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uf\Desktop\SLP Projects All\Food_Sales_Budget_Variance_Dashboard\2. RUN\"/>
    </mc:Choice>
  </mc:AlternateContent>
  <xr:revisionPtr revIDLastSave="0" documentId="13_ncr:1_{569D3C66-F0AE-4BA2-B7D8-09050EC34546}" xr6:coauthVersionLast="47" xr6:coauthVersionMax="47" xr10:uidLastSave="{00000000-0000-0000-0000-000000000000}"/>
  <bookViews>
    <workbookView xWindow="-26205" yWindow="2475" windowWidth="21600" windowHeight="12240" tabRatio="703" activeTab="2" xr2:uid="{00000000-000D-0000-FFFF-FFFF00000000}"/>
  </bookViews>
  <sheets>
    <sheet name="0008" sheetId="1" r:id="rId1"/>
    <sheet name="Sheet2" sheetId="2" state="hidden" r:id="rId2"/>
    <sheet name="0025" sheetId="6" r:id="rId3"/>
    <sheet name="0028" sheetId="3" r:id="rId4"/>
    <sheet name="0062" sheetId="4" r:id="rId5"/>
    <sheet name="Sheet1" sheetId="5" state="hidden" r:id="rId6"/>
  </sheets>
  <definedNames>
    <definedName name="_xlnm.Print_Area" localSheetId="0">'0008'!$B$2:$T$107</definedName>
    <definedName name="_xlnm.Print_Area" localSheetId="2">'0025'!$B$2:$T$132</definedName>
    <definedName name="_xlnm.Print_Area" localSheetId="3">'0028'!$B$2:$T$119</definedName>
    <definedName name="_xlnm.Print_Area" localSheetId="4">'0062'!$B$2:$T$132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2" i="1" l="1"/>
  <c r="K61" i="1"/>
  <c r="K60" i="1"/>
  <c r="K59" i="1"/>
  <c r="K58" i="1"/>
  <c r="K57" i="1"/>
  <c r="K56" i="1"/>
  <c r="K55" i="1"/>
  <c r="K54" i="1"/>
  <c r="K53" i="1"/>
  <c r="K52" i="1"/>
  <c r="K51" i="1"/>
  <c r="M74" i="4"/>
  <c r="M74" i="3"/>
  <c r="M74" i="6"/>
  <c r="M74" i="1"/>
  <c r="S13" i="1"/>
  <c r="S14" i="4"/>
  <c r="S14" i="3"/>
  <c r="S14" i="6"/>
  <c r="D76" i="1"/>
  <c r="C76" i="1"/>
  <c r="E75" i="1"/>
  <c r="E74" i="1"/>
  <c r="E73" i="1"/>
  <c r="E72" i="1"/>
  <c r="E71" i="1"/>
  <c r="E70" i="1"/>
  <c r="E69" i="1"/>
  <c r="E68" i="1"/>
  <c r="E67" i="1"/>
  <c r="E66" i="1"/>
  <c r="S14" i="1"/>
  <c r="Q118" i="3"/>
  <c r="M73" i="4"/>
  <c r="M67" i="4"/>
  <c r="M68" i="4"/>
  <c r="M69" i="4"/>
  <c r="M70" i="4"/>
  <c r="M71" i="4"/>
  <c r="M72" i="4"/>
  <c r="M66" i="4"/>
  <c r="E76" i="1" l="1"/>
  <c r="M70" i="1"/>
  <c r="M67" i="6"/>
  <c r="M68" i="6"/>
  <c r="M69" i="6"/>
  <c r="M70" i="6"/>
  <c r="M71" i="6"/>
  <c r="M72" i="6"/>
  <c r="M73" i="6"/>
  <c r="M75" i="6"/>
  <c r="M76" i="6"/>
  <c r="M77" i="6"/>
  <c r="M66" i="6"/>
  <c r="M75" i="4"/>
  <c r="M76" i="4"/>
  <c r="M77" i="4"/>
  <c r="M73" i="3"/>
  <c r="M67" i="3"/>
  <c r="M68" i="3"/>
  <c r="M69" i="3"/>
  <c r="M70" i="3"/>
  <c r="M71" i="3"/>
  <c r="M72" i="3"/>
  <c r="M75" i="3"/>
  <c r="M76" i="3"/>
  <c r="M77" i="3"/>
  <c r="M66" i="3"/>
  <c r="M75" i="1"/>
  <c r="M76" i="1"/>
  <c r="M77" i="1"/>
  <c r="M66" i="1"/>
  <c r="M67" i="1"/>
  <c r="M68" i="1"/>
  <c r="M69" i="1"/>
  <c r="M71" i="1"/>
  <c r="M72" i="1"/>
  <c r="M73" i="1"/>
  <c r="E77" i="1"/>
  <c r="M62" i="4" l="1"/>
  <c r="F46" i="6"/>
  <c r="G46" i="6" s="1"/>
  <c r="H46" i="6" s="1"/>
  <c r="S13" i="6" l="1"/>
  <c r="S13" i="4"/>
  <c r="S13" i="3"/>
  <c r="S12" i="6" l="1"/>
  <c r="S12" i="4"/>
  <c r="S12" i="3"/>
  <c r="S12" i="1"/>
  <c r="F40" i="4" l="1"/>
  <c r="G40" i="4" s="1"/>
  <c r="H40" i="4" s="1"/>
  <c r="L56" i="4" s="1"/>
  <c r="S11" i="4"/>
  <c r="S11" i="3"/>
  <c r="S11" i="6"/>
  <c r="S11" i="1"/>
  <c r="Q106" i="1"/>
  <c r="J24" i="5"/>
  <c r="I14" i="5"/>
  <c r="F14" i="5"/>
  <c r="G14" i="5" s="1"/>
  <c r="H14" i="5" s="1"/>
  <c r="F13" i="5"/>
  <c r="G13" i="5" s="1"/>
  <c r="J13" i="5" s="1"/>
  <c r="Q131" i="6"/>
  <c r="K62" i="6"/>
  <c r="D76" i="6"/>
  <c r="C76" i="6"/>
  <c r="K61" i="6"/>
  <c r="E75" i="6"/>
  <c r="K60" i="6"/>
  <c r="E74" i="6"/>
  <c r="K59" i="6"/>
  <c r="E73" i="6"/>
  <c r="K58" i="6"/>
  <c r="E72" i="6"/>
  <c r="K57" i="6"/>
  <c r="E71" i="6"/>
  <c r="K56" i="6"/>
  <c r="E70" i="6"/>
  <c r="K55" i="6"/>
  <c r="E69" i="6"/>
  <c r="K54" i="6"/>
  <c r="E68" i="6"/>
  <c r="K53" i="6"/>
  <c r="E67" i="6"/>
  <c r="K52" i="6"/>
  <c r="E66" i="6"/>
  <c r="K51" i="6"/>
  <c r="F45" i="6"/>
  <c r="G45" i="6" s="1"/>
  <c r="F44" i="6"/>
  <c r="G44" i="6" s="1"/>
  <c r="F43" i="6"/>
  <c r="G43" i="6" s="1"/>
  <c r="H43" i="6" s="1"/>
  <c r="F42" i="6"/>
  <c r="G42" i="6" s="1"/>
  <c r="F41" i="6"/>
  <c r="G41" i="6" s="1"/>
  <c r="F40" i="6"/>
  <c r="F39" i="6"/>
  <c r="G39" i="6" s="1"/>
  <c r="F38" i="6"/>
  <c r="G38" i="6" s="1"/>
  <c r="F37" i="6"/>
  <c r="G37" i="6" s="1"/>
  <c r="F36" i="6"/>
  <c r="G36" i="6" s="1"/>
  <c r="F35" i="6"/>
  <c r="G35" i="6" s="1"/>
  <c r="R31" i="6"/>
  <c r="O31" i="6"/>
  <c r="M31" i="6"/>
  <c r="J31" i="6"/>
  <c r="H31" i="6"/>
  <c r="E31" i="6"/>
  <c r="R30" i="6"/>
  <c r="O30" i="6"/>
  <c r="M30" i="6"/>
  <c r="J30" i="6"/>
  <c r="K30" i="6" s="1"/>
  <c r="H30" i="6"/>
  <c r="E30" i="6"/>
  <c r="R29" i="6"/>
  <c r="O29" i="6"/>
  <c r="M29" i="6"/>
  <c r="J29" i="6"/>
  <c r="K29" i="6" s="1"/>
  <c r="H29" i="6"/>
  <c r="E29" i="6"/>
  <c r="R28" i="6"/>
  <c r="O28" i="6"/>
  <c r="M28" i="6"/>
  <c r="J28" i="6"/>
  <c r="H28" i="6"/>
  <c r="E28" i="6"/>
  <c r="R27" i="6"/>
  <c r="O27" i="6"/>
  <c r="M27" i="6"/>
  <c r="J27" i="6"/>
  <c r="K27" i="6" s="1"/>
  <c r="H27" i="6"/>
  <c r="E27" i="6"/>
  <c r="R26" i="6"/>
  <c r="O26" i="6"/>
  <c r="M26" i="6"/>
  <c r="J26" i="6"/>
  <c r="K26" i="6" s="1"/>
  <c r="H26" i="6"/>
  <c r="E26" i="6"/>
  <c r="R25" i="6"/>
  <c r="O25" i="6"/>
  <c r="M25" i="6"/>
  <c r="J25" i="6"/>
  <c r="H25" i="6"/>
  <c r="E25" i="6"/>
  <c r="R24" i="6"/>
  <c r="O24" i="6"/>
  <c r="M24" i="6"/>
  <c r="J24" i="6"/>
  <c r="K24" i="6" s="1"/>
  <c r="H24" i="6"/>
  <c r="E24" i="6"/>
  <c r="R23" i="6"/>
  <c r="O23" i="6"/>
  <c r="M23" i="6"/>
  <c r="J23" i="6"/>
  <c r="K23" i="6" s="1"/>
  <c r="H23" i="6"/>
  <c r="E23" i="6"/>
  <c r="R22" i="6"/>
  <c r="O22" i="6"/>
  <c r="M22" i="6"/>
  <c r="J22" i="6"/>
  <c r="K22" i="6" s="1"/>
  <c r="H22" i="6"/>
  <c r="E22" i="6"/>
  <c r="R21" i="6"/>
  <c r="O21" i="6"/>
  <c r="M21" i="6"/>
  <c r="J21" i="6"/>
  <c r="I21" i="6"/>
  <c r="H21" i="6"/>
  <c r="E21" i="6"/>
  <c r="R20" i="6"/>
  <c r="O20" i="6"/>
  <c r="M20" i="6"/>
  <c r="J20" i="6"/>
  <c r="I20" i="6"/>
  <c r="H20" i="6"/>
  <c r="E20" i="6"/>
  <c r="N17" i="6"/>
  <c r="L17" i="6"/>
  <c r="J17" i="6"/>
  <c r="H17" i="6"/>
  <c r="F17" i="6"/>
  <c r="N16" i="6"/>
  <c r="L16" i="6"/>
  <c r="J16" i="6"/>
  <c r="H16" i="6"/>
  <c r="F16" i="6"/>
  <c r="N15" i="6"/>
  <c r="L15" i="6"/>
  <c r="J15" i="6"/>
  <c r="H15" i="6"/>
  <c r="F15" i="6"/>
  <c r="N14" i="6"/>
  <c r="L14" i="6"/>
  <c r="J14" i="6"/>
  <c r="H14" i="6"/>
  <c r="F14" i="6"/>
  <c r="N13" i="6"/>
  <c r="L13" i="6"/>
  <c r="J13" i="6"/>
  <c r="H13" i="6"/>
  <c r="F13" i="6"/>
  <c r="N12" i="6"/>
  <c r="L12" i="6"/>
  <c r="J12" i="6"/>
  <c r="H12" i="6"/>
  <c r="F12" i="6"/>
  <c r="N11" i="6"/>
  <c r="L11" i="6"/>
  <c r="J11" i="6"/>
  <c r="H11" i="6"/>
  <c r="F11" i="6"/>
  <c r="S10" i="6"/>
  <c r="N10" i="6"/>
  <c r="L10" i="6"/>
  <c r="J10" i="6"/>
  <c r="H10" i="6"/>
  <c r="F10" i="6"/>
  <c r="S9" i="6"/>
  <c r="N9" i="6"/>
  <c r="L9" i="6"/>
  <c r="J9" i="6"/>
  <c r="H9" i="6"/>
  <c r="F9" i="6"/>
  <c r="S8" i="6"/>
  <c r="N8" i="6"/>
  <c r="L8" i="6"/>
  <c r="J8" i="6"/>
  <c r="H8" i="6"/>
  <c r="F8" i="6"/>
  <c r="S7" i="6"/>
  <c r="N7" i="6"/>
  <c r="L7" i="6"/>
  <c r="J7" i="6"/>
  <c r="H7" i="6"/>
  <c r="F7" i="6"/>
  <c r="S6" i="6"/>
  <c r="N6" i="6"/>
  <c r="L6" i="6"/>
  <c r="J6" i="6"/>
  <c r="H6" i="6"/>
  <c r="F6" i="6"/>
  <c r="Q131" i="4"/>
  <c r="L62" i="4"/>
  <c r="K62" i="4"/>
  <c r="D76" i="4"/>
  <c r="C76" i="4"/>
  <c r="K61" i="4"/>
  <c r="E75" i="4"/>
  <c r="K60" i="4"/>
  <c r="E74" i="4"/>
  <c r="K59" i="4"/>
  <c r="E73" i="4"/>
  <c r="K58" i="4"/>
  <c r="E72" i="4"/>
  <c r="K57" i="4"/>
  <c r="E71" i="4"/>
  <c r="K56" i="4"/>
  <c r="E70" i="4"/>
  <c r="K55" i="4"/>
  <c r="E69" i="4"/>
  <c r="K54" i="4"/>
  <c r="E68" i="4"/>
  <c r="K53" i="4"/>
  <c r="E67" i="4"/>
  <c r="K52" i="4"/>
  <c r="E66" i="4"/>
  <c r="K51" i="4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39" i="4"/>
  <c r="G39" i="4" s="1"/>
  <c r="F38" i="4"/>
  <c r="G38" i="4" s="1"/>
  <c r="F37" i="4"/>
  <c r="G37" i="4" s="1"/>
  <c r="F36" i="4"/>
  <c r="G36" i="4" s="1"/>
  <c r="F35" i="4"/>
  <c r="G35" i="4" s="1"/>
  <c r="R31" i="4"/>
  <c r="O31" i="4"/>
  <c r="M31" i="4"/>
  <c r="J31" i="4"/>
  <c r="K31" i="4" s="1"/>
  <c r="H31" i="4"/>
  <c r="E31" i="4"/>
  <c r="R30" i="4"/>
  <c r="O30" i="4"/>
  <c r="M30" i="4"/>
  <c r="J30" i="4"/>
  <c r="K30" i="4" s="1"/>
  <c r="H30" i="4"/>
  <c r="E30" i="4"/>
  <c r="R29" i="4"/>
  <c r="O29" i="4"/>
  <c r="M29" i="4"/>
  <c r="J29" i="4"/>
  <c r="K29" i="4" s="1"/>
  <c r="H29" i="4"/>
  <c r="E29" i="4"/>
  <c r="R28" i="4"/>
  <c r="O28" i="4"/>
  <c r="M28" i="4"/>
  <c r="J28" i="4"/>
  <c r="K28" i="4" s="1"/>
  <c r="H28" i="4"/>
  <c r="E28" i="4"/>
  <c r="R27" i="4"/>
  <c r="O27" i="4"/>
  <c r="M27" i="4"/>
  <c r="J27" i="4"/>
  <c r="K27" i="4" s="1"/>
  <c r="H27" i="4"/>
  <c r="E27" i="4"/>
  <c r="R26" i="4"/>
  <c r="O26" i="4"/>
  <c r="M26" i="4"/>
  <c r="J26" i="4"/>
  <c r="K26" i="4" s="1"/>
  <c r="H26" i="4"/>
  <c r="E26" i="4"/>
  <c r="R25" i="4"/>
  <c r="O25" i="4"/>
  <c r="M25" i="4"/>
  <c r="J25" i="4"/>
  <c r="H25" i="4"/>
  <c r="E25" i="4"/>
  <c r="R24" i="4"/>
  <c r="O24" i="4"/>
  <c r="M24" i="4"/>
  <c r="J24" i="4"/>
  <c r="K24" i="4" s="1"/>
  <c r="H24" i="4"/>
  <c r="E24" i="4"/>
  <c r="R23" i="4"/>
  <c r="O23" i="4"/>
  <c r="M23" i="4"/>
  <c r="J23" i="4"/>
  <c r="K23" i="4" s="1"/>
  <c r="H23" i="4"/>
  <c r="E23" i="4"/>
  <c r="R22" i="4"/>
  <c r="O22" i="4"/>
  <c r="M22" i="4"/>
  <c r="J22" i="4"/>
  <c r="K22" i="4" s="1"/>
  <c r="H22" i="4"/>
  <c r="E22" i="4"/>
  <c r="R21" i="4"/>
  <c r="O21" i="4"/>
  <c r="M21" i="4"/>
  <c r="J21" i="4"/>
  <c r="I21" i="4"/>
  <c r="H21" i="4"/>
  <c r="E21" i="4"/>
  <c r="R20" i="4"/>
  <c r="O20" i="4"/>
  <c r="M20" i="4"/>
  <c r="J20" i="4"/>
  <c r="I20" i="4"/>
  <c r="H20" i="4"/>
  <c r="E20" i="4"/>
  <c r="N17" i="4"/>
  <c r="L17" i="4"/>
  <c r="J17" i="4"/>
  <c r="H17" i="4"/>
  <c r="F17" i="4"/>
  <c r="N16" i="4"/>
  <c r="L16" i="4"/>
  <c r="J16" i="4"/>
  <c r="H16" i="4"/>
  <c r="F16" i="4"/>
  <c r="N15" i="4"/>
  <c r="L15" i="4"/>
  <c r="J15" i="4"/>
  <c r="H15" i="4"/>
  <c r="F15" i="4"/>
  <c r="N14" i="4"/>
  <c r="L14" i="4"/>
  <c r="J14" i="4"/>
  <c r="H14" i="4"/>
  <c r="F14" i="4"/>
  <c r="N13" i="4"/>
  <c r="L13" i="4"/>
  <c r="J13" i="4"/>
  <c r="H13" i="4"/>
  <c r="F13" i="4"/>
  <c r="N12" i="4"/>
  <c r="L12" i="4"/>
  <c r="J12" i="4"/>
  <c r="H12" i="4"/>
  <c r="F12" i="4"/>
  <c r="N11" i="4"/>
  <c r="L11" i="4"/>
  <c r="J11" i="4"/>
  <c r="H11" i="4"/>
  <c r="F11" i="4"/>
  <c r="S10" i="4"/>
  <c r="N10" i="4"/>
  <c r="L10" i="4"/>
  <c r="J10" i="4"/>
  <c r="H10" i="4"/>
  <c r="F10" i="4"/>
  <c r="S9" i="4"/>
  <c r="N9" i="4"/>
  <c r="L9" i="4"/>
  <c r="J9" i="4"/>
  <c r="H9" i="4"/>
  <c r="F9" i="4"/>
  <c r="S8" i="4"/>
  <c r="N8" i="4"/>
  <c r="L8" i="4"/>
  <c r="J8" i="4"/>
  <c r="H8" i="4"/>
  <c r="F8" i="4"/>
  <c r="S7" i="4"/>
  <c r="N7" i="4"/>
  <c r="L7" i="4"/>
  <c r="J7" i="4"/>
  <c r="H7" i="4"/>
  <c r="F7" i="4"/>
  <c r="S6" i="4"/>
  <c r="N6" i="4"/>
  <c r="L6" i="4"/>
  <c r="J6" i="4"/>
  <c r="H6" i="4"/>
  <c r="F6" i="4"/>
  <c r="M62" i="3"/>
  <c r="L62" i="3"/>
  <c r="K62" i="3"/>
  <c r="D76" i="3"/>
  <c r="C76" i="3"/>
  <c r="K61" i="3"/>
  <c r="E75" i="3"/>
  <c r="K60" i="3"/>
  <c r="E74" i="3"/>
  <c r="K59" i="3"/>
  <c r="E73" i="3"/>
  <c r="K58" i="3"/>
  <c r="E72" i="3"/>
  <c r="K57" i="3"/>
  <c r="E71" i="3"/>
  <c r="K56" i="3"/>
  <c r="E70" i="3"/>
  <c r="K55" i="3"/>
  <c r="E69" i="3"/>
  <c r="K54" i="3"/>
  <c r="E68" i="3"/>
  <c r="K53" i="3"/>
  <c r="E67" i="3"/>
  <c r="K52" i="3"/>
  <c r="E66" i="3"/>
  <c r="K51" i="3"/>
  <c r="F46" i="3"/>
  <c r="G46" i="3" s="1"/>
  <c r="H46" i="3" s="1"/>
  <c r="L61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H40" i="3" s="1"/>
  <c r="L56" i="3" s="1"/>
  <c r="F39" i="3"/>
  <c r="G39" i="3" s="1"/>
  <c r="F38" i="3"/>
  <c r="G38" i="3" s="1"/>
  <c r="F37" i="3"/>
  <c r="G37" i="3" s="1"/>
  <c r="F36" i="3"/>
  <c r="G36" i="3" s="1"/>
  <c r="F35" i="3"/>
  <c r="G35" i="3" s="1"/>
  <c r="R31" i="3"/>
  <c r="O31" i="3"/>
  <c r="M31" i="3"/>
  <c r="J31" i="3"/>
  <c r="I31" i="3"/>
  <c r="H31" i="3"/>
  <c r="E31" i="3"/>
  <c r="R30" i="3"/>
  <c r="O30" i="3"/>
  <c r="M30" i="3"/>
  <c r="J30" i="3"/>
  <c r="I30" i="3"/>
  <c r="H30" i="3"/>
  <c r="E30" i="3"/>
  <c r="R29" i="3"/>
  <c r="O29" i="3"/>
  <c r="M29" i="3"/>
  <c r="J29" i="3"/>
  <c r="I29" i="3"/>
  <c r="H29" i="3"/>
  <c r="E29" i="3"/>
  <c r="R28" i="3"/>
  <c r="O28" i="3"/>
  <c r="M28" i="3"/>
  <c r="J28" i="3"/>
  <c r="I28" i="3"/>
  <c r="H28" i="3"/>
  <c r="E28" i="3"/>
  <c r="R27" i="3"/>
  <c r="O27" i="3"/>
  <c r="M27" i="3"/>
  <c r="J27" i="3"/>
  <c r="I27" i="3"/>
  <c r="H27" i="3"/>
  <c r="E27" i="3"/>
  <c r="R26" i="3"/>
  <c r="O26" i="3"/>
  <c r="M26" i="3"/>
  <c r="J26" i="3"/>
  <c r="I26" i="3"/>
  <c r="H26" i="3"/>
  <c r="E26" i="3"/>
  <c r="R25" i="3"/>
  <c r="O25" i="3"/>
  <c r="M25" i="3"/>
  <c r="J25" i="3"/>
  <c r="I25" i="3"/>
  <c r="H25" i="3"/>
  <c r="E25" i="3"/>
  <c r="R24" i="3"/>
  <c r="O24" i="3"/>
  <c r="M24" i="3"/>
  <c r="J24" i="3"/>
  <c r="I24" i="3"/>
  <c r="H24" i="3"/>
  <c r="E24" i="3"/>
  <c r="R23" i="3"/>
  <c r="O23" i="3"/>
  <c r="M23" i="3"/>
  <c r="J23" i="3"/>
  <c r="I23" i="3"/>
  <c r="H23" i="3"/>
  <c r="E23" i="3"/>
  <c r="R22" i="3"/>
  <c r="O22" i="3"/>
  <c r="M22" i="3"/>
  <c r="J22" i="3"/>
  <c r="I22" i="3"/>
  <c r="H22" i="3"/>
  <c r="E22" i="3"/>
  <c r="R21" i="3"/>
  <c r="O21" i="3"/>
  <c r="M21" i="3"/>
  <c r="J21" i="3"/>
  <c r="I21" i="3"/>
  <c r="H21" i="3"/>
  <c r="E21" i="3"/>
  <c r="R20" i="3"/>
  <c r="O20" i="3"/>
  <c r="M20" i="3"/>
  <c r="J20" i="3"/>
  <c r="I20" i="3"/>
  <c r="H20" i="3"/>
  <c r="E20" i="3"/>
  <c r="N17" i="3"/>
  <c r="L17" i="3"/>
  <c r="J17" i="3"/>
  <c r="H17" i="3"/>
  <c r="F17" i="3"/>
  <c r="N16" i="3"/>
  <c r="L16" i="3"/>
  <c r="J16" i="3"/>
  <c r="H16" i="3"/>
  <c r="F16" i="3"/>
  <c r="N15" i="3"/>
  <c r="L15" i="3"/>
  <c r="J15" i="3"/>
  <c r="H15" i="3"/>
  <c r="F15" i="3"/>
  <c r="N14" i="3"/>
  <c r="L14" i="3"/>
  <c r="J14" i="3"/>
  <c r="H14" i="3"/>
  <c r="F14" i="3"/>
  <c r="N13" i="3"/>
  <c r="L13" i="3"/>
  <c r="J13" i="3"/>
  <c r="H13" i="3"/>
  <c r="F13" i="3"/>
  <c r="N12" i="3"/>
  <c r="L12" i="3"/>
  <c r="J12" i="3"/>
  <c r="H12" i="3"/>
  <c r="F12" i="3"/>
  <c r="N11" i="3"/>
  <c r="L11" i="3"/>
  <c r="J11" i="3"/>
  <c r="H11" i="3"/>
  <c r="F11" i="3"/>
  <c r="S10" i="3"/>
  <c r="N10" i="3"/>
  <c r="L10" i="3"/>
  <c r="J10" i="3"/>
  <c r="H10" i="3"/>
  <c r="F10" i="3"/>
  <c r="S9" i="3"/>
  <c r="N9" i="3"/>
  <c r="L9" i="3"/>
  <c r="J9" i="3"/>
  <c r="H9" i="3"/>
  <c r="F9" i="3"/>
  <c r="S8" i="3"/>
  <c r="N8" i="3"/>
  <c r="L8" i="3"/>
  <c r="J8" i="3"/>
  <c r="H8" i="3"/>
  <c r="F8" i="3"/>
  <c r="S7" i="3"/>
  <c r="N7" i="3"/>
  <c r="L7" i="3"/>
  <c r="J7" i="3"/>
  <c r="H7" i="3"/>
  <c r="F7" i="3"/>
  <c r="S6" i="3"/>
  <c r="N6" i="3"/>
  <c r="L6" i="3"/>
  <c r="J6" i="3"/>
  <c r="H6" i="3"/>
  <c r="F6" i="3"/>
  <c r="S40" i="2"/>
  <c r="W29" i="2"/>
  <c r="F46" i="1"/>
  <c r="G46" i="1" s="1"/>
  <c r="H46" i="1" s="1"/>
  <c r="L62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R31" i="1"/>
  <c r="O31" i="1"/>
  <c r="M31" i="1"/>
  <c r="J31" i="1"/>
  <c r="H31" i="1"/>
  <c r="E31" i="1"/>
  <c r="R30" i="1"/>
  <c r="O30" i="1"/>
  <c r="M30" i="1"/>
  <c r="J30" i="1"/>
  <c r="K30" i="1" s="1"/>
  <c r="H30" i="1"/>
  <c r="E30" i="1"/>
  <c r="R29" i="1"/>
  <c r="O29" i="1"/>
  <c r="M29" i="1"/>
  <c r="J29" i="1"/>
  <c r="K29" i="1" s="1"/>
  <c r="H29" i="1"/>
  <c r="E29" i="1"/>
  <c r="R28" i="1"/>
  <c r="O28" i="1"/>
  <c r="M28" i="1"/>
  <c r="J28" i="1"/>
  <c r="K28" i="1" s="1"/>
  <c r="H28" i="1"/>
  <c r="E28" i="1"/>
  <c r="R27" i="1"/>
  <c r="O27" i="1"/>
  <c r="M27" i="1"/>
  <c r="J27" i="1"/>
  <c r="K27" i="1" s="1"/>
  <c r="H27" i="1"/>
  <c r="E27" i="1"/>
  <c r="R26" i="1"/>
  <c r="O26" i="1"/>
  <c r="M26" i="1"/>
  <c r="J26" i="1"/>
  <c r="K26" i="1" s="1"/>
  <c r="H26" i="1"/>
  <c r="E26" i="1"/>
  <c r="R25" i="1"/>
  <c r="O25" i="1"/>
  <c r="M25" i="1"/>
  <c r="J25" i="1"/>
  <c r="K25" i="1" s="1"/>
  <c r="H25" i="1"/>
  <c r="E25" i="1"/>
  <c r="R24" i="1"/>
  <c r="O24" i="1"/>
  <c r="M24" i="1"/>
  <c r="J24" i="1"/>
  <c r="K24" i="1" s="1"/>
  <c r="H24" i="1"/>
  <c r="E24" i="1"/>
  <c r="R23" i="1"/>
  <c r="O23" i="1"/>
  <c r="M23" i="1"/>
  <c r="J23" i="1"/>
  <c r="K23" i="1" s="1"/>
  <c r="H23" i="1"/>
  <c r="E23" i="1"/>
  <c r="R22" i="1"/>
  <c r="O22" i="1"/>
  <c r="M22" i="1"/>
  <c r="J22" i="1"/>
  <c r="K22" i="1" s="1"/>
  <c r="H22" i="1"/>
  <c r="E22" i="1"/>
  <c r="R21" i="1"/>
  <c r="O21" i="1"/>
  <c r="M21" i="1"/>
  <c r="J21" i="1"/>
  <c r="I21" i="1"/>
  <c r="H21" i="1"/>
  <c r="E21" i="1"/>
  <c r="R20" i="1"/>
  <c r="O20" i="1"/>
  <c r="M20" i="1"/>
  <c r="J20" i="1"/>
  <c r="I20" i="1"/>
  <c r="H20" i="1"/>
  <c r="E20" i="1"/>
  <c r="N17" i="1"/>
  <c r="L17" i="1"/>
  <c r="J17" i="1"/>
  <c r="H17" i="1"/>
  <c r="F17" i="1"/>
  <c r="N16" i="1"/>
  <c r="L16" i="1"/>
  <c r="J16" i="1"/>
  <c r="H16" i="1"/>
  <c r="F16" i="1"/>
  <c r="N15" i="1"/>
  <c r="L15" i="1"/>
  <c r="J15" i="1"/>
  <c r="H15" i="1"/>
  <c r="F15" i="1"/>
  <c r="N14" i="1"/>
  <c r="L14" i="1"/>
  <c r="J14" i="1"/>
  <c r="H14" i="1"/>
  <c r="F14" i="1"/>
  <c r="N13" i="1"/>
  <c r="L13" i="1"/>
  <c r="J13" i="1"/>
  <c r="H13" i="1"/>
  <c r="F13" i="1"/>
  <c r="N12" i="1"/>
  <c r="L12" i="1"/>
  <c r="J12" i="1"/>
  <c r="H12" i="1"/>
  <c r="F12" i="1"/>
  <c r="N11" i="1"/>
  <c r="L11" i="1"/>
  <c r="J11" i="1"/>
  <c r="H11" i="1"/>
  <c r="F11" i="1"/>
  <c r="S10" i="1"/>
  <c r="N10" i="1"/>
  <c r="L10" i="1"/>
  <c r="J10" i="1"/>
  <c r="H10" i="1"/>
  <c r="F10" i="1"/>
  <c r="S9" i="1"/>
  <c r="N9" i="1"/>
  <c r="L9" i="1"/>
  <c r="J9" i="1"/>
  <c r="H9" i="1"/>
  <c r="F9" i="1"/>
  <c r="S8" i="1"/>
  <c r="N8" i="1"/>
  <c r="L8" i="1"/>
  <c r="J8" i="1"/>
  <c r="H8" i="1"/>
  <c r="F8" i="1"/>
  <c r="S7" i="1"/>
  <c r="N7" i="1"/>
  <c r="L7" i="1"/>
  <c r="J7" i="1"/>
  <c r="H7" i="1"/>
  <c r="F7" i="1"/>
  <c r="S6" i="1"/>
  <c r="N6" i="1"/>
  <c r="L6" i="1"/>
  <c r="J6" i="1"/>
  <c r="H6" i="1"/>
  <c r="F6" i="1"/>
  <c r="J14" i="5" l="1"/>
  <c r="H13" i="5"/>
  <c r="O9" i="4"/>
  <c r="R9" i="4" s="1"/>
  <c r="Q9" i="4" s="1"/>
  <c r="O15" i="4"/>
  <c r="R15" i="4" s="1"/>
  <c r="Q15" i="4" s="1"/>
  <c r="K20" i="4"/>
  <c r="O7" i="4"/>
  <c r="R7" i="4" s="1"/>
  <c r="Q7" i="4" s="1"/>
  <c r="K22" i="3"/>
  <c r="K30" i="3"/>
  <c r="K29" i="3"/>
  <c r="K23" i="3"/>
  <c r="K28" i="3"/>
  <c r="K21" i="4"/>
  <c r="O16" i="4"/>
  <c r="R16" i="4" s="1"/>
  <c r="Q16" i="4" s="1"/>
  <c r="O8" i="4"/>
  <c r="R8" i="4" s="1"/>
  <c r="Q8" i="4" s="1"/>
  <c r="O6" i="4"/>
  <c r="R6" i="4" s="1"/>
  <c r="Q6" i="4" s="1"/>
  <c r="O14" i="4"/>
  <c r="R14" i="4" s="1"/>
  <c r="Q14" i="4" s="1"/>
  <c r="E77" i="3"/>
  <c r="O10" i="3"/>
  <c r="R10" i="3" s="1"/>
  <c r="Q10" i="3" s="1"/>
  <c r="K21" i="3"/>
  <c r="O6" i="3"/>
  <c r="R6" i="3" s="1"/>
  <c r="Q6" i="3" s="1"/>
  <c r="K27" i="3"/>
  <c r="K20" i="3"/>
  <c r="K24" i="3"/>
  <c r="O7" i="3"/>
  <c r="R7" i="3" s="1"/>
  <c r="Q7" i="3" s="1"/>
  <c r="O9" i="3"/>
  <c r="R9" i="3" s="1"/>
  <c r="Q9" i="3" s="1"/>
  <c r="O15" i="3"/>
  <c r="R15" i="3" s="1"/>
  <c r="Q15" i="3" s="1"/>
  <c r="O8" i="3"/>
  <c r="R8" i="3" s="1"/>
  <c r="Q8" i="3" s="1"/>
  <c r="K31" i="6"/>
  <c r="I46" i="6"/>
  <c r="K28" i="6"/>
  <c r="I43" i="6"/>
  <c r="M59" i="6" s="1"/>
  <c r="K20" i="6"/>
  <c r="I44" i="6"/>
  <c r="M60" i="6" s="1"/>
  <c r="O9" i="6"/>
  <c r="R9" i="6" s="1"/>
  <c r="Q9" i="6" s="1"/>
  <c r="K21" i="6"/>
  <c r="O7" i="6"/>
  <c r="R7" i="6" s="1"/>
  <c r="Q7" i="6" s="1"/>
  <c r="O6" i="6"/>
  <c r="R6" i="6" s="1"/>
  <c r="Q6" i="6" s="1"/>
  <c r="O8" i="6"/>
  <c r="R8" i="6" s="1"/>
  <c r="Q8" i="6" s="1"/>
  <c r="O10" i="6"/>
  <c r="R10" i="6" s="1"/>
  <c r="Q10" i="6" s="1"/>
  <c r="O14" i="6"/>
  <c r="R14" i="6" s="1"/>
  <c r="Q14" i="6" s="1"/>
  <c r="O15" i="6"/>
  <c r="R15" i="6" s="1"/>
  <c r="Q15" i="6" s="1"/>
  <c r="I45" i="6"/>
  <c r="M61" i="6" s="1"/>
  <c r="E77" i="6"/>
  <c r="O16" i="6"/>
  <c r="R16" i="6" s="1"/>
  <c r="Q16" i="6" s="1"/>
  <c r="E77" i="4"/>
  <c r="O10" i="4"/>
  <c r="R10" i="4" s="1"/>
  <c r="Q10" i="4" s="1"/>
  <c r="O16" i="1"/>
  <c r="R16" i="1" s="1"/>
  <c r="Q16" i="1" s="1"/>
  <c r="K21" i="1"/>
  <c r="I46" i="1"/>
  <c r="M62" i="1" s="1"/>
  <c r="O9" i="1"/>
  <c r="R9" i="1" s="1"/>
  <c r="Q9" i="1" s="1"/>
  <c r="O6" i="1"/>
  <c r="R6" i="1" s="1"/>
  <c r="Q6" i="1" s="1"/>
  <c r="O8" i="1"/>
  <c r="R8" i="1" s="1"/>
  <c r="Q8" i="1" s="1"/>
  <c r="K20" i="1"/>
  <c r="O14" i="1"/>
  <c r="R14" i="1" s="1"/>
  <c r="Q14" i="1" s="1"/>
  <c r="O7" i="1"/>
  <c r="R7" i="1" s="1"/>
  <c r="Q7" i="1" s="1"/>
  <c r="O15" i="1"/>
  <c r="R15" i="1" s="1"/>
  <c r="Q15" i="1" s="1"/>
  <c r="O17" i="1"/>
  <c r="R17" i="1" s="1"/>
  <c r="Q17" i="1" s="1"/>
  <c r="K31" i="1"/>
  <c r="O10" i="1"/>
  <c r="R10" i="1" s="1"/>
  <c r="Q10" i="1" s="1"/>
  <c r="K26" i="3"/>
  <c r="O14" i="3"/>
  <c r="R14" i="3" s="1"/>
  <c r="Q14" i="3" s="1"/>
  <c r="O16" i="3"/>
  <c r="R16" i="3" s="1"/>
  <c r="Q16" i="3" s="1"/>
  <c r="O17" i="6"/>
  <c r="R17" i="6" s="1"/>
  <c r="Q17" i="6" s="1"/>
  <c r="M62" i="6"/>
  <c r="I42" i="6"/>
  <c r="M58" i="6" s="1"/>
  <c r="O13" i="6"/>
  <c r="R13" i="6" s="1"/>
  <c r="Q13" i="6" s="1"/>
  <c r="O13" i="4"/>
  <c r="R13" i="4" s="1"/>
  <c r="Q13" i="4" s="1"/>
  <c r="O13" i="3"/>
  <c r="R13" i="3" s="1"/>
  <c r="Q13" i="3" s="1"/>
  <c r="O13" i="1"/>
  <c r="R13" i="1" s="1"/>
  <c r="Q13" i="1" s="1"/>
  <c r="I41" i="6"/>
  <c r="M57" i="6" s="1"/>
  <c r="O17" i="4"/>
  <c r="R17" i="4" s="1"/>
  <c r="Q17" i="4" s="1"/>
  <c r="O12" i="4"/>
  <c r="R12" i="4" s="1"/>
  <c r="Q12" i="4" s="1"/>
  <c r="O12" i="3"/>
  <c r="R12" i="3" s="1"/>
  <c r="Q12" i="3" s="1"/>
  <c r="O12" i="6"/>
  <c r="R12" i="6" s="1"/>
  <c r="Q12" i="6" s="1"/>
  <c r="O12" i="1"/>
  <c r="R12" i="1" s="1"/>
  <c r="Q12" i="1" s="1"/>
  <c r="O17" i="3"/>
  <c r="R17" i="3" s="1"/>
  <c r="Q17" i="3" s="1"/>
  <c r="E76" i="6"/>
  <c r="E76" i="4"/>
  <c r="E76" i="3"/>
  <c r="I35" i="1"/>
  <c r="M51" i="1" s="1"/>
  <c r="H35" i="1"/>
  <c r="L51" i="1" s="1"/>
  <c r="I43" i="1"/>
  <c r="M59" i="1" s="1"/>
  <c r="H43" i="1"/>
  <c r="L59" i="1" s="1"/>
  <c r="I36" i="1"/>
  <c r="M52" i="1" s="1"/>
  <c r="H36" i="1"/>
  <c r="L52" i="1" s="1"/>
  <c r="I40" i="1"/>
  <c r="M56" i="1" s="1"/>
  <c r="H40" i="1"/>
  <c r="L56" i="1" s="1"/>
  <c r="I44" i="1"/>
  <c r="M60" i="1" s="1"/>
  <c r="H44" i="1"/>
  <c r="L60" i="1" s="1"/>
  <c r="I39" i="1"/>
  <c r="M55" i="1" s="1"/>
  <c r="H39" i="1"/>
  <c r="L55" i="1" s="1"/>
  <c r="I37" i="1"/>
  <c r="M53" i="1" s="1"/>
  <c r="H37" i="1"/>
  <c r="L53" i="1" s="1"/>
  <c r="I41" i="1"/>
  <c r="M57" i="1" s="1"/>
  <c r="H41" i="1"/>
  <c r="L57" i="1" s="1"/>
  <c r="I45" i="1"/>
  <c r="M61" i="1" s="1"/>
  <c r="H45" i="1"/>
  <c r="L61" i="1" s="1"/>
  <c r="I38" i="1"/>
  <c r="M54" i="1" s="1"/>
  <c r="H38" i="1"/>
  <c r="L54" i="1" s="1"/>
  <c r="I42" i="1"/>
  <c r="M58" i="1" s="1"/>
  <c r="H42" i="1"/>
  <c r="L58" i="1" s="1"/>
  <c r="I42" i="3"/>
  <c r="M58" i="3" s="1"/>
  <c r="H42" i="3"/>
  <c r="L58" i="3" s="1"/>
  <c r="H38" i="3"/>
  <c r="L54" i="3" s="1"/>
  <c r="I38" i="3"/>
  <c r="M54" i="3" s="1"/>
  <c r="I46" i="3"/>
  <c r="M61" i="3" s="1"/>
  <c r="H35" i="3"/>
  <c r="L51" i="3" s="1"/>
  <c r="I35" i="3"/>
  <c r="M51" i="3" s="1"/>
  <c r="H39" i="3"/>
  <c r="L55" i="3" s="1"/>
  <c r="I39" i="3"/>
  <c r="M55" i="3" s="1"/>
  <c r="I43" i="3"/>
  <c r="M59" i="3" s="1"/>
  <c r="H43" i="3"/>
  <c r="L59" i="3" s="1"/>
  <c r="H36" i="3"/>
  <c r="L52" i="3" s="1"/>
  <c r="I36" i="3"/>
  <c r="M52" i="3" s="1"/>
  <c r="I44" i="3"/>
  <c r="M60" i="3" s="1"/>
  <c r="H44" i="3"/>
  <c r="L60" i="3" s="1"/>
  <c r="H37" i="3"/>
  <c r="L53" i="3" s="1"/>
  <c r="I37" i="3"/>
  <c r="M53" i="3" s="1"/>
  <c r="I41" i="3"/>
  <c r="M57" i="3" s="1"/>
  <c r="H41" i="3"/>
  <c r="L57" i="3" s="1"/>
  <c r="I45" i="3"/>
  <c r="H45" i="3"/>
  <c r="I40" i="3"/>
  <c r="M56" i="3" s="1"/>
  <c r="K31" i="3"/>
  <c r="H38" i="4"/>
  <c r="L54" i="4" s="1"/>
  <c r="I38" i="4"/>
  <c r="M54" i="4" s="1"/>
  <c r="I42" i="4"/>
  <c r="M58" i="4" s="1"/>
  <c r="H42" i="4"/>
  <c r="L58" i="4" s="1"/>
  <c r="I46" i="4"/>
  <c r="M61" i="4" s="1"/>
  <c r="H46" i="4"/>
  <c r="L61" i="4" s="1"/>
  <c r="I43" i="4"/>
  <c r="M59" i="4" s="1"/>
  <c r="H43" i="4"/>
  <c r="L59" i="4" s="1"/>
  <c r="H36" i="4"/>
  <c r="L52" i="4" s="1"/>
  <c r="I36" i="4"/>
  <c r="M52" i="4" s="1"/>
  <c r="I44" i="4"/>
  <c r="M60" i="4" s="1"/>
  <c r="H44" i="4"/>
  <c r="L60" i="4" s="1"/>
  <c r="H35" i="4"/>
  <c r="L51" i="4" s="1"/>
  <c r="I35" i="4"/>
  <c r="M51" i="4" s="1"/>
  <c r="H39" i="4"/>
  <c r="L55" i="4" s="1"/>
  <c r="I39" i="4"/>
  <c r="M55" i="4" s="1"/>
  <c r="H37" i="4"/>
  <c r="L53" i="4" s="1"/>
  <c r="I37" i="4"/>
  <c r="M53" i="4" s="1"/>
  <c r="I41" i="4"/>
  <c r="M57" i="4" s="1"/>
  <c r="H41" i="4"/>
  <c r="L57" i="4" s="1"/>
  <c r="I45" i="4"/>
  <c r="H45" i="4"/>
  <c r="I40" i="4"/>
  <c r="M56" i="4" s="1"/>
  <c r="G40" i="6"/>
  <c r="H40" i="6" s="1"/>
  <c r="L56" i="6" s="1"/>
  <c r="I38" i="6"/>
  <c r="M54" i="6" s="1"/>
  <c r="H38" i="6"/>
  <c r="L54" i="6" s="1"/>
  <c r="I35" i="6"/>
  <c r="M51" i="6" s="1"/>
  <c r="H35" i="6"/>
  <c r="L51" i="6" s="1"/>
  <c r="I39" i="6"/>
  <c r="M55" i="6" s="1"/>
  <c r="H39" i="6"/>
  <c r="L55" i="6" s="1"/>
  <c r="I36" i="6"/>
  <c r="M52" i="6" s="1"/>
  <c r="H36" i="6"/>
  <c r="L52" i="6" s="1"/>
  <c r="I37" i="6"/>
  <c r="M53" i="6" s="1"/>
  <c r="H37" i="6"/>
  <c r="L53" i="6" s="1"/>
  <c r="H41" i="6"/>
  <c r="L57" i="6" s="1"/>
  <c r="H42" i="6"/>
  <c r="L58" i="6" s="1"/>
  <c r="L59" i="6"/>
  <c r="H44" i="6"/>
  <c r="L60" i="6" s="1"/>
  <c r="H45" i="6"/>
  <c r="L61" i="6" s="1"/>
  <c r="L62" i="6"/>
  <c r="K25" i="6"/>
  <c r="K25" i="4"/>
  <c r="K25" i="3"/>
  <c r="O11" i="4"/>
  <c r="R11" i="4" s="1"/>
  <c r="Q11" i="4" s="1"/>
  <c r="O11" i="3"/>
  <c r="R11" i="3" s="1"/>
  <c r="Q11" i="3" s="1"/>
  <c r="O11" i="6"/>
  <c r="R11" i="6" s="1"/>
  <c r="Q11" i="6" s="1"/>
  <c r="O11" i="1"/>
  <c r="R11" i="1" s="1"/>
  <c r="Q11" i="1" s="1"/>
  <c r="I40" i="6" l="1"/>
  <c r="M5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Osama Zafar</author>
    <author>Naveed</author>
  </authors>
  <commentList>
    <comment ref="C5" authorId="0" shapeId="0" xr:uid="{00000000-0006-0000-00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0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000-000003000000}">
      <text>
        <r>
          <rPr>
            <sz val="14"/>
            <color rgb="FF000000"/>
            <rFont val="Trebuchet MS"/>
            <family val="2"/>
          </rPr>
          <t>======
Get from Inir Cost</t>
        </r>
      </text>
    </comment>
    <comment ref="I5" authorId="1" shapeId="0" xr:uid="{00000000-0006-0000-0000-000004000000}">
      <text>
        <r>
          <rPr>
            <sz val="14"/>
            <color rgb="FF000000"/>
            <rFont val="Trebuchet MS"/>
            <family val="2"/>
          </rPr>
          <t>Get from Inir Cost - Free Food (freeFd)</t>
        </r>
      </text>
    </comment>
    <comment ref="K5" authorId="2" shapeId="0" xr:uid="{00000000-0006-0000-00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0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0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0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0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0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0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000-00000C000000}">
      <text>
        <r>
          <rPr>
            <sz val="14"/>
            <color rgb="FF000000"/>
            <rFont val="Trebuchet MS"/>
            <family val="2"/>
          </rPr>
          <t>Inir Retail
enter
Shortage Cstores (ajd)</t>
        </r>
      </text>
    </comment>
    <comment ref="Q19" authorId="1" shapeId="0" xr:uid="{00000000-0006-0000-0000-00000D000000}">
      <text>
        <r>
          <rPr>
            <sz val="14"/>
            <color rgb="FF000000"/>
            <rFont val="Trebuchet MS"/>
            <family val="2"/>
          </rPr>
          <t>======
Cost INIR enter Sales</t>
        </r>
      </text>
    </comment>
    <comment ref="S19" authorId="1" shapeId="0" xr:uid="{00000000-0006-0000-00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0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49" authorId="2" shapeId="0" xr:uid="{00000000-0006-0000-00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I49" authorId="3" shapeId="0" xr:uid="{00000000-0006-0000-00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B72" authorId="2" shapeId="0" xr:uid="{00000000-0006-0000-0000-000013000000}">
      <text>
        <r>
          <rPr>
            <sz val="14"/>
            <rFont val="Trebuchet MS"/>
            <family val="2"/>
          </rPr>
          <t>Get from INIR Cost Actual Ending</t>
        </r>
        <r>
          <rPr>
            <sz val="9"/>
            <rFont val="Tahoma"/>
            <family val="2"/>
          </rPr>
          <t xml:space="preserve">
</t>
        </r>
      </text>
    </comment>
    <comment ref="B73" authorId="2" shapeId="0" xr:uid="{00000000-0006-0000-0000-000014000000}">
      <text>
        <r>
          <rPr>
            <sz val="14"/>
            <rFont val="Trebuchet MS"/>
            <family val="2"/>
          </rPr>
          <t>Get from INIR Cost Actual Ending</t>
        </r>
      </text>
    </comment>
    <comment ref="B105" authorId="4" shapeId="0" xr:uid="{00000000-0006-0000-0000-000015000000}">
      <text>
        <r>
          <rPr>
            <b/>
            <sz val="12"/>
            <rFont val="Trebuchet MS"/>
            <family val="2"/>
          </rPr>
          <t>Naveed:</t>
        </r>
        <r>
          <rPr>
            <sz val="12"/>
            <rFont val="Trebuchet MS"/>
            <family val="2"/>
          </rPr>
          <t xml:space="preserve">
DRSA</t>
        </r>
      </text>
    </comment>
    <comment ref="B106" authorId="3" shapeId="0" xr:uid="{00000000-0006-0000-0000-000016000000}">
      <text>
        <r>
          <rPr>
            <b/>
            <sz val="12"/>
            <rFont val="Trebuchet MS"/>
            <family val="2"/>
          </rPr>
          <t>Osama Zafar: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rebuchet MS"/>
            <family val="2"/>
          </rPr>
          <t>Pricebook Folder Report Priceover ride (Hamza)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Osama Zafar</author>
    <author>Naveed</author>
  </authors>
  <commentList>
    <comment ref="C5" authorId="0" shapeId="0" xr:uid="{00000000-0006-0000-04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4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400-000003000000}">
      <text>
        <r>
          <rPr>
            <sz val="14"/>
            <color rgb="FF000000"/>
            <rFont val="Trebuchet MS"/>
            <family val="2"/>
          </rPr>
          <t>======
Get from Inir Cost</t>
        </r>
      </text>
    </comment>
    <comment ref="I5" authorId="1" shapeId="0" xr:uid="{00000000-0006-0000-0400-000004000000}">
      <text>
        <r>
          <rPr>
            <sz val="14"/>
            <color rgb="FF000000"/>
            <rFont val="Trebuchet MS"/>
            <family val="2"/>
          </rPr>
          <t>Get from Inir Cost - Free Food Adj</t>
        </r>
      </text>
    </comment>
    <comment ref="K5" authorId="2" shapeId="0" xr:uid="{00000000-0006-0000-04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4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4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4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4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4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4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400-00000C000000}">
      <text>
        <r>
          <rPr>
            <sz val="14"/>
            <color rgb="FF000000"/>
            <rFont val="Trebuchet MS"/>
            <family val="2"/>
          </rPr>
          <t>Inir Retail
enter
Shortage CStores</t>
        </r>
      </text>
    </comment>
    <comment ref="Q19" authorId="1" shapeId="0" xr:uid="{00000000-0006-0000-0400-00000D000000}">
      <text>
        <r>
          <rPr>
            <sz val="14"/>
            <color rgb="FF000000"/>
            <rFont val="Trebuchet MS"/>
            <family val="2"/>
          </rPr>
          <t>======
Cost INIR</t>
        </r>
      </text>
    </comment>
    <comment ref="S19" authorId="1" shapeId="0" xr:uid="{00000000-0006-0000-04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4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50" authorId="2" shapeId="0" xr:uid="{00000000-0006-0000-04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J50" authorId="3" shapeId="0" xr:uid="{00000000-0006-0000-04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B130" authorId="4" shapeId="0" xr:uid="{00000000-0006-0000-0400-000012000000}">
      <text>
        <r>
          <rPr>
            <b/>
            <sz val="12"/>
            <rFont val="Trebuchet MS"/>
            <family val="2"/>
          </rPr>
          <t>Naveed:</t>
        </r>
        <r>
          <rPr>
            <sz val="12"/>
            <rFont val="Trebuchet MS"/>
            <family val="2"/>
          </rPr>
          <t xml:space="preserve">
DRSA</t>
        </r>
      </text>
    </comment>
    <comment ref="B131" authorId="3" shapeId="0" xr:uid="{00000000-0006-0000-0400-000013000000}">
      <text>
        <r>
          <rPr>
            <b/>
            <sz val="12"/>
            <rFont val="Trebuchet MS"/>
            <family val="2"/>
          </rPr>
          <t>Osama Zafar: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rebuchet MS"/>
            <family val="2"/>
          </rPr>
          <t>Pricebook Folder Report Priceover ride (Hamza)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Rauf</author>
    <author>Osama Zafar</author>
  </authors>
  <commentList>
    <comment ref="C5" authorId="0" shapeId="0" xr:uid="{00000000-0006-0000-02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2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200-000003000000}">
      <text>
        <r>
          <rPr>
            <sz val="14"/>
            <color rgb="FF000000"/>
            <rFont val="Trebuchet MS"/>
            <family val="2"/>
          </rPr>
          <t>=</t>
        </r>
        <r>
          <rPr>
            <sz val="12"/>
            <color rgb="FF000000"/>
            <rFont val="Trebuchet MS"/>
            <family val="2"/>
          </rPr>
          <t>=====
Get from Inir Cost</t>
        </r>
      </text>
    </comment>
    <comment ref="I5" authorId="1" shapeId="0" xr:uid="{00000000-0006-0000-0200-000004000000}">
      <text>
        <r>
          <rPr>
            <sz val="14"/>
            <color rgb="FF000000"/>
            <rFont val="Trebuchet MS"/>
            <family val="2"/>
          </rPr>
          <t>Get from Inir Cost - Free Food Adj</t>
        </r>
      </text>
    </comment>
    <comment ref="K5" authorId="2" shapeId="0" xr:uid="{00000000-0006-0000-02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2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2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2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2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2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2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200-00000C000000}">
      <text>
        <r>
          <rPr>
            <sz val="14"/>
            <color rgb="FF000000"/>
            <rFont val="Trebuchet MS"/>
            <family val="2"/>
          </rPr>
          <t>Inir Retail
enter
Shortage CStores</t>
        </r>
      </text>
    </comment>
    <comment ref="Q19" authorId="1" shapeId="0" xr:uid="{00000000-0006-0000-0200-00000D000000}">
      <text>
        <r>
          <rPr>
            <sz val="14"/>
            <color rgb="FF000000"/>
            <rFont val="Trebuchet MS"/>
            <family val="2"/>
          </rPr>
          <t>======
Cost INIR enter Sales</t>
        </r>
      </text>
    </comment>
    <comment ref="S19" authorId="1" shapeId="0" xr:uid="{00000000-0006-0000-02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L26" authorId="3" shapeId="0" xr:uid="{963FCE3D-18D5-411C-A7C8-98ABA32F4EF8}">
      <text>
        <r>
          <rPr>
            <b/>
            <sz val="9"/>
            <color indexed="81"/>
            <rFont val="Tahoma"/>
            <charset val="1"/>
          </rPr>
          <t>Cost INIR July 2026 (Final), Dept 24 Lone Star Kitchen *Total -&gt; Variance Amount = -45.84 (corrected 8 Oct 2026, was -794.96).</t>
        </r>
      </text>
    </comment>
    <comment ref="C33" authorId="0" shapeId="0" xr:uid="{00000000-0006-0000-02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50" authorId="2" shapeId="0" xr:uid="{00000000-0006-0000-02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J50" authorId="4" shapeId="0" xr:uid="{00000000-0006-0000-02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D65" authorId="2" shapeId="0" xr:uid="{00000000-0006-0000-0200-000012000000}">
      <text>
        <r>
          <rPr>
            <sz val="14"/>
            <rFont val="Trebuchet MS"/>
            <family val="2"/>
          </rPr>
          <t>Get from INIR Retail Ending Inventory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Rauf</author>
    <author>Osama Zafar</author>
    <author>Naveed</author>
  </authors>
  <commentList>
    <comment ref="C5" authorId="0" shapeId="0" xr:uid="{00000000-0006-0000-03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3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300-000003000000}">
      <text>
        <r>
          <rPr>
            <sz val="14"/>
            <color rgb="FF000000"/>
            <rFont val="Trebuchet MS"/>
            <family val="2"/>
          </rPr>
          <t>======
Get from Inir Cost</t>
        </r>
      </text>
    </comment>
    <comment ref="I5" authorId="1" shapeId="0" xr:uid="{00000000-0006-0000-0300-000004000000}">
      <text>
        <r>
          <rPr>
            <sz val="14"/>
            <color rgb="FF000000"/>
            <rFont val="Trebuchet MS"/>
            <family val="2"/>
          </rPr>
          <t>Get from Inir Cost - Free Food Adj</t>
        </r>
      </text>
    </comment>
    <comment ref="K5" authorId="2" shapeId="0" xr:uid="{00000000-0006-0000-03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3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3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3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S13" authorId="3" shapeId="0" xr:uid="{697E4EE1-4711-43B5-9670-30CF582D97A5}">
      <text>
        <r>
          <rPr>
            <b/>
            <sz val="9"/>
            <color indexed="81"/>
            <rFont val="Tahoma"/>
            <charset val="1"/>
          </rPr>
          <t>Aug SOS = previous figure (590.86 sec) kept on purpose: Aug report had old data due to a software error (confirmed by Furqan, 8 Oct 2026).</t>
        </r>
      </text>
    </comment>
    <comment ref="D19" authorId="1" shapeId="0" xr:uid="{00000000-0006-0000-03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3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3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300-00000C000000}">
      <text>
        <r>
          <rPr>
            <sz val="14"/>
            <color rgb="FF000000"/>
            <rFont val="Trebuchet MS"/>
            <family val="2"/>
          </rPr>
          <t>Inir Retail
enter
Shortage CStores</t>
        </r>
      </text>
    </comment>
    <comment ref="Q19" authorId="1" shapeId="0" xr:uid="{00000000-0006-0000-0300-00000D000000}">
      <text>
        <r>
          <rPr>
            <sz val="14"/>
            <color rgb="FF000000"/>
            <rFont val="Trebuchet MS"/>
            <family val="2"/>
          </rPr>
          <t>======
Cost INIR</t>
        </r>
      </text>
    </comment>
    <comment ref="S19" authorId="1" shapeId="0" xr:uid="{00000000-0006-0000-03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3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50" authorId="2" shapeId="0" xr:uid="{00000000-0006-0000-03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J50" authorId="4" shapeId="0" xr:uid="{00000000-0006-0000-03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H57" authorId="3" shapeId="0" xr:uid="{C25A757A-11AD-4BF8-AA51-B95731D5B10A}">
      <text>
        <r>
          <rPr>
            <b/>
            <sz val="9"/>
            <color indexed="81"/>
            <rFont val="Tahoma"/>
            <charset val="1"/>
          </rPr>
          <t>Not delivery: Cost INIR kitchen sales (38,787.86) minus POS hourly kitchen (38,785.37). Dilley has no delivery.</t>
        </r>
      </text>
    </comment>
    <comment ref="H59" authorId="3" shapeId="0" xr:uid="{C563F010-3AC4-47CC-BD2F-3F03D9FC1F98}">
      <text>
        <r>
          <rPr>
            <b/>
            <sz val="9"/>
            <color indexed="81"/>
            <rFont val="Tahoma"/>
            <charset val="1"/>
          </rPr>
          <t>Not delivery: Cost INIR kitchen sales (41,832.26) minus POS hourly kitchen (41,787.53). Dilley has no delivery in Sep.</t>
        </r>
      </text>
    </comment>
    <comment ref="B130" authorId="5" shapeId="0" xr:uid="{00000000-0006-0000-0300-000012000000}">
      <text>
        <r>
          <rPr>
            <b/>
            <sz val="12"/>
            <rFont val="Trebuchet MS"/>
            <family val="2"/>
          </rPr>
          <t>Naveed:</t>
        </r>
        <r>
          <rPr>
            <sz val="12"/>
            <rFont val="Trebuchet MS"/>
            <family val="2"/>
          </rPr>
          <t xml:space="preserve">
DRSA</t>
        </r>
      </text>
    </comment>
    <comment ref="B131" authorId="4" shapeId="0" xr:uid="{00000000-0006-0000-0300-000013000000}">
      <text>
        <r>
          <rPr>
            <b/>
            <sz val="12"/>
            <rFont val="Trebuchet MS"/>
            <family val="2"/>
          </rPr>
          <t>Osama Zafar: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rebuchet MS"/>
            <family val="2"/>
          </rPr>
          <t>Pricebook Folder Report Priceover ride (Hamza)</t>
        </r>
      </text>
    </comment>
  </commentList>
</comments>
</file>

<file path=xl/sharedStrings.xml><?xml version="1.0" encoding="utf-8"?>
<sst xmlns="http://schemas.openxmlformats.org/spreadsheetml/2006/main" count="518" uniqueCount="124">
  <si>
    <t>Food Variance % and Sales Budget Report Site 0008</t>
  </si>
  <si>
    <t>Food Margin</t>
  </si>
  <si>
    <t>Month</t>
  </si>
  <si>
    <t>GP % Before Discount</t>
  </si>
  <si>
    <t>Discount % of Sales</t>
  </si>
  <si>
    <t>Discount $ Total</t>
  </si>
  <si>
    <t>Target GP % After Discount</t>
  </si>
  <si>
    <t xml:space="preserve">Wastage $ </t>
  </si>
  <si>
    <t>Wastage %</t>
  </si>
  <si>
    <t>Sampling $ (Free Food)</t>
  </si>
  <si>
    <t>Sampling % (Free Food)</t>
  </si>
  <si>
    <t>Spoilage $</t>
  </si>
  <si>
    <t>Spoilage %</t>
  </si>
  <si>
    <t>Logo Cups Adjustment $</t>
  </si>
  <si>
    <t>Logo Cups, Adjustment %</t>
  </si>
  <si>
    <t>T. Target Margin After Adj. %</t>
  </si>
  <si>
    <t>INIR Net Margin</t>
  </si>
  <si>
    <t>Shrink $</t>
  </si>
  <si>
    <t>Shrink %</t>
  </si>
  <si>
    <t>SOS Avg 
(Average Kitchen Product Time) 
Mins</t>
  </si>
  <si>
    <t>Comments</t>
  </si>
  <si>
    <t>C-Store Retail Sales Budget</t>
  </si>
  <si>
    <t>C-Store Retail Sales Actual</t>
  </si>
  <si>
    <t>Variance</t>
  </si>
  <si>
    <t>Kitchen Sales Budget</t>
  </si>
  <si>
    <t>Kitchen Sales Actual</t>
  </si>
  <si>
    <t>Total Sales Budget</t>
  </si>
  <si>
    <t>Total Sale (C-Stores &amp; Kitchen)</t>
  </si>
  <si>
    <t>Inventory Shrink $ - Kitchen</t>
  </si>
  <si>
    <t>Inventory Shrink % - Kitchen</t>
  </si>
  <si>
    <t>Inventory Shrink $ - C-Stores</t>
  </si>
  <si>
    <t>Inventory Shrink % - C-Stores</t>
  </si>
  <si>
    <t>Fountain Budget</t>
  </si>
  <si>
    <t>Fountain Sales Actual</t>
  </si>
  <si>
    <t>Fountain
Variance</t>
  </si>
  <si>
    <t>Fountain
Inventory Over/Short</t>
  </si>
  <si>
    <t>Fountain
INIR Net Margin</t>
  </si>
  <si>
    <t>Total Customer # (Fuel, C-Store &amp; Kitchen_</t>
  </si>
  <si>
    <t>Crind</t>
  </si>
  <si>
    <t>DR MOP</t>
  </si>
  <si>
    <t>Total Crind Debit &amp; Credit</t>
  </si>
  <si>
    <t>Total Customer # (C-Stores &amp; Kitchen)</t>
  </si>
  <si>
    <t>Average Customer # (C-Stores &amp; Kitchen)</t>
  </si>
  <si>
    <t>Average Sales Per Customer (Cstore &amp; Kitchen)</t>
  </si>
  <si>
    <t>No of Days in a Month</t>
  </si>
  <si>
    <t>A</t>
  </si>
  <si>
    <t>B</t>
  </si>
  <si>
    <t>C</t>
  </si>
  <si>
    <t>D=B+C</t>
  </si>
  <si>
    <t>E=A-D</t>
  </si>
  <si>
    <t>F=E / H</t>
  </si>
  <si>
    <t>G=Total Sales/E</t>
  </si>
  <si>
    <t>H</t>
  </si>
  <si>
    <t>I</t>
  </si>
  <si>
    <t>Can delete/Hide this section-just need the two numbers that I put above this</t>
  </si>
  <si>
    <t>Kitchen Sales 2026</t>
  </si>
  <si>
    <t xml:space="preserve">Average Customer </t>
  </si>
  <si>
    <t>Ending Inventory</t>
  </si>
  <si>
    <t>Hot Grab</t>
  </si>
  <si>
    <t>Cold Grab</t>
  </si>
  <si>
    <t>Bakery</t>
  </si>
  <si>
    <t>MTO Food</t>
  </si>
  <si>
    <t>MTO COFFEE &amp; BEV</t>
  </si>
  <si>
    <t>Delivery Services</t>
  </si>
  <si>
    <t>Catering</t>
  </si>
  <si>
    <t>Midax</t>
  </si>
  <si>
    <t>Total</t>
  </si>
  <si>
    <t>Dept.</t>
  </si>
  <si>
    <t>Targeted Ending Inv</t>
  </si>
  <si>
    <t>Var (+/-)</t>
  </si>
  <si>
    <t>Cig</t>
  </si>
  <si>
    <t>OT</t>
  </si>
  <si>
    <t>Beer</t>
  </si>
  <si>
    <t>Soda</t>
  </si>
  <si>
    <t>Candy</t>
  </si>
  <si>
    <t>Grocery</t>
  </si>
  <si>
    <t>GM</t>
  </si>
  <si>
    <t>Fountain</t>
  </si>
  <si>
    <t>LSM (HOB)</t>
  </si>
  <si>
    <t>Carwash</t>
  </si>
  <si>
    <t xml:space="preserve">Grand Total </t>
  </si>
  <si>
    <t>Reports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</si>
  <si>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</si>
  <si>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</si>
  <si>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</si>
  <si>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</si>
  <si>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</si>
  <si>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</si>
  <si>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</si>
  <si>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</si>
  <si>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</si>
  <si>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</si>
  <si>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</si>
  <si>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</si>
  <si>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Price Override Counts</t>
  </si>
  <si>
    <t>Food Variance % and Sales Budget Report Site 0028</t>
  </si>
  <si>
    <t>Inir Retail</t>
  </si>
  <si>
    <t>enter</t>
  </si>
  <si>
    <t>Shortage CStores</t>
  </si>
  <si>
    <t>Food Variance % and Sales Budget Report Site 0062</t>
  </si>
  <si>
    <t>Food Variance % and Sales Budget Report Site 0025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</si>
  <si>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</si>
  <si>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 Customer # Fuel, C-Store &amp; Kitchen</t>
  </si>
  <si>
    <t>Total Customer # C-Stores &amp; Kitchen</t>
  </si>
  <si>
    <t>Average Customer # C-Stores &amp; Kitchen</t>
  </si>
  <si>
    <t>Avg Sales Per Customer (Cstore &amp; Kitchen)</t>
  </si>
  <si>
    <t>E=A-C</t>
  </si>
  <si>
    <t>F=E/No of days in a month</t>
  </si>
  <si>
    <t>G=Total Sales</t>
  </si>
  <si>
    <t>H=G/E</t>
  </si>
  <si>
    <t>77-15</t>
  </si>
  <si>
    <t>DPCcridsittot#</t>
  </si>
  <si>
    <t>DPMOPnetAuthcr#</t>
  </si>
  <si>
    <t>OLD</t>
  </si>
  <si>
    <t>Toast</t>
  </si>
  <si>
    <t>Fuel Gallons 2026</t>
  </si>
  <si>
    <t>Regular</t>
  </si>
  <si>
    <t>Mid Grade</t>
  </si>
  <si>
    <t>Premium</t>
  </si>
  <si>
    <t>Diesel</t>
  </si>
  <si>
    <t>Def</t>
  </si>
  <si>
    <t>Dsl Truck Stop</t>
  </si>
  <si>
    <t>The Total is the exact metered figure, but each grade is rounded to whole gallons — so adding them up lands a few gallons off. This tiny gap (~0.01%) is just rounding, not missing fuel or an error.</t>
  </si>
  <si>
    <t>Focal Point 9/1-9/28 (28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</si>
</sst>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Aptos Display"/>
      <family val="2"/>
    </font>
    <font>
      <sz val="18"/>
      <color theme="1"/>
      <name val="Aptos Display"/>
      <family val="2"/>
    </font>
    <font>
      <sz val="2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Aptos Display"/>
      <family val="2"/>
    </font>
    <font>
      <sz val="16"/>
      <color theme="1"/>
      <name val="Aptos Display"/>
      <family val="2"/>
    </font>
    <font>
      <b/>
      <sz val="11"/>
      <color rgb="FF00B0F0"/>
      <name val="Calibri"/>
      <family val="2"/>
      <scheme val="minor"/>
    </font>
    <font>
      <sz val="24"/>
      <color theme="1"/>
      <name val="Aptos Display"/>
      <family val="2"/>
    </font>
    <font>
      <sz val="12"/>
      <name val="Trebuchet MS"/>
      <family val="2"/>
    </font>
    <font>
      <sz val="14"/>
      <color rgb="FF000000"/>
      <name val="Trebuchet MS"/>
      <family val="2"/>
    </font>
    <font>
      <b/>
      <sz val="14"/>
      <name val="Trebuchet MS"/>
      <family val="2"/>
    </font>
    <font>
      <sz val="12"/>
      <color rgb="FF000000"/>
      <name val="Trebuchet MS"/>
      <family val="2"/>
    </font>
    <font>
      <b/>
      <sz val="12"/>
      <name val="Trebuchet MS"/>
      <family val="2"/>
    </font>
    <font>
      <sz val="14"/>
      <name val="Trebuchet MS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0"/>
      <color rgb="FFFFFFFF"/>
      <name val="Arial"/>
      <family val="2"/>
    </font>
    <font>
      <b/>
      <sz val="36"/>
      <color theme="0"/>
      <name val="Calibri"/>
      <family val="2"/>
      <scheme val="minor"/>
    </font>
    <font>
      <b/>
      <u/>
      <sz val="48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8"/>
      <color theme="3" tint="4.9989318521683403E-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3" tint="4.9989318521683403E-2"/>
      <name val="Calibri"/>
      <family val="2"/>
      <scheme val="minor"/>
    </font>
    <font>
      <sz val="12"/>
      <color theme="1"/>
      <name val="Aptos Display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4506668294322"/>
        <bgColor rgb="FFFFC000"/>
      </patternFill>
    </fill>
    <fill>
      <patternFill patternType="solid">
        <fgColor theme="9"/>
        <bgColor rgb="FFFFC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rgb="FFFFC000"/>
      </patternFill>
    </fill>
    <fill>
      <patternFill patternType="solid">
        <fgColor rgb="FFEAF0EE"/>
        <bgColor rgb="FFFFC000"/>
      </patternFill>
    </fill>
    <fill>
      <patternFill patternType="solid">
        <fgColor rgb="FF31869B"/>
        <bgColor rgb="FFFFC000"/>
      </patternFill>
    </fill>
    <fill>
      <patternFill patternType="solid">
        <fgColor theme="8" tint="-0.499984740745262"/>
        <bgColor rgb="FFFFC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rgb="FFFFC000"/>
      </patternFill>
    </fill>
    <fill>
      <patternFill patternType="solid">
        <fgColor rgb="FF2F4F4F"/>
        <bgColor rgb="FF215968"/>
      </patternFill>
    </fill>
    <fill>
      <patternFill patternType="solid">
        <fgColor rgb="FFEBFFFD"/>
        <bgColor rgb="FFFFFF00"/>
      </patternFill>
    </fill>
    <fill>
      <patternFill patternType="solid">
        <fgColor theme="8" tint="0.59999389629810485"/>
        <bgColor rgb="FFFFE598"/>
      </patternFill>
    </fill>
    <fill>
      <patternFill patternType="solid">
        <fgColor rgb="FFEBFFFD"/>
        <bgColor indexed="64"/>
      </patternFill>
    </fill>
    <fill>
      <patternFill patternType="solid">
        <fgColor rgb="FFFFFFCC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auto="1"/>
      </bottom>
      <diagonal/>
    </border>
    <border>
      <left/>
      <right/>
      <top style="medium">
        <color theme="0" tint="-0.249977111117893"/>
      </top>
      <bottom style="medium">
        <color auto="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auto="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theme="0" tint="-0.249977111117893"/>
      </right>
      <top style="medium">
        <color auto="1"/>
      </top>
      <bottom style="medium">
        <color auto="1"/>
      </bottom>
      <diagonal/>
    </border>
    <border>
      <left style="medium">
        <color theme="0" tint="-0.24997711111789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0" tint="-0.249977111117893"/>
      </right>
      <top style="thin">
        <color rgb="FF000000"/>
      </top>
      <bottom style="thin">
        <color rgb="FF000000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ouble">
        <color theme="8" tint="-0.499984740745262"/>
      </top>
      <bottom style="thin">
        <color theme="0" tint="-0.249977111117893"/>
      </bottom>
      <diagonal/>
    </border>
    <border>
      <left style="double">
        <color theme="8" tint="-0.499984740745262"/>
      </left>
      <right style="thin">
        <color theme="0" tint="-0.249977111117893"/>
      </right>
      <top style="double">
        <color theme="8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8" tint="-0.499984740745262"/>
      </right>
      <top style="double">
        <color theme="8" tint="-0.499984740745262"/>
      </top>
      <bottom style="thin">
        <color theme="0" tint="-0.249977111117893"/>
      </bottom>
      <diagonal/>
    </border>
    <border>
      <left style="double">
        <color theme="8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8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8" tint="-0.499984740745262"/>
      </left>
      <right style="thin">
        <color theme="0" tint="-0.249977111117893"/>
      </right>
      <top style="thin">
        <color theme="0" tint="-0.249977111117893"/>
      </top>
      <bottom style="double">
        <color theme="8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8" tint="-0.499984740745262"/>
      </bottom>
      <diagonal/>
    </border>
    <border>
      <left style="thin">
        <color theme="0" tint="-0.249977111117893"/>
      </left>
      <right style="double">
        <color theme="8" tint="-0.499984740745262"/>
      </right>
      <top style="thin">
        <color theme="0" tint="-0.249977111117893"/>
      </top>
      <bottom style="double">
        <color theme="8" tint="-0.499984740745262"/>
      </bottom>
      <diagonal/>
    </border>
    <border>
      <left style="double">
        <color theme="8" tint="-0.499984740745262"/>
      </left>
      <right/>
      <top style="double">
        <color theme="8" tint="-0.499984740745262"/>
      </top>
      <bottom style="medium">
        <color auto="1"/>
      </bottom>
      <diagonal/>
    </border>
    <border>
      <left/>
      <right/>
      <top style="double">
        <color theme="8" tint="-0.499984740745262"/>
      </top>
      <bottom style="medium">
        <color auto="1"/>
      </bottom>
      <diagonal/>
    </border>
    <border>
      <left/>
      <right style="double">
        <color theme="8" tint="-0.499984740745262"/>
      </right>
      <top style="double">
        <color theme="8" tint="-0.499984740745262"/>
      </top>
      <bottom style="medium">
        <color auto="1"/>
      </bottom>
      <diagonal/>
    </border>
    <border>
      <left style="double">
        <color theme="8" tint="-0.499984740745262"/>
      </left>
      <right/>
      <top/>
      <bottom/>
      <diagonal/>
    </border>
    <border>
      <left/>
      <right style="double">
        <color theme="8" tint="-0.499984740745262"/>
      </right>
      <top/>
      <bottom/>
      <diagonal/>
    </border>
    <border>
      <left style="double">
        <color theme="8" tint="-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theme="8" tint="-0.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theme="8" tint="-0.49998474074526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8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8" tint="-0.499984740745262"/>
      </left>
      <right/>
      <top style="thin">
        <color theme="0" tint="-0.249977111117893"/>
      </top>
      <bottom/>
      <diagonal/>
    </border>
    <border>
      <left style="double">
        <color theme="8" tint="-0.499984740745262"/>
      </left>
      <right/>
      <top/>
      <bottom style="thin">
        <color theme="0" tint="-0.249977111117893"/>
      </bottom>
      <diagonal/>
    </border>
  </borders>
  <cellStyleXfs count="5">
    <xf numFmtId="0" fontId="0" fillId="0" borderId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44" fillId="0" borderId="0" applyFont="0" applyFill="0" applyBorder="0" applyAlignment="0" applyProtection="0"/>
  </cellStyleXfs>
  <cellXfs count="27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5" fillId="0" borderId="0" xfId="0" applyFont="1"/>
    <xf numFmtId="0" fontId="4" fillId="0" borderId="0" xfId="0" applyFont="1"/>
    <xf numFmtId="0" fontId="5" fillId="4" borderId="0" xfId="0" applyFont="1" applyFill="1"/>
    <xf numFmtId="17" fontId="4" fillId="0" borderId="2" xfId="0" applyNumberFormat="1" applyFont="1" applyBorder="1" applyAlignment="1">
      <alignment horizontal="center"/>
    </xf>
    <xf numFmtId="17" fontId="4" fillId="0" borderId="0" xfId="0" applyNumberFormat="1" applyFont="1" applyBorder="1" applyAlignment="1">
      <alignment horizontal="center"/>
    </xf>
    <xf numFmtId="44" fontId="9" fillId="5" borderId="1" xfId="0" applyNumberFormat="1" applyFont="1" applyFill="1" applyBorder="1" applyAlignment="1">
      <alignment vertical="center"/>
    </xf>
    <xf numFmtId="44" fontId="10" fillId="5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11" fillId="4" borderId="0" xfId="0" applyFont="1" applyFill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0" applyNumberFormat="1" applyFont="1" applyBorder="1"/>
    <xf numFmtId="44" fontId="4" fillId="0" borderId="0" xfId="0" applyNumberFormat="1" applyFont="1" applyBorder="1"/>
    <xf numFmtId="0" fontId="12" fillId="0" borderId="0" xfId="0" applyFont="1"/>
    <xf numFmtId="0" fontId="8" fillId="9" borderId="5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0" fillId="0" borderId="0" xfId="0" applyFont="1"/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4" fillId="0" borderId="0" xfId="0" applyNumberFormat="1" applyFont="1"/>
    <xf numFmtId="4" fontId="4" fillId="0" borderId="0" xfId="0" applyNumberFormat="1" applyFont="1"/>
    <xf numFmtId="0" fontId="4" fillId="0" borderId="0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4" fontId="2" fillId="5" borderId="1" xfId="0" applyNumberFormat="1" applyFont="1" applyFill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17" fontId="2" fillId="0" borderId="5" xfId="0" applyNumberFormat="1" applyFont="1" applyBorder="1" applyAlignment="1">
      <alignment horizontal="center" vertical="center"/>
    </xf>
    <xf numFmtId="17" fontId="24" fillId="0" borderId="2" xfId="0" applyNumberFormat="1" applyFont="1" applyBorder="1" applyAlignment="1">
      <alignment horizontal="center" vertical="center"/>
    </xf>
    <xf numFmtId="17" fontId="24" fillId="0" borderId="0" xfId="0" applyNumberFormat="1" applyFont="1" applyBorder="1" applyAlignment="1">
      <alignment horizontal="center" vertical="center"/>
    </xf>
    <xf numFmtId="0" fontId="25" fillId="0" borderId="0" xfId="0" applyFont="1" applyBorder="1"/>
    <xf numFmtId="17" fontId="26" fillId="0" borderId="0" xfId="0" applyNumberFormat="1" applyFont="1" applyBorder="1" applyAlignment="1">
      <alignment horizontal="center" vertical="center"/>
    </xf>
    <xf numFmtId="0" fontId="27" fillId="0" borderId="0" xfId="0" applyFont="1" applyBorder="1"/>
    <xf numFmtId="165" fontId="2" fillId="0" borderId="0" xfId="0" applyNumberFormat="1" applyFont="1" applyBorder="1" applyAlignment="1">
      <alignment horizontal="center"/>
    </xf>
    <xf numFmtId="44" fontId="2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6" fillId="12" borderId="0" xfId="0" applyFont="1" applyFill="1" applyBorder="1"/>
    <xf numFmtId="0" fontId="30" fillId="14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44" fontId="2" fillId="8" borderId="0" xfId="0" applyNumberFormat="1" applyFont="1" applyFill="1" applyBorder="1" applyAlignment="1">
      <alignment horizontal="center" vertical="center"/>
    </xf>
    <xf numFmtId="44" fontId="2" fillId="4" borderId="0" xfId="0" applyNumberFormat="1" applyFont="1" applyFill="1" applyBorder="1" applyAlignment="1">
      <alignment horizontal="center" vertical="center"/>
    </xf>
    <xf numFmtId="0" fontId="30" fillId="14" borderId="9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center" vertical="center"/>
    </xf>
    <xf numFmtId="1" fontId="28" fillId="8" borderId="9" xfId="0" applyNumberFormat="1" applyFont="1" applyFill="1" applyBorder="1" applyAlignment="1">
      <alignment horizontal="center" vertical="center"/>
    </xf>
    <xf numFmtId="1" fontId="29" fillId="8" borderId="9" xfId="0" applyNumberFormat="1" applyFont="1" applyFill="1" applyBorder="1" applyAlignment="1">
      <alignment horizontal="center" vertical="center"/>
    </xf>
    <xf numFmtId="0" fontId="6" fillId="12" borderId="13" xfId="0" applyFont="1" applyFill="1" applyBorder="1"/>
    <xf numFmtId="0" fontId="6" fillId="12" borderId="14" xfId="0" applyFont="1" applyFill="1" applyBorder="1"/>
    <xf numFmtId="0" fontId="30" fillId="14" borderId="15" xfId="0" applyFont="1" applyFill="1" applyBorder="1" applyAlignment="1">
      <alignment horizontal="center" vertical="center" wrapText="1"/>
    </xf>
    <xf numFmtId="0" fontId="30" fillId="14" borderId="1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17" fontId="2" fillId="0" borderId="13" xfId="0" applyNumberFormat="1" applyFont="1" applyBorder="1" applyAlignment="1">
      <alignment horizontal="center" vertical="center"/>
    </xf>
    <xf numFmtId="0" fontId="30" fillId="14" borderId="17" xfId="0" applyFont="1" applyFill="1" applyBorder="1" applyAlignment="1">
      <alignment horizontal="center" vertical="center" wrapText="1"/>
    </xf>
    <xf numFmtId="0" fontId="30" fillId="14" borderId="18" xfId="0" applyFont="1" applyFill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/>
    </xf>
    <xf numFmtId="44" fontId="2" fillId="0" borderId="20" xfId="0" applyNumberFormat="1" applyFont="1" applyBorder="1" applyAlignment="1">
      <alignment horizontal="center" vertical="center"/>
    </xf>
    <xf numFmtId="0" fontId="7" fillId="15" borderId="19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  <xf numFmtId="17" fontId="2" fillId="4" borderId="13" xfId="0" applyNumberFormat="1" applyFont="1" applyFill="1" applyBorder="1" applyAlignment="1">
      <alignment horizontal="center" vertical="center"/>
    </xf>
    <xf numFmtId="0" fontId="14" fillId="4" borderId="14" xfId="0" applyFont="1" applyFill="1" applyBorder="1"/>
    <xf numFmtId="0" fontId="14" fillId="0" borderId="14" xfId="0" applyFont="1" applyBorder="1"/>
    <xf numFmtId="0" fontId="12" fillId="0" borderId="14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0" xfId="0" applyFont="1" applyBorder="1"/>
    <xf numFmtId="0" fontId="2" fillId="0" borderId="24" xfId="0" applyFont="1" applyBorder="1"/>
    <xf numFmtId="0" fontId="2" fillId="0" borderId="28" xfId="0" applyFont="1" applyBorder="1"/>
    <xf numFmtId="0" fontId="4" fillId="0" borderId="2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0" xfId="0" applyFont="1" applyBorder="1"/>
    <xf numFmtId="0" fontId="36" fillId="14" borderId="15" xfId="0" applyFont="1" applyFill="1" applyBorder="1" applyAlignment="1">
      <alignment horizontal="center" vertical="center" wrapText="1"/>
    </xf>
    <xf numFmtId="0" fontId="36" fillId="14" borderId="9" xfId="0" applyFont="1" applyFill="1" applyBorder="1" applyAlignment="1">
      <alignment horizontal="center" vertical="center" wrapText="1"/>
    </xf>
    <xf numFmtId="0" fontId="36" fillId="14" borderId="16" xfId="0" applyFont="1" applyFill="1" applyBorder="1" applyAlignment="1">
      <alignment horizontal="center" vertical="center" wrapText="1"/>
    </xf>
    <xf numFmtId="17" fontId="37" fillId="0" borderId="15" xfId="0" applyNumberFormat="1" applyFont="1" applyBorder="1" applyAlignment="1">
      <alignment horizontal="center" vertical="center"/>
    </xf>
    <xf numFmtId="10" fontId="38" fillId="20" borderId="9" xfId="0" applyNumberFormat="1" applyFont="1" applyFill="1" applyBorder="1" applyAlignment="1">
      <alignment horizontal="center" vertical="center"/>
    </xf>
    <xf numFmtId="10" fontId="37" fillId="20" borderId="9" xfId="0" applyNumberFormat="1" applyFont="1" applyFill="1" applyBorder="1" applyAlignment="1">
      <alignment horizontal="center" vertical="center"/>
    </xf>
    <xf numFmtId="44" fontId="37" fillId="20" borderId="9" xfId="0" applyNumberFormat="1" applyFont="1" applyFill="1" applyBorder="1" applyAlignment="1">
      <alignment horizontal="center" vertical="center"/>
    </xf>
    <xf numFmtId="10" fontId="37" fillId="0" borderId="9" xfId="0" applyNumberFormat="1" applyFont="1" applyBorder="1" applyAlignment="1">
      <alignment horizontal="center" vertical="center"/>
    </xf>
    <xf numFmtId="44" fontId="39" fillId="0" borderId="9" xfId="0" applyNumberFormat="1" applyFont="1" applyBorder="1" applyAlignment="1">
      <alignment horizontal="center" vertical="center"/>
    </xf>
    <xf numFmtId="2" fontId="37" fillId="20" borderId="9" xfId="0" applyNumberFormat="1" applyFont="1" applyFill="1" applyBorder="1" applyAlignment="1">
      <alignment horizontal="center" vertical="center"/>
    </xf>
    <xf numFmtId="0" fontId="37" fillId="0" borderId="16" xfId="0" applyFont="1" applyBorder="1" applyAlignment="1">
      <alignment vertical="center"/>
    </xf>
    <xf numFmtId="0" fontId="37" fillId="0" borderId="16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37" fillId="0" borderId="0" xfId="0" applyFont="1" applyBorder="1"/>
    <xf numFmtId="0" fontId="37" fillId="0" borderId="14" xfId="0" applyFont="1" applyBorder="1"/>
    <xf numFmtId="44" fontId="37" fillId="0" borderId="9" xfId="0" applyNumberFormat="1" applyFont="1" applyBorder="1" applyAlignment="1">
      <alignment horizontal="center" vertical="center"/>
    </xf>
    <xf numFmtId="44" fontId="39" fillId="20" borderId="9" xfId="0" applyNumberFormat="1" applyFont="1" applyFill="1" applyBorder="1" applyAlignment="1">
      <alignment vertical="center"/>
    </xf>
    <xf numFmtId="44" fontId="37" fillId="20" borderId="9" xfId="0" applyNumberFormat="1" applyFont="1" applyFill="1" applyBorder="1" applyAlignment="1">
      <alignment vertical="center"/>
    </xf>
    <xf numFmtId="44" fontId="37" fillId="0" borderId="9" xfId="0" applyNumberFormat="1" applyFont="1" applyBorder="1" applyAlignment="1">
      <alignment vertical="center"/>
    </xf>
    <xf numFmtId="44" fontId="37" fillId="22" borderId="9" xfId="0" applyNumberFormat="1" applyFont="1" applyFill="1" applyBorder="1" applyAlignment="1">
      <alignment vertical="center"/>
    </xf>
    <xf numFmtId="10" fontId="37" fillId="22" borderId="16" xfId="1" applyNumberFormat="1" applyFont="1" applyFill="1" applyBorder="1" applyAlignment="1">
      <alignment vertical="center"/>
    </xf>
    <xf numFmtId="44" fontId="40" fillId="20" borderId="9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6" fillId="14" borderId="15" xfId="0" applyFont="1" applyFill="1" applyBorder="1" applyAlignment="1">
      <alignment horizontal="center" vertical="center" wrapText="1"/>
    </xf>
    <xf numFmtId="0" fontId="36" fillId="14" borderId="9" xfId="0" applyFont="1" applyFill="1" applyBorder="1" applyAlignment="1">
      <alignment horizontal="center" vertical="center" wrapText="1"/>
    </xf>
    <xf numFmtId="0" fontId="36" fillId="14" borderId="16" xfId="0" applyFont="1" applyFill="1" applyBorder="1" applyAlignment="1">
      <alignment horizontal="center" vertical="center" wrapText="1"/>
    </xf>
    <xf numFmtId="17" fontId="37" fillId="0" borderId="15" xfId="0" applyNumberFormat="1" applyFont="1" applyBorder="1" applyAlignment="1">
      <alignment horizontal="center" vertical="center"/>
    </xf>
    <xf numFmtId="10" fontId="38" fillId="20" borderId="9" xfId="0" applyNumberFormat="1" applyFont="1" applyFill="1" applyBorder="1" applyAlignment="1">
      <alignment horizontal="center" vertical="center"/>
    </xf>
    <xf numFmtId="10" fontId="37" fillId="20" borderId="9" xfId="0" applyNumberFormat="1" applyFont="1" applyFill="1" applyBorder="1" applyAlignment="1">
      <alignment horizontal="center" vertical="center"/>
    </xf>
    <xf numFmtId="44" fontId="37" fillId="20" borderId="9" xfId="0" applyNumberFormat="1" applyFont="1" applyFill="1" applyBorder="1" applyAlignment="1">
      <alignment horizontal="center" vertical="center"/>
    </xf>
    <xf numFmtId="10" fontId="37" fillId="0" borderId="9" xfId="0" applyNumberFormat="1" applyFont="1" applyBorder="1" applyAlignment="1">
      <alignment horizontal="center" vertical="center"/>
    </xf>
    <xf numFmtId="44" fontId="39" fillId="0" borderId="9" xfId="0" applyNumberFormat="1" applyFont="1" applyBorder="1" applyAlignment="1">
      <alignment horizontal="center" vertical="center"/>
    </xf>
    <xf numFmtId="2" fontId="37" fillId="20" borderId="9" xfId="0" applyNumberFormat="1" applyFont="1" applyFill="1" applyBorder="1" applyAlignment="1">
      <alignment horizontal="center" vertical="center"/>
    </xf>
    <xf numFmtId="0" fontId="37" fillId="0" borderId="16" xfId="0" applyFont="1" applyBorder="1" applyAlignment="1">
      <alignment vertical="center"/>
    </xf>
    <xf numFmtId="0" fontId="37" fillId="0" borderId="16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37" fillId="0" borderId="0" xfId="0" applyFont="1" applyBorder="1"/>
    <xf numFmtId="0" fontId="37" fillId="0" borderId="14" xfId="0" applyFont="1" applyBorder="1"/>
    <xf numFmtId="44" fontId="37" fillId="0" borderId="9" xfId="0" applyNumberFormat="1" applyFont="1" applyBorder="1" applyAlignment="1">
      <alignment horizontal="center" vertical="center"/>
    </xf>
    <xf numFmtId="44" fontId="39" fillId="20" borderId="9" xfId="0" applyNumberFormat="1" applyFont="1" applyFill="1" applyBorder="1" applyAlignment="1">
      <alignment vertical="center"/>
    </xf>
    <xf numFmtId="44" fontId="37" fillId="20" borderId="9" xfId="0" applyNumberFormat="1" applyFont="1" applyFill="1" applyBorder="1" applyAlignment="1">
      <alignment vertical="center"/>
    </xf>
    <xf numFmtId="44" fontId="37" fillId="0" borderId="9" xfId="0" applyNumberFormat="1" applyFont="1" applyBorder="1" applyAlignment="1">
      <alignment vertical="center"/>
    </xf>
    <xf numFmtId="44" fontId="37" fillId="22" borderId="9" xfId="0" applyNumberFormat="1" applyFont="1" applyFill="1" applyBorder="1" applyAlignment="1">
      <alignment vertical="center"/>
    </xf>
    <xf numFmtId="44" fontId="40" fillId="20" borderId="9" xfId="0" applyNumberFormat="1" applyFont="1" applyFill="1" applyBorder="1" applyAlignment="1">
      <alignment horizontal="center" vertical="center"/>
    </xf>
    <xf numFmtId="0" fontId="41" fillId="13" borderId="15" xfId="0" applyFont="1" applyFill="1" applyBorder="1" applyAlignment="1">
      <alignment horizontal="center" vertical="center" wrapText="1"/>
    </xf>
    <xf numFmtId="0" fontId="41" fillId="13" borderId="9" xfId="0" applyFont="1" applyFill="1" applyBorder="1" applyAlignment="1">
      <alignment horizontal="center" vertical="center" wrapText="1"/>
    </xf>
    <xf numFmtId="43" fontId="37" fillId="0" borderId="9" xfId="0" applyNumberFormat="1" applyFont="1" applyBorder="1" applyAlignment="1">
      <alignment horizontal="center" vertical="center"/>
    </xf>
    <xf numFmtId="44" fontId="37" fillId="22" borderId="9" xfId="0" applyNumberFormat="1" applyFont="1" applyFill="1" applyBorder="1" applyAlignment="1">
      <alignment horizontal="center" vertical="center"/>
    </xf>
    <xf numFmtId="164" fontId="37" fillId="0" borderId="9" xfId="0" applyNumberFormat="1" applyFont="1" applyBorder="1" applyAlignment="1">
      <alignment horizontal="center" vertical="center"/>
    </xf>
    <xf numFmtId="164" fontId="37" fillId="22" borderId="9" xfId="0" applyNumberFormat="1" applyFont="1" applyFill="1" applyBorder="1" applyAlignment="1">
      <alignment horizontal="center" vertical="center"/>
    </xf>
    <xf numFmtId="164" fontId="38" fillId="7" borderId="9" xfId="0" applyNumberFormat="1" applyFont="1" applyFill="1" applyBorder="1" applyAlignment="1">
      <alignment horizontal="center" vertical="center"/>
    </xf>
    <xf numFmtId="0" fontId="41" fillId="13" borderId="9" xfId="3" applyFont="1" applyFill="1" applyBorder="1" applyAlignment="1">
      <alignment horizontal="center" vertical="center" wrapText="1"/>
    </xf>
    <xf numFmtId="17" fontId="43" fillId="0" borderId="0" xfId="0" applyNumberFormat="1" applyFont="1" applyBorder="1" applyAlignment="1">
      <alignment horizontal="center"/>
    </xf>
    <xf numFmtId="44" fontId="43" fillId="0" borderId="0" xfId="0" applyNumberFormat="1" applyFont="1" applyBorder="1" applyAlignment="1">
      <alignment horizontal="center"/>
    </xf>
    <xf numFmtId="0" fontId="43" fillId="0" borderId="0" xfId="0" applyFont="1" applyBorder="1"/>
    <xf numFmtId="165" fontId="37" fillId="20" borderId="9" xfId="4" applyNumberFormat="1" applyFont="1" applyFill="1" applyBorder="1" applyAlignment="1">
      <alignment horizontal="center" vertical="center"/>
    </xf>
    <xf numFmtId="0" fontId="38" fillId="4" borderId="0" xfId="0" applyFont="1" applyFill="1" applyBorder="1" applyAlignment="1">
      <alignment vertical="center"/>
    </xf>
    <xf numFmtId="44" fontId="38" fillId="4" borderId="0" xfId="0" applyNumberFormat="1" applyFont="1" applyFill="1" applyBorder="1" applyAlignment="1">
      <alignment horizontal="center" vertical="center"/>
    </xf>
    <xf numFmtId="17" fontId="37" fillId="4" borderId="0" xfId="0" applyNumberFormat="1" applyFont="1" applyFill="1" applyBorder="1" applyAlignment="1">
      <alignment horizontal="center" vertical="center"/>
    </xf>
    <xf numFmtId="165" fontId="37" fillId="8" borderId="0" xfId="4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vertical="center" wrapText="1"/>
    </xf>
    <xf numFmtId="0" fontId="41" fillId="13" borderId="47" xfId="3" applyFont="1" applyFill="1" applyBorder="1" applyAlignment="1">
      <alignment horizontal="center" vertical="center" wrapText="1"/>
    </xf>
    <xf numFmtId="0" fontId="41" fillId="13" borderId="48" xfId="3" applyFont="1" applyFill="1" applyBorder="1" applyAlignment="1">
      <alignment horizontal="center" vertical="center" wrapText="1"/>
    </xf>
    <xf numFmtId="17" fontId="38" fillId="0" borderId="47" xfId="3" applyNumberFormat="1" applyFont="1" applyBorder="1" applyAlignment="1">
      <alignment horizontal="center" vertical="center"/>
    </xf>
    <xf numFmtId="165" fontId="37" fillId="8" borderId="48" xfId="4" applyNumberFormat="1" applyFont="1" applyFill="1" applyBorder="1" applyAlignment="1">
      <alignment horizontal="center" vertical="center"/>
    </xf>
    <xf numFmtId="17" fontId="38" fillId="0" borderId="49" xfId="3" applyNumberFormat="1" applyFont="1" applyBorder="1" applyAlignment="1">
      <alignment horizontal="center" vertical="center"/>
    </xf>
    <xf numFmtId="165" fontId="37" fillId="20" borderId="50" xfId="4" applyNumberFormat="1" applyFont="1" applyFill="1" applyBorder="1" applyAlignment="1">
      <alignment horizontal="center" vertical="center"/>
    </xf>
    <xf numFmtId="165" fontId="37" fillId="8" borderId="51" xfId="4" applyNumberFormat="1" applyFont="1" applyFill="1" applyBorder="1" applyAlignment="1">
      <alignment horizontal="center" vertical="center"/>
    </xf>
    <xf numFmtId="0" fontId="41" fillId="13" borderId="47" xfId="0" applyFont="1" applyFill="1" applyBorder="1" applyAlignment="1">
      <alignment horizontal="center" vertical="center" wrapText="1"/>
    </xf>
    <xf numFmtId="0" fontId="41" fillId="13" borderId="48" xfId="0" applyFont="1" applyFill="1" applyBorder="1" applyAlignment="1">
      <alignment horizontal="center" vertical="center" wrapText="1"/>
    </xf>
    <xf numFmtId="0" fontId="42" fillId="21" borderId="47" xfId="0" applyFont="1" applyFill="1" applyBorder="1" applyAlignment="1">
      <alignment horizontal="left" vertical="center"/>
    </xf>
    <xf numFmtId="44" fontId="37" fillId="0" borderId="48" xfId="0" applyNumberFormat="1" applyFont="1" applyBorder="1" applyAlignment="1">
      <alignment horizontal="center" vertical="center"/>
    </xf>
    <xf numFmtId="0" fontId="38" fillId="6" borderId="47" xfId="0" applyFont="1" applyFill="1" applyBorder="1" applyAlignment="1">
      <alignment horizontal="center" vertical="center"/>
    </xf>
    <xf numFmtId="164" fontId="38" fillId="7" borderId="48" xfId="0" applyNumberFormat="1" applyFont="1" applyFill="1" applyBorder="1" applyAlignment="1">
      <alignment horizontal="center" vertical="center"/>
    </xf>
    <xf numFmtId="0" fontId="38" fillId="17" borderId="49" xfId="0" applyFont="1" applyFill="1" applyBorder="1" applyAlignment="1">
      <alignment vertical="center"/>
    </xf>
    <xf numFmtId="0" fontId="38" fillId="17" borderId="50" xfId="0" applyFont="1" applyFill="1" applyBorder="1" applyAlignment="1">
      <alignment vertical="center"/>
    </xf>
    <xf numFmtId="44" fontId="38" fillId="17" borderId="51" xfId="0" applyNumberFormat="1" applyFont="1" applyFill="1" applyBorder="1" applyAlignment="1">
      <alignment horizontal="center" vertical="center"/>
    </xf>
    <xf numFmtId="0" fontId="6" fillId="12" borderId="55" xfId="0" applyFont="1" applyFill="1" applyBorder="1"/>
    <xf numFmtId="0" fontId="6" fillId="12" borderId="56" xfId="0" applyFont="1" applyFill="1" applyBorder="1"/>
    <xf numFmtId="0" fontId="36" fillId="14" borderId="47" xfId="0" applyFont="1" applyFill="1" applyBorder="1" applyAlignment="1">
      <alignment horizontal="center" vertical="center" wrapText="1"/>
    </xf>
    <xf numFmtId="0" fontId="36" fillId="14" borderId="48" xfId="0" applyFont="1" applyFill="1" applyBorder="1" applyAlignment="1">
      <alignment horizontal="center" vertical="center" wrapText="1"/>
    </xf>
    <xf numFmtId="17" fontId="37" fillId="0" borderId="47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vertical="center"/>
    </xf>
    <xf numFmtId="0" fontId="37" fillId="0" borderId="48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0" borderId="56" xfId="0" applyFont="1" applyBorder="1"/>
    <xf numFmtId="10" fontId="37" fillId="22" borderId="48" xfId="1" applyNumberFormat="1" applyFont="1" applyFill="1" applyBorder="1" applyAlignment="1">
      <alignment vertical="center"/>
    </xf>
    <xf numFmtId="17" fontId="2" fillId="0" borderId="55" xfId="0" applyNumberFormat="1" applyFont="1" applyBorder="1" applyAlignment="1">
      <alignment horizontal="center" vertical="center"/>
    </xf>
    <xf numFmtId="0" fontId="2" fillId="0" borderId="56" xfId="0" applyFont="1" applyBorder="1"/>
    <xf numFmtId="0" fontId="30" fillId="14" borderId="57" xfId="0" applyFont="1" applyFill="1" applyBorder="1" applyAlignment="1">
      <alignment horizontal="center" vertical="center" wrapText="1"/>
    </xf>
    <xf numFmtId="17" fontId="2" fillId="0" borderId="58" xfId="0" applyNumberFormat="1" applyFont="1" applyBorder="1" applyAlignment="1">
      <alignment horizontal="center" vertical="center"/>
    </xf>
    <xf numFmtId="0" fontId="7" fillId="15" borderId="58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/>
    </xf>
    <xf numFmtId="17" fontId="43" fillId="0" borderId="55" xfId="0" applyNumberFormat="1" applyFont="1" applyBorder="1" applyAlignment="1">
      <alignment horizontal="center"/>
    </xf>
    <xf numFmtId="0" fontId="12" fillId="0" borderId="56" xfId="0" applyFont="1" applyBorder="1"/>
    <xf numFmtId="0" fontId="14" fillId="0" borderId="56" xfId="0" applyFont="1" applyBorder="1"/>
    <xf numFmtId="0" fontId="4" fillId="0" borderId="56" xfId="0" applyFont="1" applyBorder="1"/>
    <xf numFmtId="0" fontId="14" fillId="4" borderId="56" xfId="0" applyFont="1" applyFill="1" applyBorder="1"/>
    <xf numFmtId="0" fontId="4" fillId="0" borderId="55" xfId="0" applyFont="1" applyBorder="1" applyAlignment="1">
      <alignment horizontal="center"/>
    </xf>
    <xf numFmtId="166" fontId="31" fillId="19" borderId="21" xfId="0" applyNumberFormat="1" applyFont="1" applyFill="1" applyBorder="1" applyAlignment="1">
      <alignment horizontal="center" vertical="center"/>
    </xf>
    <xf numFmtId="166" fontId="31" fillId="19" borderId="22" xfId="0" applyNumberFormat="1" applyFont="1" applyFill="1" applyBorder="1" applyAlignment="1">
      <alignment horizontal="center" vertical="center"/>
    </xf>
    <xf numFmtId="166" fontId="31" fillId="19" borderId="23" xfId="0" applyNumberFormat="1" applyFont="1" applyFill="1" applyBorder="1" applyAlignment="1">
      <alignment horizontal="center" vertical="center"/>
    </xf>
    <xf numFmtId="0" fontId="33" fillId="11" borderId="10" xfId="0" applyFont="1" applyFill="1" applyBorder="1" applyAlignment="1">
      <alignment horizontal="center" vertical="center"/>
    </xf>
    <xf numFmtId="0" fontId="33" fillId="11" borderId="11" xfId="0" applyFont="1" applyFill="1" applyBorder="1" applyAlignment="1">
      <alignment horizontal="center" vertical="center"/>
    </xf>
    <xf numFmtId="0" fontId="33" fillId="11" borderId="12" xfId="0" applyFont="1" applyFill="1" applyBorder="1" applyAlignment="1">
      <alignment horizontal="center" vertical="center"/>
    </xf>
    <xf numFmtId="0" fontId="32" fillId="15" borderId="15" xfId="0" applyFont="1" applyFill="1" applyBorder="1" applyAlignment="1">
      <alignment horizontal="center" vertical="center"/>
    </xf>
    <xf numFmtId="0" fontId="32" fillId="15" borderId="9" xfId="0" applyFont="1" applyFill="1" applyBorder="1" applyAlignment="1">
      <alignment horizontal="center" vertical="center"/>
    </xf>
    <xf numFmtId="0" fontId="32" fillId="15" borderId="16" xfId="0" applyFont="1" applyFill="1" applyBorder="1" applyAlignment="1">
      <alignment horizontal="center" vertical="center"/>
    </xf>
    <xf numFmtId="0" fontId="35" fillId="18" borderId="40" xfId="0" applyFont="1" applyFill="1" applyBorder="1" applyAlignment="1">
      <alignment horizontal="center" vertical="center" wrapText="1"/>
    </xf>
    <xf numFmtId="0" fontId="35" fillId="18" borderId="41" xfId="0" applyFont="1" applyFill="1" applyBorder="1" applyAlignment="1">
      <alignment horizontal="center" vertical="center" wrapText="1"/>
    </xf>
    <xf numFmtId="0" fontId="35" fillId="18" borderId="42" xfId="0" applyFont="1" applyFill="1" applyBorder="1" applyAlignment="1">
      <alignment horizontal="center" vertical="center" wrapText="1"/>
    </xf>
    <xf numFmtId="1" fontId="29" fillId="8" borderId="43" xfId="0" applyNumberFormat="1" applyFont="1" applyFill="1" applyBorder="1" applyAlignment="1">
      <alignment horizontal="center" vertical="center"/>
    </xf>
    <xf numFmtId="1" fontId="29" fillId="8" borderId="35" xfId="0" applyNumberFormat="1" applyFont="1" applyFill="1" applyBorder="1" applyAlignment="1">
      <alignment horizontal="center" vertical="center"/>
    </xf>
    <xf numFmtId="1" fontId="29" fillId="8" borderId="36" xfId="0" applyNumberFormat="1" applyFont="1" applyFill="1" applyBorder="1" applyAlignment="1">
      <alignment horizontal="center" vertical="center"/>
    </xf>
    <xf numFmtId="0" fontId="34" fillId="16" borderId="34" xfId="0" applyFont="1" applyFill="1" applyBorder="1" applyAlignment="1">
      <alignment horizontal="center" vertical="center" wrapText="1"/>
    </xf>
    <xf numFmtId="0" fontId="34" fillId="16" borderId="35" xfId="0" applyFont="1" applyFill="1" applyBorder="1" applyAlignment="1">
      <alignment horizontal="center" vertical="center" wrapText="1"/>
    </xf>
    <xf numFmtId="0" fontId="34" fillId="16" borderId="36" xfId="0" applyFont="1" applyFill="1" applyBorder="1" applyAlignment="1">
      <alignment horizontal="center" vertical="center" wrapText="1"/>
    </xf>
    <xf numFmtId="0" fontId="28" fillId="12" borderId="37" xfId="0" applyFont="1" applyFill="1" applyBorder="1" applyAlignment="1">
      <alignment horizontal="center" vertical="center"/>
    </xf>
    <xf numFmtId="0" fontId="28" fillId="12" borderId="38" xfId="0" applyFont="1" applyFill="1" applyBorder="1" applyAlignment="1">
      <alignment horizontal="center" vertical="center"/>
    </xf>
    <xf numFmtId="0" fontId="28" fillId="12" borderId="39" xfId="0" applyFont="1" applyFill="1" applyBorder="1" applyAlignment="1">
      <alignment horizontal="center" vertical="center"/>
    </xf>
    <xf numFmtId="0" fontId="28" fillId="12" borderId="43" xfId="0" applyFont="1" applyFill="1" applyBorder="1" applyAlignment="1">
      <alignment horizontal="center" vertical="center"/>
    </xf>
    <xf numFmtId="0" fontId="28" fillId="12" borderId="35" xfId="0" applyFont="1" applyFill="1" applyBorder="1" applyAlignment="1">
      <alignment horizontal="center" vertical="center"/>
    </xf>
    <xf numFmtId="0" fontId="28" fillId="12" borderId="36" xfId="0" applyFont="1" applyFill="1" applyBorder="1" applyAlignment="1">
      <alignment horizontal="center" vertical="center"/>
    </xf>
    <xf numFmtId="0" fontId="45" fillId="16" borderId="45" xfId="3" applyFont="1" applyFill="1" applyBorder="1" applyAlignment="1">
      <alignment horizontal="center" vertical="center" wrapText="1"/>
    </xf>
    <xf numFmtId="0" fontId="45" fillId="16" borderId="44" xfId="3" applyFont="1" applyFill="1" applyBorder="1" applyAlignment="1">
      <alignment horizontal="center" vertical="center" wrapText="1"/>
    </xf>
    <xf numFmtId="0" fontId="45" fillId="16" borderId="46" xfId="3" applyFont="1" applyFill="1" applyBorder="1" applyAlignment="1">
      <alignment horizontal="center" vertical="center" wrapText="1"/>
    </xf>
    <xf numFmtId="0" fontId="41" fillId="16" borderId="15" xfId="0" applyFont="1" applyFill="1" applyBorder="1" applyAlignment="1">
      <alignment horizontal="center" vertical="center" wrapText="1"/>
    </xf>
    <xf numFmtId="0" fontId="41" fillId="16" borderId="9" xfId="0" applyFont="1" applyFill="1" applyBorder="1" applyAlignment="1">
      <alignment horizontal="center" vertical="center" wrapText="1"/>
    </xf>
    <xf numFmtId="0" fontId="41" fillId="11" borderId="45" xfId="0" applyFont="1" applyFill="1" applyBorder="1" applyAlignment="1">
      <alignment horizontal="center" vertical="center"/>
    </xf>
    <xf numFmtId="0" fontId="41" fillId="11" borderId="44" xfId="0" applyFont="1" applyFill="1" applyBorder="1" applyAlignment="1">
      <alignment horizontal="center" vertical="center"/>
    </xf>
    <xf numFmtId="0" fontId="41" fillId="11" borderId="46" xfId="0" applyFont="1" applyFill="1" applyBorder="1" applyAlignment="1">
      <alignment horizontal="center" vertical="center"/>
    </xf>
    <xf numFmtId="0" fontId="8" fillId="23" borderId="0" xfId="0" applyFont="1" applyFill="1" applyAlignment="1">
      <alignment horizontal="center" vertical="center" wrapText="1"/>
    </xf>
    <xf numFmtId="0" fontId="33" fillId="11" borderId="52" xfId="0" applyFont="1" applyFill="1" applyBorder="1" applyAlignment="1">
      <alignment horizontal="center" vertical="center"/>
    </xf>
    <xf numFmtId="0" fontId="33" fillId="11" borderId="53" xfId="0" applyFont="1" applyFill="1" applyBorder="1" applyAlignment="1">
      <alignment horizontal="center" vertical="center"/>
    </xf>
    <xf numFmtId="0" fontId="33" fillId="11" borderId="54" xfId="0" applyFont="1" applyFill="1" applyBorder="1" applyAlignment="1">
      <alignment horizontal="center" vertical="center"/>
    </xf>
    <xf numFmtId="0" fontId="32" fillId="15" borderId="47" xfId="0" applyFont="1" applyFill="1" applyBorder="1" applyAlignment="1">
      <alignment horizontal="center" vertical="center"/>
    </xf>
    <xf numFmtId="0" fontId="32" fillId="15" borderId="48" xfId="0" applyFont="1" applyFill="1" applyBorder="1" applyAlignment="1">
      <alignment horizontal="center" vertical="center"/>
    </xf>
    <xf numFmtId="166" fontId="31" fillId="19" borderId="49" xfId="0" applyNumberFormat="1" applyFont="1" applyFill="1" applyBorder="1" applyAlignment="1">
      <alignment horizontal="center" vertical="center"/>
    </xf>
    <xf numFmtId="166" fontId="31" fillId="19" borderId="50" xfId="0" applyNumberFormat="1" applyFont="1" applyFill="1" applyBorder="1" applyAlignment="1">
      <alignment horizontal="center" vertical="center"/>
    </xf>
    <xf numFmtId="166" fontId="31" fillId="19" borderId="51" xfId="0" applyNumberFormat="1" applyFont="1" applyFill="1" applyBorder="1" applyAlignment="1">
      <alignment horizontal="center" vertical="center"/>
    </xf>
    <xf numFmtId="0" fontId="7" fillId="16" borderId="47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0" fontId="34" fillId="16" borderId="59" xfId="3" applyFont="1" applyFill="1" applyBorder="1" applyAlignment="1">
      <alignment horizontal="center" vertical="center" wrapText="1"/>
    </xf>
    <xf numFmtId="0" fontId="34" fillId="16" borderId="35" xfId="3" applyFont="1" applyFill="1" applyBorder="1" applyAlignment="1">
      <alignment horizontal="center" vertical="center" wrapText="1"/>
    </xf>
    <xf numFmtId="0" fontId="34" fillId="16" borderId="60" xfId="3" applyFont="1" applyFill="1" applyBorder="1" applyAlignment="1">
      <alignment horizontal="center" vertical="center" wrapText="1"/>
    </xf>
    <xf numFmtId="0" fontId="35" fillId="18" borderId="62" xfId="3" applyFont="1" applyFill="1" applyBorder="1" applyAlignment="1">
      <alignment horizontal="center" vertical="center" wrapText="1"/>
    </xf>
    <xf numFmtId="0" fontId="35" fillId="18" borderId="41" xfId="3" applyFont="1" applyFill="1" applyBorder="1" applyAlignment="1">
      <alignment horizontal="center" vertical="center" wrapText="1"/>
    </xf>
    <xf numFmtId="0" fontId="35" fillId="18" borderId="42" xfId="3" applyFont="1" applyFill="1" applyBorder="1" applyAlignment="1">
      <alignment horizontal="center" vertical="center" wrapText="1"/>
    </xf>
    <xf numFmtId="0" fontId="28" fillId="12" borderId="61" xfId="3" applyFont="1" applyFill="1" applyBorder="1" applyAlignment="1">
      <alignment horizontal="center" vertical="center"/>
    </xf>
    <xf numFmtId="0" fontId="28" fillId="12" borderId="38" xfId="3" applyFont="1" applyFill="1" applyBorder="1" applyAlignment="1">
      <alignment horizontal="center" vertical="center"/>
    </xf>
    <xf numFmtId="0" fontId="28" fillId="12" borderId="39" xfId="3" applyFont="1" applyFill="1" applyBorder="1" applyAlignment="1">
      <alignment horizontal="center" vertical="center"/>
    </xf>
    <xf numFmtId="1" fontId="29" fillId="8" borderId="43" xfId="3" applyNumberFormat="1" applyFont="1" applyFill="1" applyBorder="1" applyAlignment="1">
      <alignment horizontal="center" vertical="center"/>
    </xf>
    <xf numFmtId="1" fontId="29" fillId="8" borderId="35" xfId="3" applyNumberFormat="1" applyFont="1" applyFill="1" applyBorder="1" applyAlignment="1">
      <alignment horizontal="center" vertical="center"/>
    </xf>
    <xf numFmtId="1" fontId="29" fillId="8" borderId="60" xfId="3" applyNumberFormat="1" applyFont="1" applyFill="1" applyBorder="1" applyAlignment="1">
      <alignment horizontal="center" vertical="center"/>
    </xf>
    <xf numFmtId="0" fontId="28" fillId="12" borderId="43" xfId="3" applyFont="1" applyFill="1" applyBorder="1" applyAlignment="1">
      <alignment horizontal="center" vertical="center"/>
    </xf>
    <xf numFmtId="0" fontId="28" fillId="12" borderId="35" xfId="3" applyFont="1" applyFill="1" applyBorder="1" applyAlignment="1">
      <alignment horizontal="center" vertical="center"/>
    </xf>
    <xf numFmtId="0" fontId="28" fillId="12" borderId="60" xfId="3" applyFont="1" applyFill="1" applyBorder="1" applyAlignment="1">
      <alignment horizontal="center" vertical="center"/>
    </xf>
    <xf numFmtId="0" fontId="8" fillId="23" borderId="0" xfId="0" applyFont="1" applyFill="1" applyBorder="1" applyAlignment="1">
      <alignment horizontal="center" vertical="center" wrapText="1"/>
    </xf>
    <xf numFmtId="0" fontId="33" fillId="11" borderId="25" xfId="0" applyFont="1" applyFill="1" applyBorder="1" applyAlignment="1">
      <alignment horizontal="center" vertical="center"/>
    </xf>
    <xf numFmtId="0" fontId="33" fillId="11" borderId="26" xfId="0" applyFont="1" applyFill="1" applyBorder="1" applyAlignment="1">
      <alignment horizontal="center" vertical="center"/>
    </xf>
    <xf numFmtId="0" fontId="33" fillId="11" borderId="27" xfId="0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center" vertical="center" wrapText="1"/>
    </xf>
    <xf numFmtId="0" fontId="34" fillId="16" borderId="34" xfId="3" applyFont="1" applyFill="1" applyBorder="1" applyAlignment="1">
      <alignment horizontal="center" vertical="center" wrapText="1"/>
    </xf>
    <xf numFmtId="0" fontId="34" fillId="16" borderId="36" xfId="3" applyFont="1" applyFill="1" applyBorder="1" applyAlignment="1">
      <alignment horizontal="center" vertical="center" wrapText="1"/>
    </xf>
    <xf numFmtId="0" fontId="35" fillId="18" borderId="40" xfId="3" applyFont="1" applyFill="1" applyBorder="1" applyAlignment="1">
      <alignment horizontal="center" vertical="center" wrapText="1"/>
    </xf>
    <xf numFmtId="0" fontId="28" fillId="12" borderId="37" xfId="3" applyFont="1" applyFill="1" applyBorder="1" applyAlignment="1">
      <alignment horizontal="center" vertical="center"/>
    </xf>
    <xf numFmtId="1" fontId="29" fillId="8" borderId="36" xfId="3" applyNumberFormat="1" applyFont="1" applyFill="1" applyBorder="1" applyAlignment="1">
      <alignment horizontal="center" vertical="center"/>
    </xf>
    <xf numFmtId="0" fontId="28" fillId="12" borderId="36" xfId="3" applyFont="1" applyFill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2" xfId="3" xr:uid="{8D6ECF78-54E4-4D3A-B74A-0FDEFB5849EB}"/>
    <cellStyle name="Percent" xfId="1" builtinId="5"/>
    <cellStyle name="Percent 2" xfId="2" xr:uid="{681D9CC0-9DFF-4FA4-B9AA-41CD3B16E7FC}"/>
  </cellStyles>
  <dxfs count="44"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colors>
    <mruColors>
      <color rgb="FFEAF0EE"/>
      <color rgb="FFFFFFCC"/>
      <color rgb="FFEBFFFD"/>
      <color rgb="FFFDFFE7"/>
      <color rgb="FF31869B"/>
      <color rgb="FF30988C"/>
      <color rgb="FF6008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Kitchen Sales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592240273593196E-2"/>
          <c:y val="0.112416019862688"/>
          <c:w val="0.83088964098877804"/>
          <c:h val="0.58991263652216586"/>
        </c:manualLayout>
      </c:layout>
      <c:barChart>
        <c:barDir val="col"/>
        <c:grouping val="clustered"/>
        <c:varyColors val="1"/>
        <c:ser>
          <c:idx val="6"/>
          <c:order val="0"/>
          <c:tx>
            <c:strRef>
              <c:f>'0008'!$C$49</c:f>
              <c:strCache>
                <c:ptCount val="1"/>
                <c:pt idx="0">
                  <c:v>Hot Grab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'0008'!$C$50:$C$62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3971.38</c:v>
                </c:pt>
                <c:pt idx="2">
                  <c:v>3696.72</c:v>
                </c:pt>
                <c:pt idx="3">
                  <c:v>5078.04</c:v>
                </c:pt>
                <c:pt idx="4">
                  <c:v>4646.8999999999996</c:v>
                </c:pt>
                <c:pt idx="5">
                  <c:v>4112.7</c:v>
                </c:pt>
                <c:pt idx="6">
                  <c:v>3870.86</c:v>
                </c:pt>
                <c:pt idx="7">
                  <c:v>4297.66</c:v>
                </c:pt>
                <c:pt idx="8">
                  <c:v>4384.97</c:v>
                </c:pt>
                <c:pt idx="9">
                  <c:v>4490.8599999999997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9-4DA1-B34A-11A43B1F53C9}"/>
            </c:ext>
          </c:extLst>
        </c:ser>
        <c:ser>
          <c:idx val="7"/>
          <c:order val="1"/>
          <c:tx>
            <c:strRef>
              <c:f>'0008'!$D$49</c:f>
              <c:strCache>
                <c:ptCount val="1"/>
                <c:pt idx="0">
                  <c:v>Cold Grab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'0008'!$D$50:$D$62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1555.05</c:v>
                </c:pt>
                <c:pt idx="2">
                  <c:v>1637.34</c:v>
                </c:pt>
                <c:pt idx="3">
                  <c:v>2121.9299999999998</c:v>
                </c:pt>
                <c:pt idx="4">
                  <c:v>1756.26</c:v>
                </c:pt>
                <c:pt idx="5">
                  <c:v>1925.78</c:v>
                </c:pt>
                <c:pt idx="6">
                  <c:v>1717.52</c:v>
                </c:pt>
                <c:pt idx="7">
                  <c:v>1569.64</c:v>
                </c:pt>
                <c:pt idx="8">
                  <c:v>1641.92</c:v>
                </c:pt>
                <c:pt idx="9">
                  <c:v>1378.5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9-4DA1-B34A-11A43B1F53C9}"/>
            </c:ext>
          </c:extLst>
        </c:ser>
        <c:ser>
          <c:idx val="8"/>
          <c:order val="2"/>
          <c:tx>
            <c:strRef>
              <c:f>'0008'!$E$49</c:f>
              <c:strCache>
                <c:ptCount val="1"/>
                <c:pt idx="0">
                  <c:v>Bakery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'0008'!$E$50:$E$62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198.71</c:v>
                </c:pt>
                <c:pt idx="2">
                  <c:v>267.94</c:v>
                </c:pt>
                <c:pt idx="3">
                  <c:v>459.8</c:v>
                </c:pt>
                <c:pt idx="4">
                  <c:v>449.38</c:v>
                </c:pt>
                <c:pt idx="5">
                  <c:v>515.79999999999995</c:v>
                </c:pt>
                <c:pt idx="6">
                  <c:v>591.99</c:v>
                </c:pt>
                <c:pt idx="7">
                  <c:v>516.74</c:v>
                </c:pt>
                <c:pt idx="8">
                  <c:v>491.25</c:v>
                </c:pt>
                <c:pt idx="9">
                  <c:v>430.83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9-4DA1-B34A-11A43B1F53C9}"/>
            </c:ext>
          </c:extLst>
        </c:ser>
        <c:ser>
          <c:idx val="9"/>
          <c:order val="3"/>
          <c:tx>
            <c:strRef>
              <c:f>'0008'!$F$49</c:f>
              <c:strCache>
                <c:ptCount val="1"/>
                <c:pt idx="0">
                  <c:v>MTO 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'0008'!$F$50:$F$62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8395.57</c:v>
                </c:pt>
                <c:pt idx="2">
                  <c:v>8295.91</c:v>
                </c:pt>
                <c:pt idx="3">
                  <c:v>11396.7</c:v>
                </c:pt>
                <c:pt idx="4">
                  <c:v>10671.87</c:v>
                </c:pt>
                <c:pt idx="5">
                  <c:v>10241.530000000001</c:v>
                </c:pt>
                <c:pt idx="6">
                  <c:v>9453.7999999999993</c:v>
                </c:pt>
                <c:pt idx="7">
                  <c:v>9632.9</c:v>
                </c:pt>
                <c:pt idx="8">
                  <c:v>9458.69</c:v>
                </c:pt>
                <c:pt idx="9">
                  <c:v>8905.0499999999993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09-4DA1-B34A-11A43B1F53C9}"/>
            </c:ext>
          </c:extLst>
        </c:ser>
        <c:ser>
          <c:idx val="10"/>
          <c:order val="4"/>
          <c:tx>
            <c:strRef>
              <c:f>'0008'!$G$49</c:f>
              <c:strCache>
                <c:ptCount val="1"/>
                <c:pt idx="0">
                  <c:v>MTO COFFEE &amp; BEV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'0008'!$G$50:$G$62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1190.7</c:v>
                </c:pt>
                <c:pt idx="2">
                  <c:v>1238.5</c:v>
                </c:pt>
                <c:pt idx="3">
                  <c:v>1416.98</c:v>
                </c:pt>
                <c:pt idx="4">
                  <c:v>1520.01</c:v>
                </c:pt>
                <c:pt idx="5">
                  <c:v>1738.59</c:v>
                </c:pt>
                <c:pt idx="6">
                  <c:v>1571.49</c:v>
                </c:pt>
                <c:pt idx="7">
                  <c:v>1492.73</c:v>
                </c:pt>
                <c:pt idx="8">
                  <c:v>1402.59</c:v>
                </c:pt>
                <c:pt idx="9">
                  <c:v>1475.6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09-4DA1-B34A-11A43B1F53C9}"/>
            </c:ext>
          </c:extLst>
        </c:ser>
        <c:ser>
          <c:idx val="11"/>
          <c:order val="5"/>
          <c:tx>
            <c:strRef>
              <c:f>'0008'!$H$49</c:f>
              <c:strCache>
                <c:ptCount val="1"/>
                <c:pt idx="0">
                  <c:v>Delivery Services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'0008'!$H$50:$H$62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6074.73</c:v>
                </c:pt>
                <c:pt idx="2">
                  <c:v>7292.34</c:v>
                </c:pt>
                <c:pt idx="3">
                  <c:v>7698.22</c:v>
                </c:pt>
                <c:pt idx="4">
                  <c:v>9470.91</c:v>
                </c:pt>
                <c:pt idx="5">
                  <c:v>8094.11</c:v>
                </c:pt>
                <c:pt idx="6">
                  <c:v>7715.48</c:v>
                </c:pt>
                <c:pt idx="7">
                  <c:v>8332.7099999999991</c:v>
                </c:pt>
                <c:pt idx="8">
                  <c:v>5272.48</c:v>
                </c:pt>
                <c:pt idx="9">
                  <c:v>7098.56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09-4DA1-B34A-11A43B1F53C9}"/>
            </c:ext>
          </c:extLst>
        </c:ser>
        <c:ser>
          <c:idx val="0"/>
          <c:order val="6"/>
          <c:tx>
            <c:strRef>
              <c:f>'0008'!$I$49</c:f>
              <c:strCache>
                <c:ptCount val="1"/>
                <c:pt idx="0">
                  <c:v>Catering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'0008'!$I$50:$I$62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09-4DA1-B34A-11A43B1F53C9}"/>
            </c:ext>
          </c:extLst>
        </c:ser>
        <c:ser>
          <c:idx val="1"/>
          <c:order val="7"/>
          <c:tx>
            <c:strRef>
              <c:f>'0008'!$J$49</c:f>
              <c:strCache>
                <c:ptCount val="1"/>
                <c:pt idx="0">
                  <c:v>Midax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'0008'!$B$50:$B$62</c:f>
              <c:strCache>
                <c:ptCount val="13"/>
                <c:pt idx="0">
                  <c:v>Month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  <c:pt idx="9">
                  <c:v>Sep-26</c:v>
                </c:pt>
                <c:pt idx="10">
                  <c:v>Oct-26</c:v>
                </c:pt>
                <c:pt idx="11">
                  <c:v>Nov-26</c:v>
                </c:pt>
                <c:pt idx="12">
                  <c:v>Dec-26</c:v>
                </c:pt>
              </c:strCache>
            </c:strRef>
          </c:cat>
          <c:val>
            <c:numRef>
              <c:f>'0008'!$J$50:$J$62</c:f>
              <c:numCache>
                <c:formatCode>_("$"* #,##0.00_);_("$"* \(#,##0.00\);_("$"* "-"??_);_(@_)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30.28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09-4DA1-B34A-11A43B1F5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59500832"/>
        <c:axId val="-1759499200"/>
      </c:barChart>
      <c:catAx>
        <c:axId val="-175950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499200"/>
        <c:crosses val="autoZero"/>
        <c:auto val="1"/>
        <c:lblAlgn val="ctr"/>
        <c:lblOffset val="100"/>
        <c:noMultiLvlLbl val="1"/>
      </c:catAx>
      <c:valAx>
        <c:axId val="-17594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5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912c7d0-8e73-43b6-9d82-721a390dcc6c}"/>
      </c:ext>
    </c:extLst>
  </c:chart>
  <c:spPr>
    <a:solidFill>
      <a:schemeClr val="accent5">
        <a:lumMod val="75000"/>
      </a:schemeClr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Fuel Gallons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069332810559825E-5"/>
          <c:y val="0.11053116194887157"/>
          <c:w val="0.99559061396708981"/>
          <c:h val="0.79365013458043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'0008'!$G$65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'0008'!$F$66:$F$77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'0008'!$G$66:$G$77</c:f>
              <c:numCache>
                <c:formatCode>_(* #,##0_);_(* \(#,##0\);_(* "-"??_);_(@_)</c:formatCode>
                <c:ptCount val="12"/>
                <c:pt idx="0">
                  <c:v>63015</c:v>
                </c:pt>
                <c:pt idx="1">
                  <c:v>63150</c:v>
                </c:pt>
                <c:pt idx="2">
                  <c:v>77581</c:v>
                </c:pt>
                <c:pt idx="3">
                  <c:v>78073</c:v>
                </c:pt>
                <c:pt idx="4">
                  <c:v>81367</c:v>
                </c:pt>
                <c:pt idx="5">
                  <c:v>72533</c:v>
                </c:pt>
                <c:pt idx="6">
                  <c:v>74376</c:v>
                </c:pt>
                <c:pt idx="7">
                  <c:v>79236</c:v>
                </c:pt>
                <c:pt idx="8">
                  <c:v>73547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CC-496C-A69D-41CF1C35B75C}"/>
            </c:ext>
          </c:extLst>
        </c:ser>
        <c:ser>
          <c:idx val="1"/>
          <c:order val="1"/>
          <c:tx>
            <c:strRef>
              <c:f>'0008'!$H$65</c:f>
              <c:strCache>
                <c:ptCount val="1"/>
                <c:pt idx="0">
                  <c:v>Mid 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'0008'!$F$66:$F$77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'0008'!$H$66:$H$77</c:f>
              <c:numCache>
                <c:formatCode>_(* #,##0_);_(* \(#,##0\);_(* "-"??_);_(@_)</c:formatCode>
                <c:ptCount val="12"/>
                <c:pt idx="0">
                  <c:v>5043</c:v>
                </c:pt>
                <c:pt idx="1">
                  <c:v>4796</c:v>
                </c:pt>
                <c:pt idx="2">
                  <c:v>5773</c:v>
                </c:pt>
                <c:pt idx="3">
                  <c:v>4711</c:v>
                </c:pt>
                <c:pt idx="4">
                  <c:v>5601</c:v>
                </c:pt>
                <c:pt idx="5">
                  <c:v>4917</c:v>
                </c:pt>
                <c:pt idx="6">
                  <c:v>5287</c:v>
                </c:pt>
                <c:pt idx="7">
                  <c:v>5245</c:v>
                </c:pt>
                <c:pt idx="8">
                  <c:v>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BCC-496C-A69D-41CF1C35B75C}"/>
            </c:ext>
          </c:extLst>
        </c:ser>
        <c:ser>
          <c:idx val="2"/>
          <c:order val="2"/>
          <c:tx>
            <c:strRef>
              <c:f>'0008'!$I$65</c:f>
              <c:strCache>
                <c:ptCount val="1"/>
                <c:pt idx="0">
                  <c:v>Premium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'0008'!$F$66:$F$77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'0008'!$I$66:$I$77</c:f>
              <c:numCache>
                <c:formatCode>_(* #,##0_);_(* \(#,##0\);_(* "-"??_);_(@_)</c:formatCode>
                <c:ptCount val="12"/>
                <c:pt idx="0">
                  <c:v>5544</c:v>
                </c:pt>
                <c:pt idx="1">
                  <c:v>5975</c:v>
                </c:pt>
                <c:pt idx="2">
                  <c:v>6811</c:v>
                </c:pt>
                <c:pt idx="3">
                  <c:v>6163</c:v>
                </c:pt>
                <c:pt idx="4">
                  <c:v>7393</c:v>
                </c:pt>
                <c:pt idx="5">
                  <c:v>6404</c:v>
                </c:pt>
                <c:pt idx="6">
                  <c:v>6986</c:v>
                </c:pt>
                <c:pt idx="7">
                  <c:v>7688</c:v>
                </c:pt>
                <c:pt idx="8">
                  <c:v>6311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CC-496C-A69D-41CF1C35B75C}"/>
            </c:ext>
          </c:extLst>
        </c:ser>
        <c:ser>
          <c:idx val="3"/>
          <c:order val="3"/>
          <c:tx>
            <c:strRef>
              <c:f>'0008'!$J$65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'0008'!$F$66:$F$77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'0008'!$J$66:$J$77</c:f>
              <c:numCache>
                <c:formatCode>_(* #,##0_);_(* \(#,##0\);_(* "-"??_);_(@_)</c:formatCode>
                <c:ptCount val="12"/>
                <c:pt idx="0">
                  <c:v>2339</c:v>
                </c:pt>
                <c:pt idx="1">
                  <c:v>2397</c:v>
                </c:pt>
                <c:pt idx="2">
                  <c:v>5625</c:v>
                </c:pt>
                <c:pt idx="3">
                  <c:v>6788</c:v>
                </c:pt>
                <c:pt idx="4">
                  <c:v>4983</c:v>
                </c:pt>
                <c:pt idx="5">
                  <c:v>3321</c:v>
                </c:pt>
                <c:pt idx="6">
                  <c:v>6060</c:v>
                </c:pt>
                <c:pt idx="7">
                  <c:v>5784</c:v>
                </c:pt>
                <c:pt idx="8">
                  <c:v>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BCC-496C-A69D-41CF1C35B75C}"/>
            </c:ext>
          </c:extLst>
        </c:ser>
        <c:ser>
          <c:idx val="4"/>
          <c:order val="4"/>
          <c:tx>
            <c:strRef>
              <c:f>'0008'!$K$65</c:f>
              <c:strCache>
                <c:ptCount val="1"/>
                <c:pt idx="0">
                  <c:v>Def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'0008'!$F$66:$F$77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'0008'!$K$66:$K$77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BCC-496C-A69D-41CF1C35B75C}"/>
            </c:ext>
          </c:extLst>
        </c:ser>
        <c:ser>
          <c:idx val="5"/>
          <c:order val="5"/>
          <c:tx>
            <c:strRef>
              <c:f>'0008'!$L$65</c:f>
              <c:strCache>
                <c:ptCount val="1"/>
                <c:pt idx="0">
                  <c:v>Dsl Truck Stop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'0008'!$F$66:$F$77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'0008'!$L$66:$L$77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BCC-496C-A69D-41CF1C35B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670591"/>
        <c:axId val="69671071"/>
      </c:barChart>
      <c:valAx>
        <c:axId val="696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0591"/>
        <c:crosses val="autoZero"/>
        <c:crossBetween val="between"/>
      </c:valAx>
      <c:dateAx>
        <c:axId val="696705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10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82976931173691"/>
          <c:y val="6.3865673294966535E-2"/>
          <c:w val="0.15915696463776891"/>
          <c:h val="0.73629310876571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AF0EE">
        <a:alpha val="50000"/>
      </a:srgbClr>
    </a:solidFill>
    <a:ln w="12700">
      <a:solidFill>
        <a:schemeClr val="tx1"/>
      </a:solidFill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Kitchen Sales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18155163037101"/>
          <c:y val="0.12804033987858701"/>
          <c:w val="0.77948332140126897"/>
          <c:h val="0.60823127341491501"/>
        </c:manualLayout>
      </c:layout>
      <c:barChart>
        <c:barDir val="col"/>
        <c:grouping val="clustered"/>
        <c:varyColors val="1"/>
        <c:ser>
          <c:idx val="6"/>
          <c:order val="0"/>
          <c:tx>
            <c:strRef>
              <c:f>'0025'!$C$50</c:f>
              <c:strCache>
                <c:ptCount val="1"/>
                <c:pt idx="0">
                  <c:v>Hot Grab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'0025'!$C$51:$C$62</c:f>
              <c:numCache>
                <c:formatCode>_("$"* #,##0.00_);_("$"* \(#,##0.00\);_("$"* "-"??_);_(@_)</c:formatCode>
                <c:ptCount val="12"/>
                <c:pt idx="0">
                  <c:v>6836.87</c:v>
                </c:pt>
                <c:pt idx="1">
                  <c:v>7059.28</c:v>
                </c:pt>
                <c:pt idx="2">
                  <c:v>8886.9599999999991</c:v>
                </c:pt>
                <c:pt idx="3">
                  <c:v>8601.66</c:v>
                </c:pt>
                <c:pt idx="4">
                  <c:v>8437.06</c:v>
                </c:pt>
                <c:pt idx="5">
                  <c:v>9424.08</c:v>
                </c:pt>
                <c:pt idx="6">
                  <c:v>9699.42</c:v>
                </c:pt>
                <c:pt idx="7">
                  <c:v>9881.2000000000007</c:v>
                </c:pt>
                <c:pt idx="8">
                  <c:v>10282.51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7-4735-AFC6-AAD993F75A01}"/>
            </c:ext>
          </c:extLst>
        </c:ser>
        <c:ser>
          <c:idx val="7"/>
          <c:order val="1"/>
          <c:tx>
            <c:strRef>
              <c:f>'0025'!$D$50</c:f>
              <c:strCache>
                <c:ptCount val="1"/>
                <c:pt idx="0">
                  <c:v>Cold Grab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'0025'!$D$51:$D$62</c:f>
              <c:numCache>
                <c:formatCode>_("$"* #,##0.00_);_("$"* \(#,##0.00\);_("$"* "-"??_);_(@_)</c:formatCode>
                <c:ptCount val="12"/>
                <c:pt idx="0">
                  <c:v>486.87</c:v>
                </c:pt>
                <c:pt idx="1">
                  <c:v>408.69</c:v>
                </c:pt>
                <c:pt idx="2">
                  <c:v>576.69000000000005</c:v>
                </c:pt>
                <c:pt idx="3">
                  <c:v>617.67999999999995</c:v>
                </c:pt>
                <c:pt idx="4">
                  <c:v>518.09</c:v>
                </c:pt>
                <c:pt idx="5">
                  <c:v>749.26</c:v>
                </c:pt>
                <c:pt idx="6">
                  <c:v>629.28</c:v>
                </c:pt>
                <c:pt idx="7">
                  <c:v>638.71</c:v>
                </c:pt>
                <c:pt idx="8">
                  <c:v>644.13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7-4735-AFC6-AAD993F75A01}"/>
            </c:ext>
          </c:extLst>
        </c:ser>
        <c:ser>
          <c:idx val="8"/>
          <c:order val="2"/>
          <c:tx>
            <c:strRef>
              <c:f>'0025'!$E$50</c:f>
              <c:strCache>
                <c:ptCount val="1"/>
                <c:pt idx="0">
                  <c:v>Bakery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'0025'!$E$51:$E$62</c:f>
              <c:numCache>
                <c:formatCode>_("$"* #,##0.00_);_("$"* \(#,##0.00\);_("$"* "-"??_);_(@_)</c:formatCode>
                <c:ptCount val="12"/>
                <c:pt idx="0">
                  <c:v>177.12</c:v>
                </c:pt>
                <c:pt idx="1">
                  <c:v>223.8</c:v>
                </c:pt>
                <c:pt idx="2">
                  <c:v>282.99</c:v>
                </c:pt>
                <c:pt idx="3">
                  <c:v>299.45999999999998</c:v>
                </c:pt>
                <c:pt idx="4">
                  <c:v>291.52</c:v>
                </c:pt>
                <c:pt idx="5">
                  <c:v>287.52999999999997</c:v>
                </c:pt>
                <c:pt idx="6">
                  <c:v>261.69</c:v>
                </c:pt>
                <c:pt idx="7">
                  <c:v>282.05</c:v>
                </c:pt>
                <c:pt idx="8">
                  <c:v>111.64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7-4735-AFC6-AAD993F75A01}"/>
            </c:ext>
          </c:extLst>
        </c:ser>
        <c:ser>
          <c:idx val="9"/>
          <c:order val="3"/>
          <c:tx>
            <c:strRef>
              <c:f>'0025'!$F$50</c:f>
              <c:strCache>
                <c:ptCount val="1"/>
                <c:pt idx="0">
                  <c:v>MTO 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'0025'!$F$51:$F$62</c:f>
              <c:numCache>
                <c:formatCode>_("$"* #,##0.00_);_("$"* \(#,##0.00\);_("$"* "-"??_);_(@_)</c:formatCode>
                <c:ptCount val="12"/>
                <c:pt idx="0">
                  <c:v>11824.25</c:v>
                </c:pt>
                <c:pt idx="1">
                  <c:v>11391.14</c:v>
                </c:pt>
                <c:pt idx="2">
                  <c:v>13006.22</c:v>
                </c:pt>
                <c:pt idx="3">
                  <c:v>12868.58</c:v>
                </c:pt>
                <c:pt idx="4">
                  <c:v>13847.07</c:v>
                </c:pt>
                <c:pt idx="5">
                  <c:v>15607.07</c:v>
                </c:pt>
                <c:pt idx="6">
                  <c:v>13297.14</c:v>
                </c:pt>
                <c:pt idx="7">
                  <c:v>13310.31</c:v>
                </c:pt>
                <c:pt idx="8">
                  <c:v>12169.76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7-4735-AFC6-AAD993F75A01}"/>
            </c:ext>
          </c:extLst>
        </c:ser>
        <c:ser>
          <c:idx val="10"/>
          <c:order val="4"/>
          <c:tx>
            <c:strRef>
              <c:f>'0025'!$G$50</c:f>
              <c:strCache>
                <c:ptCount val="1"/>
                <c:pt idx="0">
                  <c:v>MTO COFFEE &amp; BEV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'0025'!$G$51:$G$62</c:f>
              <c:numCache>
                <c:formatCode>_("$"* #,##0.00_);_("$"* \(#,##0.00\);_("$"* "-"??_);_(@_)</c:formatCode>
                <c:ptCount val="12"/>
                <c:pt idx="0">
                  <c:v>547.58000000000004</c:v>
                </c:pt>
                <c:pt idx="1">
                  <c:v>610.14</c:v>
                </c:pt>
                <c:pt idx="2">
                  <c:v>487.73</c:v>
                </c:pt>
                <c:pt idx="3">
                  <c:v>647.66999999999996</c:v>
                </c:pt>
                <c:pt idx="4">
                  <c:v>745.81</c:v>
                </c:pt>
                <c:pt idx="5">
                  <c:v>930.52</c:v>
                </c:pt>
                <c:pt idx="6">
                  <c:v>997.25</c:v>
                </c:pt>
                <c:pt idx="7">
                  <c:v>946.73</c:v>
                </c:pt>
                <c:pt idx="8">
                  <c:v>822.32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7-4735-AFC6-AAD993F75A01}"/>
            </c:ext>
          </c:extLst>
        </c:ser>
        <c:ser>
          <c:idx val="11"/>
          <c:order val="5"/>
          <c:tx>
            <c:strRef>
              <c:f>'0025'!$H$50</c:f>
              <c:strCache>
                <c:ptCount val="1"/>
                <c:pt idx="0">
                  <c:v>Delivery Services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'0025'!$H$51:$H$62</c:f>
              <c:numCache>
                <c:formatCode>_("$"* #,##0.00_);_("$"* \(#,##0.00\);_("$"* "-"??_);_(@_)</c:formatCode>
                <c:ptCount val="12"/>
                <c:pt idx="0">
                  <c:v>842.14</c:v>
                </c:pt>
                <c:pt idx="1">
                  <c:v>693.13</c:v>
                </c:pt>
                <c:pt idx="2">
                  <c:v>441.25</c:v>
                </c:pt>
                <c:pt idx="3">
                  <c:v>587.98</c:v>
                </c:pt>
                <c:pt idx="4">
                  <c:v>806.64</c:v>
                </c:pt>
                <c:pt idx="5">
                  <c:v>814.04</c:v>
                </c:pt>
                <c:pt idx="6">
                  <c:v>1136.56</c:v>
                </c:pt>
                <c:pt idx="7">
                  <c:v>1130.52</c:v>
                </c:pt>
                <c:pt idx="8">
                  <c:v>1174.04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C7-4735-AFC6-AAD993F75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556267376"/>
        <c:axId val="-1556266288"/>
      </c:barChart>
      <c:dateAx>
        <c:axId val="-155626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6266288"/>
        <c:crosses val="autoZero"/>
        <c:auto val="1"/>
        <c:lblOffset val="100"/>
        <c:baseTimeUnit val="months"/>
      </c:dateAx>
      <c:valAx>
        <c:axId val="-1556266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62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022743798407721E-2"/>
          <c:y val="0.86260727172626184"/>
          <c:w val="0.85217349089692862"/>
          <c:h val="0.11826456455245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83b6f72-1daa-4ffd-b6e5-281010ae3b96}"/>
      </c:ext>
    </c:extLst>
  </c:chart>
  <c:spPr>
    <a:solidFill>
      <a:schemeClr val="accent5">
        <a:lumMod val="75000"/>
      </a:schemeClr>
    </a:solidFill>
    <a:ln w="127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50000"/>
                  </a:schemeClr>
                </a:solidFill>
              </a:rPr>
              <a:t>Fuel Gallons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069332810559825E-5"/>
          <c:y val="0.11053116194887157"/>
          <c:w val="0.99559061396708981"/>
          <c:h val="0.79365013458043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'0025'!$G$65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'0025'!$G$66:$G$77</c:f>
              <c:numCache>
                <c:formatCode>_(* #,##0_);_(* \(#,##0\);_(* "-"??_);_(@_)</c:formatCode>
                <c:ptCount val="12"/>
                <c:pt idx="0">
                  <c:v>42565</c:v>
                </c:pt>
                <c:pt idx="1">
                  <c:v>47038</c:v>
                </c:pt>
                <c:pt idx="2">
                  <c:v>54896</c:v>
                </c:pt>
                <c:pt idx="3">
                  <c:v>53140</c:v>
                </c:pt>
                <c:pt idx="4">
                  <c:v>56457</c:v>
                </c:pt>
                <c:pt idx="5">
                  <c:v>50605</c:v>
                </c:pt>
                <c:pt idx="6">
                  <c:v>57395</c:v>
                </c:pt>
                <c:pt idx="7">
                  <c:v>58464</c:v>
                </c:pt>
                <c:pt idx="8">
                  <c:v>56816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5-42DB-99AA-000359BBC0B1}"/>
            </c:ext>
          </c:extLst>
        </c:ser>
        <c:ser>
          <c:idx val="1"/>
          <c:order val="1"/>
          <c:tx>
            <c:strRef>
              <c:f>'0025'!$H$65</c:f>
              <c:strCache>
                <c:ptCount val="1"/>
                <c:pt idx="0">
                  <c:v>Mid 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'0025'!$H$66:$H$77</c:f>
              <c:numCache>
                <c:formatCode>_(* #,##0_);_(* \(#,##0\);_(* "-"??_);_(@_)</c:formatCode>
                <c:ptCount val="12"/>
                <c:pt idx="0">
                  <c:v>5686</c:v>
                </c:pt>
                <c:pt idx="1">
                  <c:v>5411</c:v>
                </c:pt>
                <c:pt idx="2">
                  <c:v>5962</c:v>
                </c:pt>
                <c:pt idx="3">
                  <c:v>5786</c:v>
                </c:pt>
                <c:pt idx="4">
                  <c:v>6098</c:v>
                </c:pt>
                <c:pt idx="5">
                  <c:v>5866</c:v>
                </c:pt>
                <c:pt idx="6">
                  <c:v>6236</c:v>
                </c:pt>
                <c:pt idx="7">
                  <c:v>6697</c:v>
                </c:pt>
                <c:pt idx="8">
                  <c:v>6445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5-42DB-99AA-000359BBC0B1}"/>
            </c:ext>
          </c:extLst>
        </c:ser>
        <c:ser>
          <c:idx val="2"/>
          <c:order val="2"/>
          <c:tx>
            <c:strRef>
              <c:f>'0025'!$I$65</c:f>
              <c:strCache>
                <c:ptCount val="1"/>
                <c:pt idx="0">
                  <c:v>Premium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'0025'!$I$66:$I$77</c:f>
              <c:numCache>
                <c:formatCode>_(* #,##0_);_(* \(#,##0\);_(* "-"??_);_(@_)</c:formatCode>
                <c:ptCount val="12"/>
                <c:pt idx="0">
                  <c:v>12889</c:v>
                </c:pt>
                <c:pt idx="1">
                  <c:v>14157</c:v>
                </c:pt>
                <c:pt idx="2">
                  <c:v>14180</c:v>
                </c:pt>
                <c:pt idx="3">
                  <c:v>13774</c:v>
                </c:pt>
                <c:pt idx="4">
                  <c:v>13782</c:v>
                </c:pt>
                <c:pt idx="5">
                  <c:v>14057</c:v>
                </c:pt>
                <c:pt idx="6">
                  <c:v>14217</c:v>
                </c:pt>
                <c:pt idx="7">
                  <c:v>15243</c:v>
                </c:pt>
                <c:pt idx="8">
                  <c:v>15096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5-42DB-99AA-000359BBC0B1}"/>
            </c:ext>
          </c:extLst>
        </c:ser>
        <c:ser>
          <c:idx val="3"/>
          <c:order val="3"/>
          <c:tx>
            <c:strRef>
              <c:f>'0025'!$J$65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'0025'!$J$66:$J$77</c:f>
              <c:numCache>
                <c:formatCode>_(* #,##0_);_(* \(#,##0\);_(* "-"??_);_(@_)</c:formatCode>
                <c:ptCount val="12"/>
                <c:pt idx="0">
                  <c:v>10367</c:v>
                </c:pt>
                <c:pt idx="1">
                  <c:v>10640</c:v>
                </c:pt>
                <c:pt idx="2">
                  <c:v>15582</c:v>
                </c:pt>
                <c:pt idx="3">
                  <c:v>12616</c:v>
                </c:pt>
                <c:pt idx="4">
                  <c:v>11891</c:v>
                </c:pt>
                <c:pt idx="5">
                  <c:v>12511</c:v>
                </c:pt>
                <c:pt idx="6">
                  <c:v>14064</c:v>
                </c:pt>
                <c:pt idx="7">
                  <c:v>14133</c:v>
                </c:pt>
                <c:pt idx="8">
                  <c:v>13366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5-42DB-99AA-000359BBC0B1}"/>
            </c:ext>
          </c:extLst>
        </c:ser>
        <c:ser>
          <c:idx val="4"/>
          <c:order val="4"/>
          <c:tx>
            <c:strRef>
              <c:f>'0025'!$K$65</c:f>
              <c:strCache>
                <c:ptCount val="1"/>
                <c:pt idx="0">
                  <c:v>Def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'0025'!$K$66:$K$77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5-42DB-99AA-000359BBC0B1}"/>
            </c:ext>
          </c:extLst>
        </c:ser>
        <c:ser>
          <c:idx val="5"/>
          <c:order val="5"/>
          <c:tx>
            <c:strRef>
              <c:f>'0025'!$L$65</c:f>
              <c:strCache>
                <c:ptCount val="1"/>
                <c:pt idx="0">
                  <c:v>Dsl Truck Stop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'0025'!$F$66:$F$77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'0025'!$L$66:$L$77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5-42DB-99AA-000359BBC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670591"/>
        <c:axId val="69671071"/>
      </c:barChart>
      <c:valAx>
        <c:axId val="696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0591"/>
        <c:crosses val="autoZero"/>
        <c:crossBetween val="between"/>
      </c:valAx>
      <c:dateAx>
        <c:axId val="696705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10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675020299207496"/>
          <c:y val="0.11440538758800542"/>
          <c:w val="0.11323652877047184"/>
          <c:h val="0.68575341368094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>
      <a:solidFill>
        <a:schemeClr val="tx1">
          <a:lumMod val="95000"/>
          <a:lumOff val="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Kitchen Sales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639474774794395E-2"/>
          <c:y val="7.9331022848663293E-2"/>
          <c:w val="0.81489947068471003"/>
          <c:h val="0.5895783457741510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'0028'!$C$50</c:f>
              <c:strCache>
                <c:ptCount val="1"/>
                <c:pt idx="0">
                  <c:v>Hot Grab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'0028'!$C$51:$C$62</c:f>
              <c:numCache>
                <c:formatCode>_("$"* #,##0.00_);_("$"* \(#,##0.00\);_("$"* "-"??_);_(@_)</c:formatCode>
                <c:ptCount val="12"/>
                <c:pt idx="0">
                  <c:v>7413.09</c:v>
                </c:pt>
                <c:pt idx="1">
                  <c:v>8322.92</c:v>
                </c:pt>
                <c:pt idx="2">
                  <c:v>9166.77</c:v>
                </c:pt>
                <c:pt idx="3">
                  <c:v>8793.23</c:v>
                </c:pt>
                <c:pt idx="4">
                  <c:v>8548.1</c:v>
                </c:pt>
                <c:pt idx="5">
                  <c:v>7363.4</c:v>
                </c:pt>
                <c:pt idx="6">
                  <c:v>7870.27</c:v>
                </c:pt>
                <c:pt idx="7">
                  <c:v>9369.41</c:v>
                </c:pt>
                <c:pt idx="8">
                  <c:v>10112.56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C-416F-9F2C-030D89680157}"/>
            </c:ext>
          </c:extLst>
        </c:ser>
        <c:ser>
          <c:idx val="1"/>
          <c:order val="1"/>
          <c:tx>
            <c:strRef>
              <c:f>'0028'!$D$50</c:f>
              <c:strCache>
                <c:ptCount val="1"/>
                <c:pt idx="0">
                  <c:v>Cold Grab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'0028'!$D$51:$D$62</c:f>
              <c:numCache>
                <c:formatCode>_("$"* #,##0.00_);_("$"* \(#,##0.00\);_("$"* "-"??_);_(@_)</c:formatCode>
                <c:ptCount val="12"/>
                <c:pt idx="0">
                  <c:v>1321.95</c:v>
                </c:pt>
                <c:pt idx="1">
                  <c:v>1381.09</c:v>
                </c:pt>
                <c:pt idx="2">
                  <c:v>1907.3</c:v>
                </c:pt>
                <c:pt idx="3">
                  <c:v>1950.09</c:v>
                </c:pt>
                <c:pt idx="4">
                  <c:v>1999.13</c:v>
                </c:pt>
                <c:pt idx="5">
                  <c:v>1694.5</c:v>
                </c:pt>
                <c:pt idx="6">
                  <c:v>1873.22</c:v>
                </c:pt>
                <c:pt idx="7">
                  <c:v>1624.39</c:v>
                </c:pt>
                <c:pt idx="8">
                  <c:v>1586.72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C-416F-9F2C-030D89680157}"/>
            </c:ext>
          </c:extLst>
        </c:ser>
        <c:ser>
          <c:idx val="2"/>
          <c:order val="2"/>
          <c:tx>
            <c:strRef>
              <c:f>'0028'!$E$50</c:f>
              <c:strCache>
                <c:ptCount val="1"/>
                <c:pt idx="0">
                  <c:v>Bakery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'0028'!$E$51:$E$62</c:f>
              <c:numCache>
                <c:formatCode>_("$"* #,##0.00_);_("$"* \(#,##0.00\);_("$"* "-"??_);_(@_)</c:formatCode>
                <c:ptCount val="12"/>
                <c:pt idx="0">
                  <c:v>708.43</c:v>
                </c:pt>
                <c:pt idx="1">
                  <c:v>686.81</c:v>
                </c:pt>
                <c:pt idx="2">
                  <c:v>978.88</c:v>
                </c:pt>
                <c:pt idx="3">
                  <c:v>935.96</c:v>
                </c:pt>
                <c:pt idx="4">
                  <c:v>1031.75</c:v>
                </c:pt>
                <c:pt idx="5">
                  <c:v>653.85</c:v>
                </c:pt>
                <c:pt idx="6">
                  <c:v>545.72</c:v>
                </c:pt>
                <c:pt idx="7">
                  <c:v>537.35</c:v>
                </c:pt>
                <c:pt idx="8">
                  <c:v>607.72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C-416F-9F2C-030D89680157}"/>
            </c:ext>
          </c:extLst>
        </c:ser>
        <c:ser>
          <c:idx val="3"/>
          <c:order val="3"/>
          <c:tx>
            <c:strRef>
              <c:f>'0028'!$F$50</c:f>
              <c:strCache>
                <c:ptCount val="1"/>
                <c:pt idx="0">
                  <c:v>MTO 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'0028'!$F$51:$F$62</c:f>
              <c:numCache>
                <c:formatCode>_("$"* #,##0.00_);_("$"* \(#,##0.00\);_("$"* "-"??_);_(@_)</c:formatCode>
                <c:ptCount val="12"/>
                <c:pt idx="0">
                  <c:v>6723.65</c:v>
                </c:pt>
                <c:pt idx="1">
                  <c:v>6732.07</c:v>
                </c:pt>
                <c:pt idx="2">
                  <c:v>8304.92</c:v>
                </c:pt>
                <c:pt idx="3">
                  <c:v>9009.6</c:v>
                </c:pt>
                <c:pt idx="4">
                  <c:v>8741.39</c:v>
                </c:pt>
                <c:pt idx="5">
                  <c:v>8891.36</c:v>
                </c:pt>
                <c:pt idx="6">
                  <c:v>8313.0400000000009</c:v>
                </c:pt>
                <c:pt idx="7">
                  <c:v>7349.92</c:v>
                </c:pt>
                <c:pt idx="8">
                  <c:v>8254.99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C-416F-9F2C-030D89680157}"/>
            </c:ext>
          </c:extLst>
        </c:ser>
        <c:ser>
          <c:idx val="4"/>
          <c:order val="4"/>
          <c:tx>
            <c:strRef>
              <c:f>'0028'!$G$50</c:f>
              <c:strCache>
                <c:ptCount val="1"/>
                <c:pt idx="0">
                  <c:v>MTO COFFEE &amp; BEV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'0028'!$G$51:$G$62</c:f>
              <c:numCache>
                <c:formatCode>_("$"* #,##0.00_);_("$"* \(#,##0.00\);_("$"* "-"??_);_(@_)</c:formatCode>
                <c:ptCount val="12"/>
                <c:pt idx="0">
                  <c:v>1824.76</c:v>
                </c:pt>
                <c:pt idx="1">
                  <c:v>2252.09</c:v>
                </c:pt>
                <c:pt idx="2">
                  <c:v>2515.61</c:v>
                </c:pt>
                <c:pt idx="3">
                  <c:v>2477.87</c:v>
                </c:pt>
                <c:pt idx="4">
                  <c:v>2853.53</c:v>
                </c:pt>
                <c:pt idx="5">
                  <c:v>2808.46</c:v>
                </c:pt>
                <c:pt idx="6">
                  <c:v>2579.48</c:v>
                </c:pt>
                <c:pt idx="7">
                  <c:v>2197.63</c:v>
                </c:pt>
                <c:pt idx="8">
                  <c:v>2134.06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C-416F-9F2C-030D89680157}"/>
            </c:ext>
          </c:extLst>
        </c:ser>
        <c:ser>
          <c:idx val="5"/>
          <c:order val="5"/>
          <c:tx>
            <c:strRef>
              <c:f>'0028'!$H$50</c:f>
              <c:strCache>
                <c:ptCount val="1"/>
                <c:pt idx="0">
                  <c:v>Delivery Services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'0028'!$H$51:$H$62</c:f>
              <c:numCache>
                <c:formatCode>_("$"* #,##0.00_);_("$"* \(#,##0.00\);_("$"* "-"??_);_(@_)</c:formatCode>
                <c:ptCount val="12"/>
                <c:pt idx="0">
                  <c:v>2607.3000000000002</c:v>
                </c:pt>
                <c:pt idx="1">
                  <c:v>2182.81</c:v>
                </c:pt>
                <c:pt idx="2">
                  <c:v>2810.15</c:v>
                </c:pt>
                <c:pt idx="3">
                  <c:v>3612.82</c:v>
                </c:pt>
                <c:pt idx="4">
                  <c:v>2809.44</c:v>
                </c:pt>
                <c:pt idx="5">
                  <c:v>2537.79</c:v>
                </c:pt>
                <c:pt idx="6">
                  <c:v>3432.57</c:v>
                </c:pt>
                <c:pt idx="7">
                  <c:v>2647.32</c:v>
                </c:pt>
                <c:pt idx="8">
                  <c:v>4391.91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8C-416F-9F2C-030D89680157}"/>
            </c:ext>
          </c:extLst>
        </c:ser>
        <c:ser>
          <c:idx val="6"/>
          <c:order val="6"/>
          <c:tx>
            <c:strRef>
              <c:f>'0028'!$I$50</c:f>
              <c:strCache>
                <c:ptCount val="1"/>
                <c:pt idx="0">
                  <c:v>Catering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'0028'!$I$51:$I$62</c:f>
              <c:numCache>
                <c:formatCode>_("$"* #,##0.00_);_("$"* \(#,##0.00\);_("$"* "-"??_);_(@_)</c:formatCode>
                <c:ptCount val="12"/>
                <c:pt idx="0">
                  <c:v>176.1</c:v>
                </c:pt>
                <c:pt idx="1">
                  <c:v>1205.5</c:v>
                </c:pt>
                <c:pt idx="2">
                  <c:v>1676.2</c:v>
                </c:pt>
                <c:pt idx="3">
                  <c:v>3</c:v>
                </c:pt>
                <c:pt idx="4">
                  <c:v>264.5</c:v>
                </c:pt>
                <c:pt idx="5">
                  <c:v>23.64</c:v>
                </c:pt>
                <c:pt idx="7">
                  <c:v>26.96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8C-416F-9F2C-030D89680157}"/>
            </c:ext>
          </c:extLst>
        </c:ser>
        <c:ser>
          <c:idx val="7"/>
          <c:order val="7"/>
          <c:tx>
            <c:strRef>
              <c:f>'0028'!$J$50</c:f>
              <c:strCache>
                <c:ptCount val="1"/>
                <c:pt idx="0">
                  <c:v>Midax</c:v>
                </c:pt>
              </c:strCache>
            </c:strRef>
          </c:tx>
          <c:invertIfNegative val="0"/>
          <c:cat>
            <c:numRef>
              <c:f>'0028'!$B$51:$B$62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'0028'!$J$51:$J$62</c:f>
              <c:numCache>
                <c:formatCode>_("$"* #,##0.00_);_("$"* \(#,##0.00\);_("$"* "-"??_);_(@_)</c:formatCode>
                <c:ptCount val="12"/>
                <c:pt idx="0">
                  <c:v>182.92</c:v>
                </c:pt>
                <c:pt idx="1">
                  <c:v>1936.12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8C-416F-9F2C-030D8968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59495392"/>
        <c:axId val="-1759494848"/>
      </c:barChart>
      <c:dateAx>
        <c:axId val="-17594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494848"/>
        <c:crosses val="autoZero"/>
        <c:auto val="1"/>
        <c:lblOffset val="100"/>
        <c:baseTimeUnit val="months"/>
      </c:dateAx>
      <c:valAx>
        <c:axId val="-17594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95000"/>
                  <a:lumOff val="5000"/>
                  <a:alpha val="10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49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08983372948963E-2"/>
          <c:y val="0.86412230725290096"/>
          <c:w val="0.94687732860332996"/>
          <c:h val="0.1222922768515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4bb9ca1a-88d9-4904-a6a3-306e9593d265}"/>
      </c:ext>
    </c:extLst>
  </c:chart>
  <c:spPr>
    <a:solidFill>
      <a:schemeClr val="accent5">
        <a:lumMod val="75000"/>
      </a:schemeClr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50000"/>
                  </a:schemeClr>
                </a:solidFill>
              </a:rPr>
              <a:t>Fuel Gallons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069332810559825E-5"/>
          <c:y val="0.11053116194887157"/>
          <c:w val="0.90757099507004013"/>
          <c:h val="0.79365013458043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'0028'!$G$65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'0028'!$G$66:$G$77</c:f>
              <c:numCache>
                <c:formatCode>_(* #,##0_);_(* \(#,##0\);_(* "-"??_);_(@_)</c:formatCode>
                <c:ptCount val="12"/>
                <c:pt idx="0">
                  <c:v>103178</c:v>
                </c:pt>
                <c:pt idx="1">
                  <c:v>102234</c:v>
                </c:pt>
                <c:pt idx="2">
                  <c:v>118773</c:v>
                </c:pt>
                <c:pt idx="3">
                  <c:v>118149</c:v>
                </c:pt>
                <c:pt idx="4">
                  <c:v>120647</c:v>
                </c:pt>
                <c:pt idx="5">
                  <c:v>113640</c:v>
                </c:pt>
                <c:pt idx="6">
                  <c:v>117083</c:v>
                </c:pt>
                <c:pt idx="7">
                  <c:v>121848</c:v>
                </c:pt>
                <c:pt idx="8">
                  <c:v>115391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4-436E-ACF3-7BCD903ECEAE}"/>
            </c:ext>
          </c:extLst>
        </c:ser>
        <c:ser>
          <c:idx val="1"/>
          <c:order val="1"/>
          <c:tx>
            <c:strRef>
              <c:f>'0028'!$H$65</c:f>
              <c:strCache>
                <c:ptCount val="1"/>
                <c:pt idx="0">
                  <c:v>Mid 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'0028'!$H$66:$H$77</c:f>
              <c:numCache>
                <c:formatCode>_(* #,##0_);_(* \(#,##0\);_(* "-"??_);_(@_)</c:formatCode>
                <c:ptCount val="12"/>
                <c:pt idx="0">
                  <c:v>15316</c:v>
                </c:pt>
                <c:pt idx="1">
                  <c:v>14710</c:v>
                </c:pt>
                <c:pt idx="2">
                  <c:v>16685</c:v>
                </c:pt>
                <c:pt idx="3">
                  <c:v>16617</c:v>
                </c:pt>
                <c:pt idx="4">
                  <c:v>17042</c:v>
                </c:pt>
                <c:pt idx="5">
                  <c:v>15706</c:v>
                </c:pt>
                <c:pt idx="6">
                  <c:v>16199</c:v>
                </c:pt>
                <c:pt idx="7">
                  <c:v>17321</c:v>
                </c:pt>
                <c:pt idx="8">
                  <c:v>14707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4-436E-ACF3-7BCD903ECEAE}"/>
            </c:ext>
          </c:extLst>
        </c:ser>
        <c:ser>
          <c:idx val="2"/>
          <c:order val="2"/>
          <c:tx>
            <c:strRef>
              <c:f>'0028'!$I$65</c:f>
              <c:strCache>
                <c:ptCount val="1"/>
                <c:pt idx="0">
                  <c:v>Premium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'0028'!$I$66:$I$77</c:f>
              <c:numCache>
                <c:formatCode>_(* #,##0_);_(* \(#,##0\);_(* "-"??_);_(@_)</c:formatCode>
                <c:ptCount val="12"/>
                <c:pt idx="0">
                  <c:v>12352</c:v>
                </c:pt>
                <c:pt idx="1">
                  <c:v>12099</c:v>
                </c:pt>
                <c:pt idx="2">
                  <c:v>12253</c:v>
                </c:pt>
                <c:pt idx="3">
                  <c:v>12028</c:v>
                </c:pt>
                <c:pt idx="4">
                  <c:v>12959</c:v>
                </c:pt>
                <c:pt idx="5">
                  <c:v>13051</c:v>
                </c:pt>
                <c:pt idx="6">
                  <c:v>12821</c:v>
                </c:pt>
                <c:pt idx="7">
                  <c:v>13436</c:v>
                </c:pt>
                <c:pt idx="8">
                  <c:v>11826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4-436E-ACF3-7BCD903ECEAE}"/>
            </c:ext>
          </c:extLst>
        </c:ser>
        <c:ser>
          <c:idx val="3"/>
          <c:order val="3"/>
          <c:tx>
            <c:strRef>
              <c:f>'0028'!$J$65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'0028'!$J$66:$J$77</c:f>
              <c:numCache>
                <c:formatCode>_(* #,##0_);_(* \(#,##0\);_(* "-"??_);_(@_)</c:formatCode>
                <c:ptCount val="12"/>
                <c:pt idx="0">
                  <c:v>5008</c:v>
                </c:pt>
                <c:pt idx="1">
                  <c:v>4630</c:v>
                </c:pt>
                <c:pt idx="2">
                  <c:v>5646</c:v>
                </c:pt>
                <c:pt idx="3">
                  <c:v>5609</c:v>
                </c:pt>
                <c:pt idx="4">
                  <c:v>5560</c:v>
                </c:pt>
                <c:pt idx="5">
                  <c:v>4297</c:v>
                </c:pt>
                <c:pt idx="6">
                  <c:v>6225</c:v>
                </c:pt>
                <c:pt idx="7">
                  <c:v>6234</c:v>
                </c:pt>
                <c:pt idx="8">
                  <c:v>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E4-436E-ACF3-7BCD903ECEAE}"/>
            </c:ext>
          </c:extLst>
        </c:ser>
        <c:ser>
          <c:idx val="4"/>
          <c:order val="4"/>
          <c:tx>
            <c:strRef>
              <c:f>'0028'!$K$65</c:f>
              <c:strCache>
                <c:ptCount val="1"/>
                <c:pt idx="0">
                  <c:v>Def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'0028'!$K$66:$K$77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E4-436E-ACF3-7BCD903ECEAE}"/>
            </c:ext>
          </c:extLst>
        </c:ser>
        <c:ser>
          <c:idx val="5"/>
          <c:order val="5"/>
          <c:tx>
            <c:strRef>
              <c:f>'0028'!$L$65</c:f>
              <c:strCache>
                <c:ptCount val="1"/>
                <c:pt idx="0">
                  <c:v>Dsl Truck Stop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'0028'!$F$66:$F$77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'0028'!$L$66:$L$77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E4-436E-ACF3-7BCD903EC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670591"/>
        <c:axId val="69671071"/>
      </c:barChart>
      <c:valAx>
        <c:axId val="696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0591"/>
        <c:crosses val="autoZero"/>
        <c:crossBetween val="between"/>
      </c:valAx>
      <c:dateAx>
        <c:axId val="696705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10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5073023424322"/>
          <c:y val="0.11440538758800542"/>
          <c:w val="0.15347937314035051"/>
          <c:h val="0.68575341368094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>
      <a:solidFill>
        <a:schemeClr val="tx1">
          <a:lumMod val="95000"/>
          <a:lumOff val="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Kitchen Sales 2026	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3018490310029706E-2"/>
          <c:y val="0.124575802276629"/>
          <c:w val="0.805341621826971"/>
          <c:h val="0.5354507896970690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'0062'!$C$50</c:f>
              <c:strCache>
                <c:ptCount val="1"/>
                <c:pt idx="0">
                  <c:v>Hot Grab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'0062'!$C$51:$C$62</c:f>
              <c:numCache>
                <c:formatCode>_("$"* #,##0.00_);_("$"* \(#,##0.00\);_("$"* "-"??_);_(@_)</c:formatCode>
                <c:ptCount val="12"/>
                <c:pt idx="0">
                  <c:v>15474.12</c:v>
                </c:pt>
                <c:pt idx="1">
                  <c:v>18331.28</c:v>
                </c:pt>
                <c:pt idx="2">
                  <c:v>20666.38</c:v>
                </c:pt>
                <c:pt idx="3">
                  <c:v>21126.07</c:v>
                </c:pt>
                <c:pt idx="4">
                  <c:v>23682.75</c:v>
                </c:pt>
                <c:pt idx="5">
                  <c:v>22629.96</c:v>
                </c:pt>
                <c:pt idx="6">
                  <c:v>22155.84</c:v>
                </c:pt>
                <c:pt idx="7">
                  <c:v>25489.33</c:v>
                </c:pt>
                <c:pt idx="8">
                  <c:v>26253.84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D-4135-910D-52ADC83D8C38}"/>
            </c:ext>
          </c:extLst>
        </c:ser>
        <c:ser>
          <c:idx val="1"/>
          <c:order val="1"/>
          <c:tx>
            <c:strRef>
              <c:f>'0062'!$D$50</c:f>
              <c:strCache>
                <c:ptCount val="1"/>
                <c:pt idx="0">
                  <c:v>Cold Grab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'0062'!$D$51:$D$62</c:f>
              <c:numCache>
                <c:formatCode>_("$"* #,##0.00_);_("$"* \(#,##0.00\);_("$"* "-"??_);_(@_)</c:formatCode>
                <c:ptCount val="12"/>
                <c:pt idx="0">
                  <c:v>728.18</c:v>
                </c:pt>
                <c:pt idx="1">
                  <c:v>855.23</c:v>
                </c:pt>
                <c:pt idx="2">
                  <c:v>998.38</c:v>
                </c:pt>
                <c:pt idx="3">
                  <c:v>852.74</c:v>
                </c:pt>
                <c:pt idx="4">
                  <c:v>1206</c:v>
                </c:pt>
                <c:pt idx="5">
                  <c:v>1181.43</c:v>
                </c:pt>
                <c:pt idx="6">
                  <c:v>1019.94</c:v>
                </c:pt>
                <c:pt idx="7">
                  <c:v>1146.6300000000001</c:v>
                </c:pt>
                <c:pt idx="8">
                  <c:v>1389.48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D-4135-910D-52ADC83D8C38}"/>
            </c:ext>
          </c:extLst>
        </c:ser>
        <c:ser>
          <c:idx val="2"/>
          <c:order val="2"/>
          <c:tx>
            <c:strRef>
              <c:f>'0062'!$E$50</c:f>
              <c:strCache>
                <c:ptCount val="1"/>
                <c:pt idx="0">
                  <c:v>Bakery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'0062'!$E$51:$E$62</c:f>
              <c:numCache>
                <c:formatCode>_("$"* #,##0.00_);_("$"* \(#,##0.00\);_("$"* "-"??_);_(@_)</c:formatCode>
                <c:ptCount val="12"/>
                <c:pt idx="0">
                  <c:v>229.88</c:v>
                </c:pt>
                <c:pt idx="1">
                  <c:v>245.75</c:v>
                </c:pt>
                <c:pt idx="2">
                  <c:v>322.33</c:v>
                </c:pt>
                <c:pt idx="3">
                  <c:v>243.05</c:v>
                </c:pt>
                <c:pt idx="4">
                  <c:v>254.72</c:v>
                </c:pt>
                <c:pt idx="5">
                  <c:v>256.41000000000003</c:v>
                </c:pt>
                <c:pt idx="6">
                  <c:v>235.32</c:v>
                </c:pt>
                <c:pt idx="7">
                  <c:v>322.58999999999997</c:v>
                </c:pt>
                <c:pt idx="8">
                  <c:v>336.31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CD-4135-910D-52ADC83D8C38}"/>
            </c:ext>
          </c:extLst>
        </c:ser>
        <c:ser>
          <c:idx val="3"/>
          <c:order val="3"/>
          <c:tx>
            <c:strRef>
              <c:f>'0062'!$F$50</c:f>
              <c:strCache>
                <c:ptCount val="1"/>
                <c:pt idx="0">
                  <c:v>MTO 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'0062'!$F$51:$F$62</c:f>
              <c:numCache>
                <c:formatCode>_("$"* #,##0.00_);_("$"* \(#,##0.00\);_("$"* "-"??_);_(@_)</c:formatCode>
                <c:ptCount val="12"/>
                <c:pt idx="0">
                  <c:v>8127.49</c:v>
                </c:pt>
                <c:pt idx="1">
                  <c:v>8156.27</c:v>
                </c:pt>
                <c:pt idx="2">
                  <c:v>10501.9</c:v>
                </c:pt>
                <c:pt idx="3">
                  <c:v>12605.6</c:v>
                </c:pt>
                <c:pt idx="4">
                  <c:v>14500.33</c:v>
                </c:pt>
                <c:pt idx="5">
                  <c:v>15113.53</c:v>
                </c:pt>
                <c:pt idx="6">
                  <c:v>13865.55</c:v>
                </c:pt>
                <c:pt idx="7">
                  <c:v>15493.71</c:v>
                </c:pt>
                <c:pt idx="8">
                  <c:v>12695.39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CD-4135-910D-52ADC83D8C38}"/>
            </c:ext>
          </c:extLst>
        </c:ser>
        <c:ser>
          <c:idx val="4"/>
          <c:order val="4"/>
          <c:tx>
            <c:strRef>
              <c:f>'0062'!$G$50</c:f>
              <c:strCache>
                <c:ptCount val="1"/>
                <c:pt idx="0">
                  <c:v>MTO COFFEE &amp; BEV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'0062'!$G$51:$G$62</c:f>
              <c:numCache>
                <c:formatCode>_("$"* #,##0.00_);_("$"* \(#,##0.00\);_("$"* "-"??_);_(@_)</c:formatCode>
                <c:ptCount val="12"/>
                <c:pt idx="0">
                  <c:v>645.88</c:v>
                </c:pt>
                <c:pt idx="1">
                  <c:v>963.15</c:v>
                </c:pt>
                <c:pt idx="2">
                  <c:v>1273.7</c:v>
                </c:pt>
                <c:pt idx="3">
                  <c:v>1096.99</c:v>
                </c:pt>
                <c:pt idx="4">
                  <c:v>1705.08</c:v>
                </c:pt>
                <c:pt idx="5">
                  <c:v>1864.75</c:v>
                </c:pt>
                <c:pt idx="6">
                  <c:v>1508.72</c:v>
                </c:pt>
                <c:pt idx="7">
                  <c:v>1423.32</c:v>
                </c:pt>
                <c:pt idx="8">
                  <c:v>1135.51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CD-4135-910D-52ADC83D8C38}"/>
            </c:ext>
          </c:extLst>
        </c:ser>
        <c:ser>
          <c:idx val="5"/>
          <c:order val="5"/>
          <c:tx>
            <c:strRef>
              <c:f>'0062'!$H$50</c:f>
              <c:strCache>
                <c:ptCount val="1"/>
                <c:pt idx="0">
                  <c:v>Delivery Services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'0062'!$H$51:$H$62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2.4900000000000002</c:v>
                </c:pt>
                <c:pt idx="8">
                  <c:v>44.73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CD-4135-910D-52ADC83D8C38}"/>
            </c:ext>
          </c:extLst>
        </c:ser>
        <c:ser>
          <c:idx val="6"/>
          <c:order val="6"/>
          <c:tx>
            <c:strRef>
              <c:f>'0062'!$I$50</c:f>
              <c:strCache>
                <c:ptCount val="1"/>
                <c:pt idx="0">
                  <c:v>Catering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'0062'!$B$51:$B$62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'0062'!$I$51:$I$62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-23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CD-4135-910D-52ADC83D8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59504096"/>
        <c:axId val="-1759503008"/>
      </c:barChart>
      <c:dateAx>
        <c:axId val="-175950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503008"/>
        <c:crosses val="autoZero"/>
        <c:auto val="1"/>
        <c:lblOffset val="100"/>
        <c:baseTimeUnit val="months"/>
      </c:dateAx>
      <c:valAx>
        <c:axId val="-17595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950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29bfa14-da7f-43eb-a643-6767bcbee7f3}"/>
      </c:ext>
    </c:extLst>
  </c:chart>
  <c:spPr>
    <a:solidFill>
      <a:schemeClr val="accent5">
        <a:lumMod val="75000"/>
      </a:schemeClr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50000"/>
                  </a:schemeClr>
                </a:solidFill>
              </a:rPr>
              <a:t>Fuel Gallons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069332810559825E-5"/>
          <c:y val="0.11053116194887157"/>
          <c:w val="0.99559061396708981"/>
          <c:h val="0.79365013458043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'0062'!$G$65</c:f>
              <c:strCache>
                <c:ptCount val="1"/>
                <c:pt idx="0">
                  <c:v>Regular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'0062'!$G$66:$G$77</c:f>
              <c:numCache>
                <c:formatCode>_(* #,##0_);_(* \(#,##0\);_(* "-"??_);_(@_)</c:formatCode>
                <c:ptCount val="12"/>
                <c:pt idx="0">
                  <c:v>70429</c:v>
                </c:pt>
                <c:pt idx="1">
                  <c:v>71465</c:v>
                </c:pt>
                <c:pt idx="2">
                  <c:v>84406</c:v>
                </c:pt>
                <c:pt idx="3">
                  <c:v>80525</c:v>
                </c:pt>
                <c:pt idx="4">
                  <c:v>93202</c:v>
                </c:pt>
                <c:pt idx="5">
                  <c:v>83909</c:v>
                </c:pt>
                <c:pt idx="6">
                  <c:v>97407</c:v>
                </c:pt>
                <c:pt idx="7">
                  <c:v>95966</c:v>
                </c:pt>
                <c:pt idx="8">
                  <c:v>98143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6-4BAF-9998-5D9ED7B899F8}"/>
            </c:ext>
          </c:extLst>
        </c:ser>
        <c:ser>
          <c:idx val="1"/>
          <c:order val="1"/>
          <c:tx>
            <c:strRef>
              <c:f>'0062'!$H$65</c:f>
              <c:strCache>
                <c:ptCount val="1"/>
                <c:pt idx="0">
                  <c:v>Mid 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'0062'!$H$66:$H$77</c:f>
              <c:numCache>
                <c:formatCode>_(* #,##0_);_(* \(#,##0\);_(* "-"??_);_(@_)</c:formatCode>
                <c:ptCount val="12"/>
                <c:pt idx="0">
                  <c:v>5689</c:v>
                </c:pt>
                <c:pt idx="1">
                  <c:v>4923</c:v>
                </c:pt>
                <c:pt idx="2">
                  <c:v>5408</c:v>
                </c:pt>
                <c:pt idx="3">
                  <c:v>4808</c:v>
                </c:pt>
                <c:pt idx="4">
                  <c:v>5799</c:v>
                </c:pt>
                <c:pt idx="5">
                  <c:v>6759</c:v>
                </c:pt>
                <c:pt idx="6">
                  <c:v>6044</c:v>
                </c:pt>
                <c:pt idx="7">
                  <c:v>6206</c:v>
                </c:pt>
                <c:pt idx="8">
                  <c:v>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6-4BAF-9998-5D9ED7B899F8}"/>
            </c:ext>
          </c:extLst>
        </c:ser>
        <c:ser>
          <c:idx val="2"/>
          <c:order val="2"/>
          <c:tx>
            <c:strRef>
              <c:f>'0062'!$I$65</c:f>
              <c:strCache>
                <c:ptCount val="1"/>
                <c:pt idx="0">
                  <c:v>Premium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'0062'!$I$66:$I$77</c:f>
              <c:numCache>
                <c:formatCode>_(* #,##0_);_(* \(#,##0\);_(* "-"??_);_(@_)</c:formatCode>
                <c:ptCount val="12"/>
                <c:pt idx="0">
                  <c:v>5377</c:v>
                </c:pt>
                <c:pt idx="1">
                  <c:v>4672</c:v>
                </c:pt>
                <c:pt idx="2">
                  <c:v>5034</c:v>
                </c:pt>
                <c:pt idx="3">
                  <c:v>4968</c:v>
                </c:pt>
                <c:pt idx="4">
                  <c:v>5840</c:v>
                </c:pt>
                <c:pt idx="5">
                  <c:v>5840</c:v>
                </c:pt>
                <c:pt idx="6">
                  <c:v>6497</c:v>
                </c:pt>
                <c:pt idx="7">
                  <c:v>6330</c:v>
                </c:pt>
                <c:pt idx="8">
                  <c:v>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46-4BAF-9998-5D9ED7B899F8}"/>
            </c:ext>
          </c:extLst>
        </c:ser>
        <c:ser>
          <c:idx val="3"/>
          <c:order val="3"/>
          <c:tx>
            <c:strRef>
              <c:f>'0062'!$J$65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'0062'!$J$66:$J$77</c:f>
              <c:numCache>
                <c:formatCode>_(* #,##0_);_(* \(#,##0\);_(* "-"??_);_(@_)</c:formatCode>
                <c:ptCount val="12"/>
                <c:pt idx="0">
                  <c:v>18291</c:v>
                </c:pt>
                <c:pt idx="1">
                  <c:v>17167</c:v>
                </c:pt>
                <c:pt idx="2">
                  <c:v>21938</c:v>
                </c:pt>
                <c:pt idx="3">
                  <c:v>22324</c:v>
                </c:pt>
                <c:pt idx="4">
                  <c:v>26417</c:v>
                </c:pt>
                <c:pt idx="5">
                  <c:v>27880</c:v>
                </c:pt>
                <c:pt idx="6">
                  <c:v>28779</c:v>
                </c:pt>
                <c:pt idx="7">
                  <c:v>30360</c:v>
                </c:pt>
                <c:pt idx="8">
                  <c:v>28442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46-4BAF-9998-5D9ED7B899F8}"/>
            </c:ext>
          </c:extLst>
        </c:ser>
        <c:ser>
          <c:idx val="4"/>
          <c:order val="4"/>
          <c:tx>
            <c:strRef>
              <c:f>'0062'!$K$65</c:f>
              <c:strCache>
                <c:ptCount val="1"/>
                <c:pt idx="0">
                  <c:v>Def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'0062'!$K$66:$K$77</c:f>
              <c:numCache>
                <c:formatCode>_(* #,##0_);_(* \(#,##0\);_(* "-"??_);_(@_)</c:formatCode>
                <c:ptCount val="12"/>
                <c:pt idx="0">
                  <c:v>2602</c:v>
                </c:pt>
                <c:pt idx="1">
                  <c:v>2596</c:v>
                </c:pt>
                <c:pt idx="2">
                  <c:v>3544</c:v>
                </c:pt>
                <c:pt idx="3">
                  <c:v>2913</c:v>
                </c:pt>
                <c:pt idx="4">
                  <c:v>2350</c:v>
                </c:pt>
                <c:pt idx="5">
                  <c:v>2693</c:v>
                </c:pt>
                <c:pt idx="6">
                  <c:v>2597</c:v>
                </c:pt>
                <c:pt idx="7">
                  <c:v>2821</c:v>
                </c:pt>
                <c:pt idx="8">
                  <c:v>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46-4BAF-9998-5D9ED7B899F8}"/>
            </c:ext>
          </c:extLst>
        </c:ser>
        <c:ser>
          <c:idx val="5"/>
          <c:order val="5"/>
          <c:tx>
            <c:strRef>
              <c:f>'0062'!$L$65</c:f>
              <c:strCache>
                <c:ptCount val="1"/>
                <c:pt idx="0">
                  <c:v>Dsl Truck Stop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'0062'!$F$66:$F$77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'0062'!$L$66:$L$77</c:f>
              <c:numCache>
                <c:formatCode>_(* #,##0_);_(* \(#,##0\);_(* "-"??_);_(@_)</c:formatCode>
                <c:ptCount val="12"/>
                <c:pt idx="0">
                  <c:v>94796</c:v>
                </c:pt>
                <c:pt idx="1">
                  <c:v>89526</c:v>
                </c:pt>
                <c:pt idx="2">
                  <c:v>149375</c:v>
                </c:pt>
                <c:pt idx="3">
                  <c:v>147293</c:v>
                </c:pt>
                <c:pt idx="4">
                  <c:v>88532</c:v>
                </c:pt>
                <c:pt idx="5">
                  <c:v>108616</c:v>
                </c:pt>
                <c:pt idx="6">
                  <c:v>102049</c:v>
                </c:pt>
                <c:pt idx="7">
                  <c:v>104029</c:v>
                </c:pt>
                <c:pt idx="8">
                  <c:v>115562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46-4BAF-9998-5D9ED7B89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670591"/>
        <c:axId val="69671071"/>
      </c:barChart>
      <c:valAx>
        <c:axId val="696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0591"/>
        <c:crosses val="autoZero"/>
        <c:crossBetween val="between"/>
      </c:valAx>
      <c:dateAx>
        <c:axId val="696705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10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675020299207496"/>
          <c:y val="0.11440538758800542"/>
          <c:w val="0.11323652877047184"/>
          <c:h val="0.68575341368094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>
      <a:solidFill>
        <a:schemeClr val="tx1">
          <a:lumMod val="95000"/>
          <a:lumOff val="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116840</xdr:colOff>
      <xdr:row>48</xdr:row>
      <xdr:rowOff>127001</xdr:rowOff>
    </xdr:from>
    <xdr:ext cx="8693785" cy="4460874"/>
    <xdr:graphicFrame macro="">
      <xdr:nvGraphicFramePr>
        <xdr:cNvPr id="1518145084" name="Chart 1">
          <a:extLst>
            <a:ext uri="{FF2B5EF4-FFF2-40B4-BE49-F238E27FC236}">
              <a16:creationId xmlns:a16="http://schemas.microsoft.com/office/drawing/2014/main" id="{00000000-0008-0000-0000-00003C0E7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</xdr:col>
      <xdr:colOff>223883</xdr:colOff>
      <xdr:row>80</xdr:row>
      <xdr:rowOff>442413</xdr:rowOff>
    </xdr:from>
    <xdr:to>
      <xdr:col>19</xdr:col>
      <xdr:colOff>809625</xdr:colOff>
      <xdr:row>91</xdr:row>
      <xdr:rowOff>193674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4C84F-6512-F6F5-5B1D-F94D829A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508" y="20778288"/>
          <a:ext cx="21588367" cy="6212386"/>
        </a:xfrm>
        <a:prstGeom prst="rect">
          <a:avLst/>
        </a:prstGeom>
      </xdr:spPr>
    </xdr:pic>
    <xdr:clientData/>
  </xdr:twoCellAnchor>
  <xdr:twoCellAnchor editAs="oneCell">
    <xdr:from>
      <xdr:col>1</xdr:col>
      <xdr:colOff>215808</xdr:colOff>
      <xdr:row>91</xdr:row>
      <xdr:rowOff>309562</xdr:rowOff>
    </xdr:from>
    <xdr:to>
      <xdr:col>19</xdr:col>
      <xdr:colOff>796834</xdr:colOff>
      <xdr:row>102</xdr:row>
      <xdr:rowOff>247651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9977A7-5531-8559-D92D-4550E36BF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165" y="24407812"/>
          <a:ext cx="21582835" cy="6370457"/>
        </a:xfrm>
        <a:prstGeom prst="rect">
          <a:avLst/>
        </a:prstGeom>
      </xdr:spPr>
    </xdr:pic>
    <xdr:clientData/>
  </xdr:twoCellAnchor>
  <xdr:twoCellAnchor>
    <xdr:from>
      <xdr:col>13</xdr:col>
      <xdr:colOff>114297</xdr:colOff>
      <xdr:row>62</xdr:row>
      <xdr:rowOff>284404</xdr:rowOff>
    </xdr:from>
    <xdr:to>
      <xdr:col>19</xdr:col>
      <xdr:colOff>1285874</xdr:colOff>
      <xdr:row>79</xdr:row>
      <xdr:rowOff>251460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30BD9-B578-75B4-D8D3-87A307567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66582</xdr:colOff>
      <xdr:row>48</xdr:row>
      <xdr:rowOff>158750</xdr:rowOff>
    </xdr:from>
    <xdr:ext cx="8347167" cy="43814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</xdr:col>
      <xdr:colOff>211727</xdr:colOff>
      <xdr:row>80</xdr:row>
      <xdr:rowOff>283436</xdr:rowOff>
    </xdr:from>
    <xdr:to>
      <xdr:col>19</xdr:col>
      <xdr:colOff>936625</xdr:colOff>
      <xdr:row>103</xdr:row>
      <xdr:rowOff>285750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22E2F7-D22B-CE19-D934-C8BF0C08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727" y="20397061"/>
          <a:ext cx="22759398" cy="7304814"/>
        </a:xfrm>
        <a:prstGeom prst="rect">
          <a:avLst/>
        </a:prstGeom>
      </xdr:spPr>
    </xdr:pic>
    <xdr:clientData/>
  </xdr:twoCellAnchor>
  <xdr:twoCellAnchor editAs="oneCell">
    <xdr:from>
      <xdr:col>1</xdr:col>
      <xdr:colOff>211727</xdr:colOff>
      <xdr:row>105</xdr:row>
      <xdr:rowOff>0</xdr:rowOff>
    </xdr:from>
    <xdr:to>
      <xdr:col>19</xdr:col>
      <xdr:colOff>936624</xdr:colOff>
      <xdr:row>126</xdr:row>
      <xdr:rowOff>304800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13B65F-7043-8DD9-D2D0-C673E18F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5727" y="28051125"/>
          <a:ext cx="22759397" cy="6972300"/>
        </a:xfrm>
        <a:prstGeom prst="rect">
          <a:avLst/>
        </a:prstGeom>
      </xdr:spPr>
    </xdr:pic>
    <xdr:clientData/>
  </xdr:twoCellAnchor>
  <xdr:twoCellAnchor>
    <xdr:from>
      <xdr:col>13</xdr:col>
      <xdr:colOff>133349</xdr:colOff>
      <xdr:row>63</xdr:row>
      <xdr:rowOff>38100</xdr:rowOff>
    </xdr:from>
    <xdr:to>
      <xdr:col>19</xdr:col>
      <xdr:colOff>1015999</xdr:colOff>
      <xdr:row>79</xdr:row>
      <xdr:rowOff>304800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9136AD-0A2B-4F9D-97B3-8799D0B51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263442</xdr:colOff>
      <xdr:row>48</xdr:row>
      <xdr:rowOff>55531</xdr:rowOff>
    </xdr:from>
    <xdr:ext cx="8245558" cy="4548219"/>
    <xdr:graphicFrame macro="">
      <xdr:nvGraphicFramePr>
        <xdr:cNvPr id="285328874" name="Chart 7">
          <a:extLst>
            <a:ext uri="{FF2B5EF4-FFF2-40B4-BE49-F238E27FC236}">
              <a16:creationId xmlns:a16="http://schemas.microsoft.com/office/drawing/2014/main" id="{00000000-0008-0000-0200-0000EAC50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</xdr:col>
      <xdr:colOff>142329</xdr:colOff>
      <xdr:row>80</xdr:row>
      <xdr:rowOff>266700</xdr:rowOff>
    </xdr:from>
    <xdr:to>
      <xdr:col>19</xdr:col>
      <xdr:colOff>896620</xdr:colOff>
      <xdr:row>95</xdr:row>
      <xdr:rowOff>187234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CA7DC5-43A7-A9F5-0169-5A1B38A2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204" y="20539075"/>
          <a:ext cx="22495421" cy="5635534"/>
        </a:xfrm>
        <a:prstGeom prst="rect">
          <a:avLst/>
        </a:prstGeom>
      </xdr:spPr>
    </xdr:pic>
    <xdr:clientData/>
  </xdr:twoCellAnchor>
  <xdr:twoCellAnchor editAs="oneCell">
    <xdr:from>
      <xdr:col>1</xdr:col>
      <xdr:colOff>231319</xdr:colOff>
      <xdr:row>96</xdr:row>
      <xdr:rowOff>136071</xdr:rowOff>
    </xdr:from>
    <xdr:to>
      <xdr:col>19</xdr:col>
      <xdr:colOff>873124</xdr:colOff>
      <xdr:row>113</xdr:row>
      <xdr:rowOff>190501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52E789F-7F8D-536B-63D9-4EF4AEBB2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194" y="26504446"/>
          <a:ext cx="22390555" cy="5578930"/>
        </a:xfrm>
        <a:prstGeom prst="rect">
          <a:avLst/>
        </a:prstGeom>
      </xdr:spPr>
    </xdr:pic>
    <xdr:clientData/>
  </xdr:twoCellAnchor>
  <xdr:twoCellAnchor>
    <xdr:from>
      <xdr:col>13</xdr:col>
      <xdr:colOff>247649</xdr:colOff>
      <xdr:row>63</xdr:row>
      <xdr:rowOff>19050</xdr:rowOff>
    </xdr:from>
    <xdr:to>
      <xdr:col>19</xdr:col>
      <xdr:colOff>968375</xdr:colOff>
      <xdr:row>79</xdr:row>
      <xdr:rowOff>342900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D766F3-AE76-454D-8A47-593006F0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168275</xdr:colOff>
      <xdr:row>48</xdr:row>
      <xdr:rowOff>31749</xdr:rowOff>
    </xdr:from>
    <xdr:ext cx="8372475" cy="4375785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</xdr:col>
      <xdr:colOff>240390</xdr:colOff>
      <xdr:row>81</xdr:row>
      <xdr:rowOff>43905</xdr:rowOff>
    </xdr:from>
    <xdr:to>
      <xdr:col>19</xdr:col>
      <xdr:colOff>1198879</xdr:colOff>
      <xdr:row>103</xdr:row>
      <xdr:rowOff>58835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E9B84F-EA84-5596-57B7-F584E7826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390" y="20300405"/>
          <a:ext cx="22365609" cy="6999930"/>
        </a:xfrm>
        <a:prstGeom prst="rect">
          <a:avLst/>
        </a:prstGeom>
      </xdr:spPr>
    </xdr:pic>
    <xdr:clientData/>
  </xdr:twoCellAnchor>
  <xdr:twoCellAnchor editAs="oneCell">
    <xdr:from>
      <xdr:col>1</xdr:col>
      <xdr:colOff>255450</xdr:colOff>
      <xdr:row>104</xdr:row>
      <xdr:rowOff>99059</xdr:rowOff>
    </xdr:from>
    <xdr:to>
      <xdr:col>19</xdr:col>
      <xdr:colOff>1238250</xdr:colOff>
      <xdr:row>126</xdr:row>
      <xdr:rowOff>283572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E5A0A5-318D-B761-8F75-4C08185CC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450" y="27658059"/>
          <a:ext cx="22382300" cy="7169513"/>
        </a:xfrm>
        <a:prstGeom prst="rect">
          <a:avLst/>
        </a:prstGeom>
      </xdr:spPr>
    </xdr:pic>
    <xdr:clientData/>
  </xdr:twoCellAnchor>
  <xdr:twoCellAnchor>
    <xdr:from>
      <xdr:col>13</xdr:col>
      <xdr:colOff>256222</xdr:colOff>
      <xdr:row>63</xdr:row>
      <xdr:rowOff>57150</xdr:rowOff>
    </xdr:from>
    <xdr:to>
      <xdr:col>19</xdr:col>
      <xdr:colOff>1190625</xdr:colOff>
      <xdr:row>80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19C38B-FED8-404E-9AEA-9C0BF87CE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07"/>
  <sheetViews>
    <sheetView showGridLines="0" topLeftCell="A27" zoomScale="60" zoomScaleNormal="60" zoomScaleSheetLayoutView="40" zoomScalePageLayoutView="12" workbookViewId="0">
      <selection activeCell="V50" sqref="V50"/>
    </sheetView>
  </sheetViews>
  <sheetFormatPr defaultColWidth="14.42578125" defaultRowHeight="24.75" customHeight="1"/>
  <cols>
    <col min="1" max="1" width="4.5703125" style="12" customWidth="1"/>
    <col min="2" max="2" width="19" style="12" bestFit="1" customWidth="1"/>
    <col min="3" max="3" width="18.7109375" style="12" customWidth="1"/>
    <col min="4" max="4" width="17.42578125" style="12" customWidth="1"/>
    <col min="5" max="5" width="18.28515625" style="12" customWidth="1"/>
    <col min="6" max="6" width="18.140625" style="12" customWidth="1"/>
    <col min="7" max="7" width="15.7109375" style="12" customWidth="1"/>
    <col min="8" max="8" width="16.5703125" style="12" customWidth="1"/>
    <col min="9" max="9" width="17.7109375" style="12" customWidth="1"/>
    <col min="10" max="10" width="17" style="12" customWidth="1"/>
    <col min="11" max="11" width="18" style="12" customWidth="1"/>
    <col min="12" max="12" width="15.7109375" style="12" customWidth="1"/>
    <col min="13" max="13" width="17.7109375" style="12" customWidth="1"/>
    <col min="14" max="14" width="17.42578125" style="12" customWidth="1"/>
    <col min="15" max="17" width="15.7109375" style="12" customWidth="1"/>
    <col min="18" max="18" width="18.140625" style="12" customWidth="1"/>
    <col min="19" max="19" width="22.28515625" style="12" customWidth="1"/>
    <col min="20" max="20" width="20.85546875" style="12" customWidth="1"/>
    <col min="21" max="16384" width="14.42578125" style="12"/>
  </cols>
  <sheetData>
    <row r="1" spans="2:21" ht="15.75" thickBot="1"/>
    <row r="2" spans="2:21" ht="62.25" thickBot="1">
      <c r="B2" s="210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2"/>
    </row>
    <row r="3" spans="2:21" ht="36">
      <c r="B3" s="73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74"/>
    </row>
    <row r="4" spans="2:21" ht="43.5" customHeight="1">
      <c r="B4" s="213" t="s">
        <v>1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5"/>
    </row>
    <row r="5" spans="2:21" ht="86.25" customHeight="1">
      <c r="B5" s="103" t="s">
        <v>2</v>
      </c>
      <c r="C5" s="104" t="s">
        <v>3</v>
      </c>
      <c r="D5" s="104" t="s">
        <v>4</v>
      </c>
      <c r="E5" s="104" t="s">
        <v>5</v>
      </c>
      <c r="F5" s="104" t="s">
        <v>6</v>
      </c>
      <c r="G5" s="104" t="s">
        <v>7</v>
      </c>
      <c r="H5" s="104" t="s">
        <v>8</v>
      </c>
      <c r="I5" s="104" t="s">
        <v>9</v>
      </c>
      <c r="J5" s="104" t="s">
        <v>10</v>
      </c>
      <c r="K5" s="104" t="s">
        <v>11</v>
      </c>
      <c r="L5" s="104" t="s">
        <v>12</v>
      </c>
      <c r="M5" s="104" t="s">
        <v>13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19</v>
      </c>
      <c r="T5" s="105" t="s">
        <v>20</v>
      </c>
      <c r="U5" s="38"/>
    </row>
    <row r="6" spans="2:21" ht="20.100000000000001" customHeight="1">
      <c r="B6" s="106">
        <v>46023</v>
      </c>
      <c r="C6" s="107">
        <v>0.67500000000000004</v>
      </c>
      <c r="D6" s="108">
        <v>2.58E-2</v>
      </c>
      <c r="E6" s="109">
        <v>1123.46</v>
      </c>
      <c r="F6" s="110">
        <f t="shared" ref="F6:F17" si="0">C6-D6</f>
        <v>0.6492</v>
      </c>
      <c r="G6" s="109">
        <v>1829.74</v>
      </c>
      <c r="H6" s="110">
        <f t="shared" ref="H6:H17" si="1">G6/G20</f>
        <v>8.5557281491657686E-2</v>
      </c>
      <c r="I6" s="109">
        <v>670.28</v>
      </c>
      <c r="J6" s="110">
        <f t="shared" ref="J6:J17" si="2">I6/G20</f>
        <v>3.1341794264883704E-2</v>
      </c>
      <c r="K6" s="109">
        <v>0</v>
      </c>
      <c r="L6" s="110">
        <f t="shared" ref="L6:L17" si="3">K6/G20</f>
        <v>0</v>
      </c>
      <c r="M6" s="109">
        <v>93.98</v>
      </c>
      <c r="N6" s="110">
        <f t="shared" ref="N6:N17" si="4">M6/G20</f>
        <v>4.3944349003607009E-3</v>
      </c>
      <c r="O6" s="110">
        <f>F6-H6-J6-L6-N6</f>
        <v>0.52790648934309792</v>
      </c>
      <c r="P6" s="107">
        <v>0.5232</v>
      </c>
      <c r="Q6" s="111">
        <f>R6*G20</f>
        <v>-100.65364000000014</v>
      </c>
      <c r="R6" s="110">
        <f>P6-O6</f>
        <v>-4.7064893430979193E-3</v>
      </c>
      <c r="S6" s="112">
        <f>422.65/60</f>
        <v>7.0441666666666665</v>
      </c>
      <c r="T6" s="113"/>
    </row>
    <row r="7" spans="2:21" ht="20.100000000000001" customHeight="1">
      <c r="B7" s="106">
        <v>46054</v>
      </c>
      <c r="C7" s="107">
        <v>0.66839999999999999</v>
      </c>
      <c r="D7" s="108">
        <v>3.09E-2</v>
      </c>
      <c r="E7" s="109">
        <v>1137.5999999999999</v>
      </c>
      <c r="F7" s="110">
        <f t="shared" si="0"/>
        <v>0.63749999999999996</v>
      </c>
      <c r="G7" s="109">
        <v>1803.12</v>
      </c>
      <c r="H7" s="110">
        <f t="shared" si="1"/>
        <v>8.0393245276709574E-2</v>
      </c>
      <c r="I7" s="109">
        <v>537.34</v>
      </c>
      <c r="J7" s="110">
        <f t="shared" si="2"/>
        <v>2.3957643649334004E-2</v>
      </c>
      <c r="K7" s="109">
        <v>0</v>
      </c>
      <c r="L7" s="110">
        <f t="shared" si="3"/>
        <v>0</v>
      </c>
      <c r="M7" s="109">
        <v>119.2</v>
      </c>
      <c r="N7" s="110">
        <f t="shared" si="4"/>
        <v>5.3146073677757342E-3</v>
      </c>
      <c r="O7" s="110">
        <f t="shared" ref="O7:O12" si="5">F7-H7-J7-L7-N7</f>
        <v>0.52783450370618057</v>
      </c>
      <c r="P7" s="107">
        <v>0.57450000000000001</v>
      </c>
      <c r="Q7" s="111">
        <f t="shared" ref="Q7:Q12" si="6">R7*G21</f>
        <v>1046.6487500000028</v>
      </c>
      <c r="R7" s="110">
        <f t="shared" ref="R7:R12" si="7">P7-O7</f>
        <v>4.6665496293819442E-2</v>
      </c>
      <c r="S7" s="112">
        <f>436.66/60</f>
        <v>7.2776666666666667</v>
      </c>
      <c r="T7" s="114"/>
    </row>
    <row r="8" spans="2:21" ht="20.100000000000001" customHeight="1">
      <c r="B8" s="106">
        <v>46082</v>
      </c>
      <c r="C8" s="107">
        <v>0.67230000000000001</v>
      </c>
      <c r="D8" s="108">
        <v>3.0499999999999999E-2</v>
      </c>
      <c r="E8" s="109">
        <v>1619.36</v>
      </c>
      <c r="F8" s="110">
        <f t="shared" si="0"/>
        <v>0.64180000000000004</v>
      </c>
      <c r="G8" s="109">
        <v>2243.04</v>
      </c>
      <c r="H8" s="110">
        <f t="shared" si="1"/>
        <v>7.9454152972906728E-2</v>
      </c>
      <c r="I8" s="109">
        <v>732.45</v>
      </c>
      <c r="J8" s="110">
        <f t="shared" si="2"/>
        <v>2.5945232517032926E-2</v>
      </c>
      <c r="K8" s="109">
        <v>0</v>
      </c>
      <c r="L8" s="110">
        <f t="shared" si="3"/>
        <v>0</v>
      </c>
      <c r="M8" s="109">
        <v>193.32</v>
      </c>
      <c r="N8" s="110">
        <f t="shared" si="4"/>
        <v>6.8478836100659499E-3</v>
      </c>
      <c r="O8" s="110">
        <f t="shared" si="5"/>
        <v>0.52955273089999444</v>
      </c>
      <c r="P8" s="107">
        <v>0.57310000000000005</v>
      </c>
      <c r="Q8" s="111">
        <f t="shared" si="6"/>
        <v>1229.3664060000006</v>
      </c>
      <c r="R8" s="110">
        <f t="shared" si="7"/>
        <v>4.3547269100005614E-2</v>
      </c>
      <c r="S8" s="112">
        <f>370.9/60</f>
        <v>6.1816666666666666</v>
      </c>
      <c r="T8" s="113"/>
    </row>
    <row r="9" spans="2:21" ht="20.100000000000001" customHeight="1">
      <c r="B9" s="106">
        <v>46113</v>
      </c>
      <c r="C9" s="107">
        <v>0.66520000000000001</v>
      </c>
      <c r="D9" s="108">
        <v>2.4E-2</v>
      </c>
      <c r="E9" s="109">
        <v>1481.65</v>
      </c>
      <c r="F9" s="110">
        <f t="shared" si="0"/>
        <v>0.64119999999999999</v>
      </c>
      <c r="G9" s="109">
        <v>1895.97</v>
      </c>
      <c r="H9" s="110">
        <f t="shared" si="1"/>
        <v>6.6489498806431485E-2</v>
      </c>
      <c r="I9" s="109">
        <v>851.11</v>
      </c>
      <c r="J9" s="110">
        <f t="shared" si="2"/>
        <v>2.9847453983523949E-2</v>
      </c>
      <c r="K9" s="109">
        <v>0</v>
      </c>
      <c r="L9" s="110">
        <f t="shared" si="3"/>
        <v>0</v>
      </c>
      <c r="M9" s="109">
        <v>155.16999999999999</v>
      </c>
      <c r="N9" s="110">
        <f t="shared" si="4"/>
        <v>5.4416343770175542E-3</v>
      </c>
      <c r="O9" s="110">
        <f t="shared" si="5"/>
        <v>0.53942141283302703</v>
      </c>
      <c r="P9" s="107">
        <v>0.60270000000000001</v>
      </c>
      <c r="Q9" s="111">
        <f t="shared" si="6"/>
        <v>1804.409795</v>
      </c>
      <c r="R9" s="110">
        <f t="shared" si="7"/>
        <v>6.3278587166972988E-2</v>
      </c>
      <c r="S9" s="112">
        <f>458.47/60</f>
        <v>7.6411666666666669</v>
      </c>
      <c r="T9" s="113"/>
    </row>
    <row r="10" spans="2:21" ht="20.100000000000001" customHeight="1">
      <c r="B10" s="106">
        <v>46143</v>
      </c>
      <c r="C10" s="107">
        <v>0.66310000000000002</v>
      </c>
      <c r="D10" s="108">
        <v>3.44E-2</v>
      </c>
      <c r="E10" s="109">
        <v>1660.64</v>
      </c>
      <c r="F10" s="110">
        <f t="shared" si="0"/>
        <v>0.62870000000000004</v>
      </c>
      <c r="G10" s="109">
        <v>1785.94</v>
      </c>
      <c r="H10" s="110">
        <f t="shared" si="1"/>
        <v>6.7068716950366356E-2</v>
      </c>
      <c r="I10" s="109">
        <v>816.28</v>
      </c>
      <c r="J10" s="110">
        <f t="shared" si="2"/>
        <v>3.0654362561029515E-2</v>
      </c>
      <c r="K10" s="109">
        <v>0</v>
      </c>
      <c r="L10" s="110">
        <f t="shared" si="3"/>
        <v>0</v>
      </c>
      <c r="M10" s="109">
        <v>106.1</v>
      </c>
      <c r="N10" s="110">
        <f t="shared" si="4"/>
        <v>3.9844512516847546E-3</v>
      </c>
      <c r="O10" s="110">
        <f t="shared" si="5"/>
        <v>0.52699246923691945</v>
      </c>
      <c r="P10" s="107">
        <v>0.55430000000000001</v>
      </c>
      <c r="Q10" s="111">
        <f t="shared" si="6"/>
        <v>727.15885599999842</v>
      </c>
      <c r="R10" s="110">
        <f t="shared" si="7"/>
        <v>2.7307530763080567E-2</v>
      </c>
      <c r="S10" s="112">
        <f>469.23/60</f>
        <v>7.8205</v>
      </c>
      <c r="T10" s="113"/>
    </row>
    <row r="11" spans="2:21" ht="20.100000000000001" customHeight="1">
      <c r="B11" s="106">
        <v>46174</v>
      </c>
      <c r="C11" s="107">
        <v>0.66110000000000002</v>
      </c>
      <c r="D11" s="108">
        <v>2.5100000000000001E-2</v>
      </c>
      <c r="E11" s="109">
        <v>1259.08</v>
      </c>
      <c r="F11" s="110">
        <f t="shared" si="0"/>
        <v>0.63600000000000001</v>
      </c>
      <c r="G11" s="109">
        <v>1821</v>
      </c>
      <c r="H11" s="110">
        <f t="shared" si="1"/>
        <v>7.3070493564901126E-2</v>
      </c>
      <c r="I11" s="109">
        <v>678.32</v>
      </c>
      <c r="J11" s="110">
        <f t="shared" si="2"/>
        <v>2.72186585364875E-2</v>
      </c>
      <c r="K11" s="109">
        <v>0</v>
      </c>
      <c r="L11" s="110">
        <f t="shared" si="3"/>
        <v>0</v>
      </c>
      <c r="M11" s="109">
        <v>141.06</v>
      </c>
      <c r="N11" s="110">
        <f t="shared" si="4"/>
        <v>5.6602547074491782E-3</v>
      </c>
      <c r="O11" s="110">
        <f t="shared" si="5"/>
        <v>0.53005059319116221</v>
      </c>
      <c r="P11" s="107">
        <v>0.56899999999999995</v>
      </c>
      <c r="Q11" s="111">
        <f t="shared" si="6"/>
        <v>970.66361999999845</v>
      </c>
      <c r="R11" s="110">
        <f t="shared" si="7"/>
        <v>3.8949406808837739E-2</v>
      </c>
      <c r="S11" s="112">
        <f>453.08/60</f>
        <v>7.551333333333333</v>
      </c>
      <c r="T11" s="113"/>
    </row>
    <row r="12" spans="2:21" ht="20.100000000000001" customHeight="1">
      <c r="B12" s="106">
        <v>46204</v>
      </c>
      <c r="C12" s="107">
        <v>0.65110000000000001</v>
      </c>
      <c r="D12" s="108">
        <v>2.2700000000000001E-2</v>
      </c>
      <c r="E12" s="109">
        <v>1077.79</v>
      </c>
      <c r="F12" s="110">
        <f t="shared" si="0"/>
        <v>0.62839999999999996</v>
      </c>
      <c r="G12" s="109">
        <v>1995.9</v>
      </c>
      <c r="H12" s="110">
        <f t="shared" si="1"/>
        <v>7.7233598453393226E-2</v>
      </c>
      <c r="I12" s="109">
        <v>921.91</v>
      </c>
      <c r="J12" s="110">
        <f t="shared" si="2"/>
        <v>3.567434578394095E-2</v>
      </c>
      <c r="K12" s="109">
        <v>0</v>
      </c>
      <c r="L12" s="110">
        <f t="shared" si="3"/>
        <v>0</v>
      </c>
      <c r="M12" s="109">
        <v>140.47999999999999</v>
      </c>
      <c r="N12" s="110">
        <f t="shared" si="4"/>
        <v>5.4360318205985666E-3</v>
      </c>
      <c r="O12" s="110">
        <f t="shared" si="5"/>
        <v>0.51005602394206717</v>
      </c>
      <c r="P12" s="107">
        <v>0.56889999999999996</v>
      </c>
      <c r="Q12" s="111">
        <f t="shared" si="6"/>
        <v>1520.6683900000012</v>
      </c>
      <c r="R12" s="110">
        <f t="shared" si="7"/>
        <v>5.884397605793279E-2</v>
      </c>
      <c r="S12" s="112">
        <f>454.64/60</f>
        <v>7.5773333333333328</v>
      </c>
      <c r="T12" s="113"/>
    </row>
    <row r="13" spans="2:21" ht="20.100000000000001" customHeight="1">
      <c r="B13" s="106">
        <v>46235</v>
      </c>
      <c r="C13" s="107">
        <v>0.64329999999999998</v>
      </c>
      <c r="D13" s="108">
        <v>2.4500000000000001E-2</v>
      </c>
      <c r="E13" s="109">
        <v>1087.1500000000001</v>
      </c>
      <c r="F13" s="110">
        <f t="shared" si="0"/>
        <v>0.61880000000000002</v>
      </c>
      <c r="G13" s="109">
        <v>1831.36</v>
      </c>
      <c r="H13" s="110">
        <f t="shared" si="1"/>
        <v>8.0847964188434512E-2</v>
      </c>
      <c r="I13" s="109">
        <v>928.85</v>
      </c>
      <c r="J13" s="110">
        <f t="shared" si="2"/>
        <v>4.1005390276312358E-2</v>
      </c>
      <c r="K13" s="109">
        <v>137.6</v>
      </c>
      <c r="L13" s="110">
        <f t="shared" si="3"/>
        <v>6.0745456231044628E-3</v>
      </c>
      <c r="M13" s="109">
        <v>94.98</v>
      </c>
      <c r="N13" s="110">
        <f t="shared" si="4"/>
        <v>4.1930257505992871E-3</v>
      </c>
      <c r="O13" s="110">
        <f t="shared" ref="O13" si="8">F13-H13-J13-L13-N13</f>
        <v>0.48667907416154943</v>
      </c>
      <c r="P13" s="107">
        <v>0.57330000000000003</v>
      </c>
      <c r="Q13" s="111">
        <f t="shared" ref="Q13" si="9">R13*G27</f>
        <v>1962.1285499999992</v>
      </c>
      <c r="R13" s="110">
        <f t="shared" ref="R13" si="10">P13-O13</f>
        <v>8.6620925838450602E-2</v>
      </c>
      <c r="S13" s="112">
        <f>442.94/60</f>
        <v>7.3823333333333334</v>
      </c>
      <c r="T13" s="113"/>
    </row>
    <row r="14" spans="2:21" ht="20.100000000000001" customHeight="1">
      <c r="B14" s="106">
        <v>46266</v>
      </c>
      <c r="C14" s="107">
        <v>0.64849999999999997</v>
      </c>
      <c r="D14" s="108">
        <v>2.75E-2</v>
      </c>
      <c r="E14" s="109">
        <v>1847.16</v>
      </c>
      <c r="F14" s="110">
        <f t="shared" si="0"/>
        <v>0.621</v>
      </c>
      <c r="G14" s="109">
        <v>1474.66</v>
      </c>
      <c r="H14" s="110">
        <f t="shared" si="1"/>
        <v>6.1935313704342104E-2</v>
      </c>
      <c r="I14" s="109">
        <v>689.28</v>
      </c>
      <c r="J14" s="110">
        <f t="shared" si="2"/>
        <v>2.8949570090820203E-2</v>
      </c>
      <c r="K14" s="109">
        <v>0</v>
      </c>
      <c r="L14" s="110">
        <f t="shared" si="3"/>
        <v>0</v>
      </c>
      <c r="M14" s="109">
        <v>103.12</v>
      </c>
      <c r="N14" s="110">
        <f t="shared" si="4"/>
        <v>4.3310115885639789E-3</v>
      </c>
      <c r="O14" s="110">
        <f t="shared" ref="O14:O17" si="11">F14-H14-J14-L14-N14</f>
        <v>0.52578410461627367</v>
      </c>
      <c r="P14" s="107">
        <v>0.5524</v>
      </c>
      <c r="Q14" s="111">
        <f t="shared" ref="Q14:Q17" si="12">R14*G28</f>
        <v>633.71595200000115</v>
      </c>
      <c r="R14" s="110">
        <f t="shared" ref="R14:R17" si="13">P14-O14</f>
        <v>2.6615895383726329E-2</v>
      </c>
      <c r="S14" s="112">
        <f>439.78/60</f>
        <v>7.3296666666666663</v>
      </c>
      <c r="T14" s="113"/>
    </row>
    <row r="15" spans="2:21" ht="20.100000000000001" customHeight="1">
      <c r="B15" s="106">
        <v>46296</v>
      </c>
      <c r="C15" s="107"/>
      <c r="D15" s="108"/>
      <c r="E15" s="109"/>
      <c r="F15" s="110">
        <f t="shared" si="0"/>
        <v>0</v>
      </c>
      <c r="G15" s="109"/>
      <c r="H15" s="110" t="e">
        <f t="shared" si="1"/>
        <v>#DIV/0!</v>
      </c>
      <c r="I15" s="109"/>
      <c r="J15" s="110" t="e">
        <f t="shared" si="2"/>
        <v>#DIV/0!</v>
      </c>
      <c r="K15" s="109"/>
      <c r="L15" s="110" t="e">
        <f t="shared" si="3"/>
        <v>#DIV/0!</v>
      </c>
      <c r="M15" s="109"/>
      <c r="N15" s="110" t="e">
        <f t="shared" si="4"/>
        <v>#DIV/0!</v>
      </c>
      <c r="O15" s="110" t="e">
        <f t="shared" si="11"/>
        <v>#DIV/0!</v>
      </c>
      <c r="P15" s="107"/>
      <c r="Q15" s="111" t="e">
        <f t="shared" si="12"/>
        <v>#DIV/0!</v>
      </c>
      <c r="R15" s="110" t="e">
        <f t="shared" si="13"/>
        <v>#DIV/0!</v>
      </c>
      <c r="S15" s="112"/>
      <c r="T15" s="113"/>
    </row>
    <row r="16" spans="2:21" ht="20.100000000000001" customHeight="1">
      <c r="B16" s="106">
        <v>46327</v>
      </c>
      <c r="C16" s="107"/>
      <c r="D16" s="108"/>
      <c r="E16" s="109"/>
      <c r="F16" s="110">
        <f t="shared" si="0"/>
        <v>0</v>
      </c>
      <c r="G16" s="109"/>
      <c r="H16" s="110" t="e">
        <f t="shared" si="1"/>
        <v>#DIV/0!</v>
      </c>
      <c r="I16" s="109"/>
      <c r="J16" s="110" t="e">
        <f t="shared" si="2"/>
        <v>#DIV/0!</v>
      </c>
      <c r="K16" s="109"/>
      <c r="L16" s="110" t="e">
        <f t="shared" si="3"/>
        <v>#DIV/0!</v>
      </c>
      <c r="M16" s="109"/>
      <c r="N16" s="110" t="e">
        <f t="shared" si="4"/>
        <v>#DIV/0!</v>
      </c>
      <c r="O16" s="110" t="e">
        <f t="shared" si="11"/>
        <v>#DIV/0!</v>
      </c>
      <c r="P16" s="107"/>
      <c r="Q16" s="111" t="e">
        <f t="shared" si="12"/>
        <v>#DIV/0!</v>
      </c>
      <c r="R16" s="110" t="e">
        <f t="shared" si="13"/>
        <v>#DIV/0!</v>
      </c>
      <c r="S16" s="112"/>
      <c r="T16" s="113"/>
    </row>
    <row r="17" spans="2:20" ht="20.100000000000001" customHeight="1">
      <c r="B17" s="106">
        <v>46357</v>
      </c>
      <c r="C17" s="107"/>
      <c r="D17" s="108"/>
      <c r="E17" s="109"/>
      <c r="F17" s="110">
        <f t="shared" si="0"/>
        <v>0</v>
      </c>
      <c r="G17" s="109"/>
      <c r="H17" s="110" t="e">
        <f t="shared" si="1"/>
        <v>#DIV/0!</v>
      </c>
      <c r="I17" s="109"/>
      <c r="J17" s="110" t="e">
        <f t="shared" si="2"/>
        <v>#DIV/0!</v>
      </c>
      <c r="K17" s="109"/>
      <c r="L17" s="110" t="e">
        <f t="shared" si="3"/>
        <v>#DIV/0!</v>
      </c>
      <c r="M17" s="109"/>
      <c r="N17" s="110" t="e">
        <f t="shared" si="4"/>
        <v>#DIV/0!</v>
      </c>
      <c r="O17" s="110" t="e">
        <f t="shared" si="11"/>
        <v>#DIV/0!</v>
      </c>
      <c r="P17" s="107"/>
      <c r="Q17" s="111" t="e">
        <f t="shared" si="12"/>
        <v>#DIV/0!</v>
      </c>
      <c r="R17" s="110" t="e">
        <f t="shared" si="13"/>
        <v>#DIV/0!</v>
      </c>
      <c r="S17" s="112"/>
      <c r="T17" s="113"/>
    </row>
    <row r="18" spans="2:20" ht="25.15" customHeight="1">
      <c r="B18" s="115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7"/>
      <c r="O18" s="117"/>
      <c r="P18" s="117"/>
      <c r="Q18" s="117"/>
      <c r="R18" s="117"/>
      <c r="S18" s="117"/>
      <c r="T18" s="118"/>
    </row>
    <row r="19" spans="2:20" ht="72" customHeight="1">
      <c r="B19" s="103" t="s">
        <v>2</v>
      </c>
      <c r="C19" s="104" t="s">
        <v>21</v>
      </c>
      <c r="D19" s="104" t="s">
        <v>22</v>
      </c>
      <c r="E19" s="104" t="s">
        <v>23</v>
      </c>
      <c r="F19" s="104" t="s">
        <v>24</v>
      </c>
      <c r="G19" s="104" t="s">
        <v>25</v>
      </c>
      <c r="H19" s="104" t="s">
        <v>23</v>
      </c>
      <c r="I19" s="104" t="s">
        <v>26</v>
      </c>
      <c r="J19" s="104" t="s">
        <v>27</v>
      </c>
      <c r="K19" s="104" t="s">
        <v>23</v>
      </c>
      <c r="L19" s="104" t="s">
        <v>28</v>
      </c>
      <c r="M19" s="104" t="s">
        <v>29</v>
      </c>
      <c r="N19" s="104" t="s">
        <v>30</v>
      </c>
      <c r="O19" s="104" t="s">
        <v>31</v>
      </c>
      <c r="P19" s="104" t="s">
        <v>32</v>
      </c>
      <c r="Q19" s="104" t="s">
        <v>33</v>
      </c>
      <c r="R19" s="104" t="s">
        <v>34</v>
      </c>
      <c r="S19" s="104" t="s">
        <v>35</v>
      </c>
      <c r="T19" s="105" t="s">
        <v>36</v>
      </c>
    </row>
    <row r="20" spans="2:20" ht="20.100000000000001" customHeight="1">
      <c r="B20" s="106">
        <v>46023</v>
      </c>
      <c r="C20" s="119">
        <v>170000</v>
      </c>
      <c r="D20" s="109">
        <v>124352</v>
      </c>
      <c r="E20" s="119">
        <f>D20-C20</f>
        <v>-45648</v>
      </c>
      <c r="F20" s="119">
        <v>38000</v>
      </c>
      <c r="G20" s="109">
        <v>21386.14</v>
      </c>
      <c r="H20" s="119">
        <f>G20-F20</f>
        <v>-16613.86</v>
      </c>
      <c r="I20" s="119">
        <f>SUM(F20+C20)</f>
        <v>208000</v>
      </c>
      <c r="J20" s="119">
        <f>D20+G20</f>
        <v>145738.14000000001</v>
      </c>
      <c r="K20" s="119">
        <f>J20-I20</f>
        <v>-62261.859999999986</v>
      </c>
      <c r="L20" s="120">
        <v>1526.71</v>
      </c>
      <c r="M20" s="110">
        <f>L20/G20</f>
        <v>7.1387824076715109E-2</v>
      </c>
      <c r="N20" s="121">
        <v>-1457</v>
      </c>
      <c r="O20" s="110">
        <f>N20/D20</f>
        <v>-1.1716739577972209E-2</v>
      </c>
      <c r="P20" s="122">
        <v>3000</v>
      </c>
      <c r="Q20" s="123">
        <v>2409.86</v>
      </c>
      <c r="R20" s="119">
        <f t="shared" ref="R20:R31" si="14">Q20-P20</f>
        <v>-590.13999999999987</v>
      </c>
      <c r="S20" s="123">
        <v>168.24</v>
      </c>
      <c r="T20" s="124">
        <v>0.52829999999999999</v>
      </c>
    </row>
    <row r="21" spans="2:20" ht="20.100000000000001" customHeight="1">
      <c r="B21" s="106">
        <v>46054</v>
      </c>
      <c r="C21" s="119">
        <v>170000</v>
      </c>
      <c r="D21" s="109">
        <v>124161</v>
      </c>
      <c r="E21" s="119">
        <f t="shared" ref="E21:E24" si="15">D21-C21</f>
        <v>-45839</v>
      </c>
      <c r="F21" s="119">
        <v>38000</v>
      </c>
      <c r="G21" s="109">
        <v>22428.75</v>
      </c>
      <c r="H21" s="119">
        <f t="shared" ref="H21:H24" si="16">G21-F21</f>
        <v>-15571.25</v>
      </c>
      <c r="I21" s="119">
        <f>SUM(F21+C21)</f>
        <v>208000</v>
      </c>
      <c r="J21" s="119">
        <f t="shared" ref="J21:J24" si="17">D21+G21</f>
        <v>146589.75</v>
      </c>
      <c r="K21" s="119">
        <f>J21-I21</f>
        <v>-61410.25</v>
      </c>
      <c r="L21" s="120">
        <v>2453.35</v>
      </c>
      <c r="M21" s="110">
        <f t="shared" ref="M21:M31" si="18">L21/G21</f>
        <v>0.10938416095413253</v>
      </c>
      <c r="N21" s="121">
        <v>-2376</v>
      </c>
      <c r="O21" s="110">
        <f t="shared" ref="O21:O31" si="19">N21/D21</f>
        <v>-1.9136443810858481E-2</v>
      </c>
      <c r="P21" s="122">
        <v>3000</v>
      </c>
      <c r="Q21" s="123">
        <v>2369.9699999999998</v>
      </c>
      <c r="R21" s="119">
        <f t="shared" si="14"/>
        <v>-630.0300000000002</v>
      </c>
      <c r="S21" s="123">
        <v>-698.07</v>
      </c>
      <c r="T21" s="124">
        <v>0.18090000000000001</v>
      </c>
    </row>
    <row r="22" spans="2:20" ht="20.100000000000001" customHeight="1">
      <c r="B22" s="106">
        <v>46082</v>
      </c>
      <c r="C22" s="119">
        <v>170000</v>
      </c>
      <c r="D22" s="109">
        <v>152697</v>
      </c>
      <c r="E22" s="119">
        <f t="shared" si="15"/>
        <v>-17303</v>
      </c>
      <c r="F22" s="119">
        <v>38000</v>
      </c>
      <c r="G22" s="109">
        <v>28230.62</v>
      </c>
      <c r="H22" s="119">
        <f t="shared" si="16"/>
        <v>-9769.380000000001</v>
      </c>
      <c r="I22" s="119">
        <v>208000</v>
      </c>
      <c r="J22" s="119">
        <f t="shared" si="17"/>
        <v>180927.62</v>
      </c>
      <c r="K22" s="119">
        <f t="shared" ref="K22:K24" si="20">J22-I22</f>
        <v>-27072.380000000005</v>
      </c>
      <c r="L22" s="120">
        <v>3187.15</v>
      </c>
      <c r="M22" s="110">
        <f t="shared" si="18"/>
        <v>0.11289691831068535</v>
      </c>
      <c r="N22" s="121">
        <v>-3306</v>
      </c>
      <c r="O22" s="110">
        <f t="shared" si="19"/>
        <v>-2.1650720053439165E-2</v>
      </c>
      <c r="P22" s="122">
        <v>3000</v>
      </c>
      <c r="Q22" s="123">
        <v>3084.05</v>
      </c>
      <c r="R22" s="119">
        <f t="shared" si="14"/>
        <v>84.050000000000182</v>
      </c>
      <c r="S22" s="123">
        <v>-1096.08</v>
      </c>
      <c r="T22" s="124">
        <v>0.1386</v>
      </c>
    </row>
    <row r="23" spans="2:20" ht="20.100000000000001" customHeight="1">
      <c r="B23" s="106">
        <v>46113</v>
      </c>
      <c r="C23" s="119">
        <v>170000</v>
      </c>
      <c r="D23" s="109">
        <v>141512</v>
      </c>
      <c r="E23" s="119">
        <f t="shared" si="15"/>
        <v>-28488</v>
      </c>
      <c r="F23" s="119">
        <v>38000</v>
      </c>
      <c r="G23" s="109">
        <v>28515.33</v>
      </c>
      <c r="H23" s="119">
        <f t="shared" si="16"/>
        <v>-9484.6699999999983</v>
      </c>
      <c r="I23" s="119">
        <v>208000</v>
      </c>
      <c r="J23" s="119">
        <f t="shared" si="17"/>
        <v>170027.33000000002</v>
      </c>
      <c r="K23" s="119">
        <f t="shared" si="20"/>
        <v>-37972.669999999984</v>
      </c>
      <c r="L23" s="120">
        <v>3701.87</v>
      </c>
      <c r="M23" s="110">
        <f t="shared" si="18"/>
        <v>0.12982034575787829</v>
      </c>
      <c r="N23" s="121">
        <v>-2284</v>
      </c>
      <c r="O23" s="110">
        <f t="shared" si="19"/>
        <v>-1.613997399513822E-2</v>
      </c>
      <c r="P23" s="122">
        <v>3000</v>
      </c>
      <c r="Q23" s="123">
        <v>2959.3</v>
      </c>
      <c r="R23" s="119">
        <f t="shared" si="14"/>
        <v>-40.699999999999818</v>
      </c>
      <c r="S23" s="123">
        <v>-595.11</v>
      </c>
      <c r="T23" s="124">
        <v>0.27760000000000001</v>
      </c>
    </row>
    <row r="24" spans="2:20" ht="20.100000000000001" customHeight="1">
      <c r="B24" s="106">
        <v>46143</v>
      </c>
      <c r="C24" s="119">
        <v>170000</v>
      </c>
      <c r="D24" s="109">
        <v>151524</v>
      </c>
      <c r="E24" s="119">
        <f t="shared" si="15"/>
        <v>-18476</v>
      </c>
      <c r="F24" s="119">
        <v>38000</v>
      </c>
      <c r="G24" s="109">
        <v>26628.51</v>
      </c>
      <c r="H24" s="119">
        <f t="shared" si="16"/>
        <v>-11371.490000000002</v>
      </c>
      <c r="I24" s="119">
        <v>208000</v>
      </c>
      <c r="J24" s="119">
        <f t="shared" si="17"/>
        <v>178152.51</v>
      </c>
      <c r="K24" s="119">
        <f t="shared" si="20"/>
        <v>-29847.489999999991</v>
      </c>
      <c r="L24" s="120">
        <v>2272.71</v>
      </c>
      <c r="M24" s="110">
        <f t="shared" si="18"/>
        <v>8.5348748390353057E-2</v>
      </c>
      <c r="N24" s="121">
        <v>-2165</v>
      </c>
      <c r="O24" s="110">
        <f t="shared" si="19"/>
        <v>-1.4288165571130646E-2</v>
      </c>
      <c r="P24" s="122">
        <v>3000</v>
      </c>
      <c r="Q24" s="123">
        <v>3153.49</v>
      </c>
      <c r="R24" s="119">
        <f t="shared" si="14"/>
        <v>153.48999999999978</v>
      </c>
      <c r="S24" s="123">
        <v>-137.05000000000001</v>
      </c>
      <c r="T24" s="124">
        <v>0.40699999999999997</v>
      </c>
    </row>
    <row r="25" spans="2:20" ht="20.100000000000001" customHeight="1">
      <c r="B25" s="106">
        <v>46174</v>
      </c>
      <c r="C25" s="119">
        <v>170000</v>
      </c>
      <c r="D25" s="109">
        <v>146542</v>
      </c>
      <c r="E25" s="119">
        <f t="shared" ref="E25:E31" si="21">D25-C25</f>
        <v>-23458</v>
      </c>
      <c r="F25" s="119">
        <v>38000</v>
      </c>
      <c r="G25" s="109">
        <v>24921.14</v>
      </c>
      <c r="H25" s="119">
        <f t="shared" ref="H25:H31" si="22">G25-F25</f>
        <v>-13078.86</v>
      </c>
      <c r="I25" s="119">
        <v>208000</v>
      </c>
      <c r="J25" s="119">
        <f t="shared" ref="J25:J31" si="23">D25+G25</f>
        <v>171463.14</v>
      </c>
      <c r="K25" s="119">
        <f t="shared" ref="K25:K31" si="24">J25-I25</f>
        <v>-36536.859999999986</v>
      </c>
      <c r="L25" s="120">
        <v>2489.87</v>
      </c>
      <c r="M25" s="110">
        <f t="shared" si="18"/>
        <v>9.9909955965096303E-2</v>
      </c>
      <c r="N25" s="121">
        <v>-4013</v>
      </c>
      <c r="O25" s="110">
        <f t="shared" si="19"/>
        <v>-2.7384640580857364E-2</v>
      </c>
      <c r="P25" s="122">
        <v>3000</v>
      </c>
      <c r="Q25" s="123">
        <v>3485.76</v>
      </c>
      <c r="R25" s="119">
        <f t="shared" si="14"/>
        <v>485.76000000000022</v>
      </c>
      <c r="S25" s="123">
        <v>-420.9</v>
      </c>
      <c r="T25" s="124">
        <v>0.34</v>
      </c>
    </row>
    <row r="26" spans="2:20" ht="20.100000000000001" customHeight="1">
      <c r="B26" s="106">
        <v>46204</v>
      </c>
      <c r="C26" s="119">
        <v>170000</v>
      </c>
      <c r="D26" s="109">
        <v>145683</v>
      </c>
      <c r="E26" s="119">
        <f t="shared" si="21"/>
        <v>-24317</v>
      </c>
      <c r="F26" s="119">
        <v>38000</v>
      </c>
      <c r="G26" s="109">
        <v>25842.38</v>
      </c>
      <c r="H26" s="119">
        <f t="shared" si="22"/>
        <v>-12157.619999999999</v>
      </c>
      <c r="I26" s="119">
        <v>208000</v>
      </c>
      <c r="J26" s="119">
        <f t="shared" si="23"/>
        <v>171525.38</v>
      </c>
      <c r="K26" s="119">
        <f t="shared" si="24"/>
        <v>-36474.619999999995</v>
      </c>
      <c r="L26" s="120">
        <v>2687.86</v>
      </c>
      <c r="M26" s="110">
        <f t="shared" si="18"/>
        <v>0.10400976999796459</v>
      </c>
      <c r="N26" s="121">
        <v>-5453</v>
      </c>
      <c r="O26" s="110">
        <f t="shared" si="19"/>
        <v>-3.7430585586513181E-2</v>
      </c>
      <c r="P26" s="122">
        <v>3000</v>
      </c>
      <c r="Q26" s="123">
        <v>3861.31</v>
      </c>
      <c r="R26" s="119">
        <f t="shared" si="14"/>
        <v>861.31</v>
      </c>
      <c r="S26" s="123">
        <v>-144.99</v>
      </c>
      <c r="T26" s="124">
        <v>0.41699999999999998</v>
      </c>
    </row>
    <row r="27" spans="2:20" ht="20.100000000000001" customHeight="1">
      <c r="B27" s="106">
        <v>46235</v>
      </c>
      <c r="C27" s="119">
        <v>170000</v>
      </c>
      <c r="D27" s="109">
        <v>146971</v>
      </c>
      <c r="E27" s="119">
        <f t="shared" si="21"/>
        <v>-23029</v>
      </c>
      <c r="F27" s="119">
        <v>38000</v>
      </c>
      <c r="G27" s="109">
        <v>22651.9</v>
      </c>
      <c r="H27" s="119">
        <f t="shared" si="22"/>
        <v>-15348.099999999999</v>
      </c>
      <c r="I27" s="119">
        <v>208000</v>
      </c>
      <c r="J27" s="119">
        <f t="shared" si="23"/>
        <v>169622.9</v>
      </c>
      <c r="K27" s="119">
        <f t="shared" si="24"/>
        <v>-38377.100000000006</v>
      </c>
      <c r="L27" s="120">
        <v>2865.42</v>
      </c>
      <c r="M27" s="110">
        <f t="shared" si="18"/>
        <v>0.12649799796043598</v>
      </c>
      <c r="N27" s="121">
        <v>915</v>
      </c>
      <c r="O27" s="110">
        <f t="shared" si="19"/>
        <v>6.2257179987888767E-3</v>
      </c>
      <c r="P27" s="122">
        <v>3000</v>
      </c>
      <c r="Q27" s="123">
        <v>3997.27</v>
      </c>
      <c r="R27" s="119">
        <f t="shared" si="14"/>
        <v>997.27</v>
      </c>
      <c r="S27" s="123">
        <v>6.29</v>
      </c>
      <c r="T27" s="124">
        <v>0.43719999999999998</v>
      </c>
    </row>
    <row r="28" spans="2:20" ht="20.100000000000001" customHeight="1">
      <c r="B28" s="106">
        <v>46266</v>
      </c>
      <c r="C28" s="119">
        <v>170000</v>
      </c>
      <c r="D28" s="109">
        <v>137091</v>
      </c>
      <c r="E28" s="119">
        <f t="shared" si="21"/>
        <v>-32909</v>
      </c>
      <c r="F28" s="119">
        <v>38000</v>
      </c>
      <c r="G28" s="109">
        <v>23809.68</v>
      </c>
      <c r="H28" s="119">
        <f t="shared" si="22"/>
        <v>-14190.32</v>
      </c>
      <c r="I28" s="119">
        <v>208000</v>
      </c>
      <c r="J28" s="119">
        <f t="shared" si="23"/>
        <v>160900.68</v>
      </c>
      <c r="K28" s="119">
        <f t="shared" si="24"/>
        <v>-47099.320000000007</v>
      </c>
      <c r="L28" s="120">
        <v>1883.33</v>
      </c>
      <c r="M28" s="110">
        <f t="shared" si="18"/>
        <v>7.9099341108322327E-2</v>
      </c>
      <c r="N28" s="121">
        <v>-8155</v>
      </c>
      <c r="O28" s="110">
        <f t="shared" si="19"/>
        <v>-5.9486034823584333E-2</v>
      </c>
      <c r="P28" s="122">
        <v>3000</v>
      </c>
      <c r="Q28" s="123">
        <v>3182.5</v>
      </c>
      <c r="R28" s="119">
        <f t="shared" si="14"/>
        <v>182.5</v>
      </c>
      <c r="S28" s="123">
        <v>-623.33000000000004</v>
      </c>
      <c r="T28" s="124">
        <v>0.25269999999999998</v>
      </c>
    </row>
    <row r="29" spans="2:20" ht="20.100000000000001" customHeight="1">
      <c r="B29" s="106">
        <v>46296</v>
      </c>
      <c r="C29" s="119">
        <v>170000</v>
      </c>
      <c r="D29" s="109"/>
      <c r="E29" s="119">
        <f t="shared" si="21"/>
        <v>-170000</v>
      </c>
      <c r="F29" s="119">
        <v>38000</v>
      </c>
      <c r="G29" s="109"/>
      <c r="H29" s="119">
        <f t="shared" si="22"/>
        <v>-38000</v>
      </c>
      <c r="I29" s="119">
        <v>208000</v>
      </c>
      <c r="J29" s="119">
        <f t="shared" si="23"/>
        <v>0</v>
      </c>
      <c r="K29" s="119">
        <f t="shared" si="24"/>
        <v>-208000</v>
      </c>
      <c r="L29" s="120"/>
      <c r="M29" s="110" t="e">
        <f t="shared" si="18"/>
        <v>#DIV/0!</v>
      </c>
      <c r="N29" s="121"/>
      <c r="O29" s="110" t="e">
        <f t="shared" si="19"/>
        <v>#DIV/0!</v>
      </c>
      <c r="P29" s="122">
        <v>3000</v>
      </c>
      <c r="Q29" s="123"/>
      <c r="R29" s="119">
        <f t="shared" si="14"/>
        <v>-3000</v>
      </c>
      <c r="S29" s="123"/>
      <c r="T29" s="124"/>
    </row>
    <row r="30" spans="2:20" ht="20.100000000000001" customHeight="1">
      <c r="B30" s="106">
        <v>46327</v>
      </c>
      <c r="C30" s="119">
        <v>170000</v>
      </c>
      <c r="D30" s="109"/>
      <c r="E30" s="119">
        <f t="shared" si="21"/>
        <v>-170000</v>
      </c>
      <c r="F30" s="119">
        <v>38000</v>
      </c>
      <c r="G30" s="109"/>
      <c r="H30" s="119">
        <f t="shared" si="22"/>
        <v>-38000</v>
      </c>
      <c r="I30" s="119">
        <v>208000</v>
      </c>
      <c r="J30" s="119">
        <f t="shared" si="23"/>
        <v>0</v>
      </c>
      <c r="K30" s="119">
        <f t="shared" si="24"/>
        <v>-208000</v>
      </c>
      <c r="L30" s="120"/>
      <c r="M30" s="110" t="e">
        <f t="shared" si="18"/>
        <v>#DIV/0!</v>
      </c>
      <c r="N30" s="121"/>
      <c r="O30" s="110" t="e">
        <f t="shared" si="19"/>
        <v>#DIV/0!</v>
      </c>
      <c r="P30" s="122">
        <v>3000</v>
      </c>
      <c r="Q30" s="123"/>
      <c r="R30" s="119">
        <f t="shared" si="14"/>
        <v>-3000</v>
      </c>
      <c r="S30" s="123"/>
      <c r="T30" s="124"/>
    </row>
    <row r="31" spans="2:20" ht="20.100000000000001" customHeight="1">
      <c r="B31" s="106">
        <v>46357</v>
      </c>
      <c r="C31" s="119">
        <v>170000</v>
      </c>
      <c r="D31" s="109"/>
      <c r="E31" s="119">
        <f t="shared" si="21"/>
        <v>-170000</v>
      </c>
      <c r="F31" s="119">
        <v>38000</v>
      </c>
      <c r="G31" s="109"/>
      <c r="H31" s="119">
        <f t="shared" si="22"/>
        <v>-38000</v>
      </c>
      <c r="I31" s="119">
        <v>208000</v>
      </c>
      <c r="J31" s="119">
        <f t="shared" si="23"/>
        <v>0</v>
      </c>
      <c r="K31" s="119">
        <f t="shared" si="24"/>
        <v>-208000</v>
      </c>
      <c r="L31" s="125"/>
      <c r="M31" s="110" t="e">
        <f t="shared" si="18"/>
        <v>#DIV/0!</v>
      </c>
      <c r="N31" s="109"/>
      <c r="O31" s="110" t="e">
        <f t="shared" si="19"/>
        <v>#DIV/0!</v>
      </c>
      <c r="P31" s="122">
        <v>3000</v>
      </c>
      <c r="Q31" s="123"/>
      <c r="R31" s="119">
        <f t="shared" si="14"/>
        <v>-3000</v>
      </c>
      <c r="S31" s="123"/>
      <c r="T31" s="124"/>
    </row>
    <row r="32" spans="2:20" ht="25.15" customHeight="1">
      <c r="B32" s="7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7"/>
      <c r="P32" s="47"/>
      <c r="Q32" s="47"/>
      <c r="R32" s="47"/>
      <c r="S32" s="47"/>
      <c r="T32" s="78"/>
    </row>
    <row r="33" spans="2:30" ht="84.75" hidden="1" customHeight="1" thickBot="1">
      <c r="B33" s="80" t="s">
        <v>2</v>
      </c>
      <c r="C33" s="62" t="s">
        <v>37</v>
      </c>
      <c r="D33" s="62" t="s">
        <v>38</v>
      </c>
      <c r="E33" s="62" t="s">
        <v>39</v>
      </c>
      <c r="F33" s="62" t="s">
        <v>40</v>
      </c>
      <c r="G33" s="62" t="s">
        <v>41</v>
      </c>
      <c r="H33" s="62" t="s">
        <v>42</v>
      </c>
      <c r="I33" s="62" t="s">
        <v>43</v>
      </c>
      <c r="J33" s="62" t="s">
        <v>44</v>
      </c>
      <c r="K33" s="62" t="s">
        <v>20</v>
      </c>
      <c r="L33" s="62"/>
      <c r="M33" s="62"/>
      <c r="N33" s="62"/>
      <c r="O33" s="62"/>
      <c r="P33" s="62"/>
      <c r="Q33" s="62"/>
      <c r="R33" s="62"/>
      <c r="S33" s="62"/>
      <c r="T33" s="81"/>
    </row>
    <row r="34" spans="2:30" ht="15" hidden="1" customHeight="1">
      <c r="B34" s="82"/>
      <c r="C34" s="49" t="s">
        <v>45</v>
      </c>
      <c r="D34" s="48" t="s">
        <v>46</v>
      </c>
      <c r="E34" s="49" t="s">
        <v>47</v>
      </c>
      <c r="F34" s="49" t="s">
        <v>48</v>
      </c>
      <c r="G34" s="48" t="s">
        <v>49</v>
      </c>
      <c r="H34" s="49" t="s">
        <v>50</v>
      </c>
      <c r="I34" s="49" t="s">
        <v>51</v>
      </c>
      <c r="J34" s="49" t="s">
        <v>52</v>
      </c>
      <c r="K34" s="49" t="s">
        <v>53</v>
      </c>
      <c r="L34" s="16"/>
      <c r="M34" s="51"/>
      <c r="N34" s="49"/>
      <c r="O34" s="48"/>
      <c r="P34" s="51"/>
      <c r="Q34" s="49"/>
      <c r="R34" s="48"/>
      <c r="S34" s="49"/>
      <c r="T34" s="83"/>
    </row>
    <row r="35" spans="2:30" ht="15" hidden="1" customHeight="1">
      <c r="B35" s="82">
        <v>46023</v>
      </c>
      <c r="C35" s="49">
        <v>27412</v>
      </c>
      <c r="D35" s="48">
        <v>3251</v>
      </c>
      <c r="E35" s="49">
        <v>5929</v>
      </c>
      <c r="F35" s="49">
        <f>D35+E35</f>
        <v>9180</v>
      </c>
      <c r="G35" s="48">
        <f>C35-F35</f>
        <v>18232</v>
      </c>
      <c r="H35" s="49">
        <f>G35/J35</f>
        <v>588.12903225806451</v>
      </c>
      <c r="I35" s="49">
        <f>J20/G35</f>
        <v>7.993535541904345</v>
      </c>
      <c r="J35" s="49">
        <v>31</v>
      </c>
      <c r="K35" s="49" t="s">
        <v>54</v>
      </c>
      <c r="L35" s="16"/>
      <c r="M35" s="51"/>
      <c r="N35" s="49"/>
      <c r="O35" s="48"/>
      <c r="P35" s="51"/>
      <c r="Q35" s="49"/>
      <c r="R35" s="48"/>
      <c r="S35" s="49"/>
      <c r="T35" s="83"/>
    </row>
    <row r="36" spans="2:30" ht="15" hidden="1" customHeight="1">
      <c r="B36" s="82">
        <v>46054</v>
      </c>
      <c r="C36" s="49">
        <v>27718</v>
      </c>
      <c r="D36" s="48">
        <v>3539</v>
      </c>
      <c r="E36" s="49">
        <v>6380</v>
      </c>
      <c r="F36" s="49">
        <f>D36+E36</f>
        <v>9919</v>
      </c>
      <c r="G36" s="48">
        <f t="shared" ref="G36:G46" si="25">C36-F36</f>
        <v>17799</v>
      </c>
      <c r="H36" s="49">
        <f t="shared" ref="H36:H46" si="26">G36/J36</f>
        <v>635.67857142857144</v>
      </c>
      <c r="I36" s="49">
        <f>J21/G36</f>
        <v>8.2358419012304065</v>
      </c>
      <c r="J36" s="49">
        <v>28</v>
      </c>
      <c r="K36" s="49"/>
      <c r="L36" s="16"/>
      <c r="M36" s="51"/>
      <c r="N36" s="49"/>
      <c r="O36" s="48"/>
      <c r="P36" s="51"/>
      <c r="Q36" s="49"/>
      <c r="R36" s="48"/>
      <c r="S36" s="49"/>
      <c r="T36" s="83"/>
    </row>
    <row r="37" spans="2:30" ht="15" hidden="1" customHeight="1">
      <c r="B37" s="82">
        <v>46082</v>
      </c>
      <c r="C37" s="49">
        <v>35272</v>
      </c>
      <c r="D37" s="48">
        <v>4659</v>
      </c>
      <c r="E37" s="49">
        <v>8054</v>
      </c>
      <c r="F37" s="49">
        <f t="shared" ref="F37:F46" si="27">D37+E37</f>
        <v>12713</v>
      </c>
      <c r="G37" s="48">
        <f t="shared" si="25"/>
        <v>22559</v>
      </c>
      <c r="H37" s="49">
        <f t="shared" si="26"/>
        <v>727.70967741935488</v>
      </c>
      <c r="I37" s="49">
        <f t="shared" ref="I37:I46" si="28">J22/G37</f>
        <v>8.0201968172348064</v>
      </c>
      <c r="J37" s="49">
        <v>31</v>
      </c>
      <c r="K37" s="49"/>
      <c r="L37" s="16"/>
      <c r="M37" s="51"/>
      <c r="N37" s="49"/>
      <c r="O37" s="48"/>
      <c r="P37" s="51"/>
      <c r="Q37" s="49"/>
      <c r="R37" s="48"/>
      <c r="S37" s="49"/>
      <c r="T37" s="83"/>
    </row>
    <row r="38" spans="2:30" ht="15" hidden="1" customHeight="1">
      <c r="B38" s="82">
        <v>46113</v>
      </c>
      <c r="C38" s="49">
        <v>35412</v>
      </c>
      <c r="D38" s="48">
        <v>4707</v>
      </c>
      <c r="E38" s="49">
        <v>8042</v>
      </c>
      <c r="F38" s="49">
        <f t="shared" si="27"/>
        <v>12749</v>
      </c>
      <c r="G38" s="48">
        <f t="shared" si="25"/>
        <v>22663</v>
      </c>
      <c r="H38" s="49">
        <f t="shared" si="26"/>
        <v>755.43333333333328</v>
      </c>
      <c r="I38" s="49">
        <f t="shared" si="28"/>
        <v>7.502419361955611</v>
      </c>
      <c r="J38" s="49">
        <v>30</v>
      </c>
      <c r="K38" s="49"/>
      <c r="L38" s="16"/>
      <c r="M38" s="51"/>
      <c r="N38" s="49"/>
      <c r="O38" s="48"/>
      <c r="P38" s="51"/>
      <c r="Q38" s="49"/>
      <c r="R38" s="48"/>
      <c r="S38" s="49"/>
      <c r="T38" s="83"/>
    </row>
    <row r="39" spans="2:30" ht="15" hidden="1" customHeight="1">
      <c r="B39" s="82">
        <v>46143</v>
      </c>
      <c r="C39" s="49">
        <v>38379</v>
      </c>
      <c r="D39" s="48">
        <v>5278</v>
      </c>
      <c r="E39" s="49">
        <v>8932</v>
      </c>
      <c r="F39" s="49">
        <f>D39+E39</f>
        <v>14210</v>
      </c>
      <c r="G39" s="48">
        <f>C39-F39</f>
        <v>24169</v>
      </c>
      <c r="H39" s="49">
        <f t="shared" si="26"/>
        <v>779.64516129032256</v>
      </c>
      <c r="I39" s="49">
        <f t="shared" si="28"/>
        <v>7.3711163060118334</v>
      </c>
      <c r="J39" s="49">
        <v>31</v>
      </c>
      <c r="K39" s="49"/>
      <c r="L39" s="16"/>
      <c r="M39" s="51"/>
      <c r="N39" s="49"/>
      <c r="O39" s="48"/>
      <c r="P39" s="51"/>
      <c r="Q39" s="49"/>
      <c r="R39" s="48"/>
      <c r="S39" s="49"/>
      <c r="T39" s="83"/>
      <c r="AA39" s="39"/>
      <c r="AB39" s="39"/>
      <c r="AC39" s="39"/>
      <c r="AD39" s="39"/>
    </row>
    <row r="40" spans="2:30" ht="15" hidden="1" customHeight="1">
      <c r="B40" s="82">
        <v>46174</v>
      </c>
      <c r="C40" s="49">
        <v>34209</v>
      </c>
      <c r="D40" s="48">
        <v>4196</v>
      </c>
      <c r="E40" s="49">
        <v>8014</v>
      </c>
      <c r="F40" s="49">
        <f t="shared" si="27"/>
        <v>12210</v>
      </c>
      <c r="G40" s="48">
        <f t="shared" si="25"/>
        <v>21999</v>
      </c>
      <c r="H40" s="49">
        <f t="shared" si="26"/>
        <v>733.3</v>
      </c>
      <c r="I40" s="49">
        <f t="shared" si="28"/>
        <v>7.7941333696986232</v>
      </c>
      <c r="J40" s="49">
        <v>30</v>
      </c>
      <c r="K40" s="49"/>
      <c r="L40" s="16"/>
      <c r="M40" s="51"/>
      <c r="N40" s="49"/>
      <c r="O40" s="48"/>
      <c r="P40" s="51"/>
      <c r="Q40" s="49"/>
      <c r="R40" s="48"/>
      <c r="S40" s="49"/>
      <c r="T40" s="83"/>
      <c r="AA40" s="39"/>
      <c r="AB40" s="39"/>
      <c r="AC40" s="39"/>
      <c r="AD40" s="39"/>
    </row>
    <row r="41" spans="2:30" ht="15" hidden="1" customHeight="1">
      <c r="B41" s="82">
        <v>46204</v>
      </c>
      <c r="C41" s="49">
        <v>34708</v>
      </c>
      <c r="D41" s="48">
        <v>4461</v>
      </c>
      <c r="E41" s="49">
        <v>8389</v>
      </c>
      <c r="F41" s="49">
        <f t="shared" si="27"/>
        <v>12850</v>
      </c>
      <c r="G41" s="48">
        <f t="shared" si="25"/>
        <v>21858</v>
      </c>
      <c r="H41" s="49">
        <f t="shared" si="26"/>
        <v>705.09677419354841</v>
      </c>
      <c r="I41" s="49">
        <f t="shared" si="28"/>
        <v>7.8472586695946562</v>
      </c>
      <c r="J41" s="49">
        <v>31</v>
      </c>
      <c r="K41" s="49"/>
      <c r="L41" s="16"/>
      <c r="M41" s="51"/>
      <c r="N41" s="49"/>
      <c r="O41" s="48"/>
      <c r="P41" s="51"/>
      <c r="Q41" s="49"/>
      <c r="R41" s="48"/>
      <c r="S41" s="49"/>
      <c r="T41" s="83"/>
      <c r="W41" s="39"/>
      <c r="Z41" s="39"/>
      <c r="AA41" s="39"/>
      <c r="AB41" s="39"/>
      <c r="AC41" s="39"/>
      <c r="AD41" s="39"/>
    </row>
    <row r="42" spans="2:30" ht="15" hidden="1" customHeight="1">
      <c r="B42" s="82">
        <v>46235</v>
      </c>
      <c r="C42" s="49">
        <v>35768</v>
      </c>
      <c r="D42" s="48">
        <v>4832</v>
      </c>
      <c r="E42" s="49">
        <v>8850</v>
      </c>
      <c r="F42" s="49">
        <f t="shared" si="27"/>
        <v>13682</v>
      </c>
      <c r="G42" s="48">
        <f>C42-F42</f>
        <v>22086</v>
      </c>
      <c r="H42" s="49">
        <f t="shared" si="26"/>
        <v>712.45161290322585</v>
      </c>
      <c r="I42" s="49">
        <f t="shared" si="28"/>
        <v>7.6801095716743637</v>
      </c>
      <c r="J42" s="49">
        <v>31</v>
      </c>
      <c r="K42" s="49"/>
      <c r="L42" s="16"/>
      <c r="M42" s="51"/>
      <c r="N42" s="49"/>
      <c r="O42" s="48"/>
      <c r="P42" s="51"/>
      <c r="Q42" s="49"/>
      <c r="R42" s="48"/>
      <c r="S42" s="49"/>
      <c r="T42" s="83"/>
      <c r="W42" s="39"/>
      <c r="Z42" s="39"/>
      <c r="AA42" s="39"/>
      <c r="AB42" s="39"/>
      <c r="AC42" s="39"/>
      <c r="AD42" s="39"/>
    </row>
    <row r="43" spans="2:30" ht="15" hidden="1" customHeight="1">
      <c r="B43" s="82">
        <v>46266</v>
      </c>
      <c r="C43" s="49">
        <v>31345</v>
      </c>
      <c r="D43" s="48">
        <v>4442</v>
      </c>
      <c r="E43" s="49">
        <v>7851</v>
      </c>
      <c r="F43" s="49">
        <f t="shared" si="27"/>
        <v>12293</v>
      </c>
      <c r="G43" s="48">
        <f t="shared" si="25"/>
        <v>19052</v>
      </c>
      <c r="H43" s="49">
        <f t="shared" si="26"/>
        <v>635.06666666666672</v>
      </c>
      <c r="I43" s="49">
        <f t="shared" si="28"/>
        <v>8.4453432710476584</v>
      </c>
      <c r="J43" s="49">
        <v>30</v>
      </c>
      <c r="K43" s="49" t="s">
        <v>123</v>
      </c>
      <c r="L43" s="16"/>
      <c r="M43" s="51"/>
      <c r="N43" s="49"/>
      <c r="O43" s="48"/>
      <c r="P43" s="51"/>
      <c r="Q43" s="49"/>
      <c r="R43" s="48"/>
      <c r="S43" s="49"/>
      <c r="T43" s="83"/>
      <c r="W43" s="39"/>
      <c r="Z43" s="39"/>
      <c r="AA43" s="39"/>
      <c r="AB43" s="39"/>
      <c r="AC43" s="39"/>
      <c r="AD43" s="39"/>
    </row>
    <row r="44" spans="2:30" ht="15" hidden="1" customHeight="1">
      <c r="B44" s="82">
        <v>46296</v>
      </c>
      <c r="C44" s="49"/>
      <c r="D44" s="48"/>
      <c r="E44" s="49"/>
      <c r="F44" s="49">
        <f t="shared" si="27"/>
        <v>0</v>
      </c>
      <c r="G44" s="48">
        <f t="shared" si="25"/>
        <v>0</v>
      </c>
      <c r="H44" s="49">
        <f t="shared" si="26"/>
        <v>0</v>
      </c>
      <c r="I44" s="49" t="e">
        <f t="shared" si="28"/>
        <v>#DIV/0!</v>
      </c>
      <c r="J44" s="49">
        <v>31</v>
      </c>
      <c r="K44" s="49"/>
      <c r="L44" s="16"/>
      <c r="M44" s="51"/>
      <c r="N44" s="49"/>
      <c r="O44" s="48"/>
      <c r="P44" s="51"/>
      <c r="Q44" s="49"/>
      <c r="R44" s="48"/>
      <c r="S44" s="49"/>
      <c r="T44" s="83"/>
      <c r="W44" s="39"/>
      <c r="Z44" s="39"/>
      <c r="AA44" s="39"/>
      <c r="AB44" s="39"/>
      <c r="AC44" s="39"/>
    </row>
    <row r="45" spans="2:30" ht="15" hidden="1" customHeight="1">
      <c r="B45" s="82">
        <v>46327</v>
      </c>
      <c r="C45" s="49"/>
      <c r="D45" s="48"/>
      <c r="E45" s="49"/>
      <c r="F45" s="49">
        <f t="shared" si="27"/>
        <v>0</v>
      </c>
      <c r="G45" s="48">
        <f t="shared" si="25"/>
        <v>0</v>
      </c>
      <c r="H45" s="49">
        <f t="shared" si="26"/>
        <v>0</v>
      </c>
      <c r="I45" s="49" t="e">
        <f t="shared" si="28"/>
        <v>#DIV/0!</v>
      </c>
      <c r="J45" s="49">
        <v>30</v>
      </c>
      <c r="K45" s="49"/>
      <c r="L45" s="16"/>
      <c r="M45" s="51"/>
      <c r="N45" s="49"/>
      <c r="O45" s="48"/>
      <c r="P45" s="51"/>
      <c r="Q45" s="49"/>
      <c r="R45" s="48"/>
      <c r="S45" s="49"/>
      <c r="T45" s="83"/>
      <c r="W45" s="39"/>
      <c r="Z45" s="39"/>
      <c r="AA45" s="39"/>
      <c r="AB45" s="39"/>
      <c r="AC45" s="39"/>
    </row>
    <row r="46" spans="2:30" ht="30" hidden="1" customHeight="1">
      <c r="B46" s="82">
        <v>46357</v>
      </c>
      <c r="C46" s="49"/>
      <c r="D46" s="48"/>
      <c r="E46" s="49"/>
      <c r="F46" s="49">
        <f t="shared" si="27"/>
        <v>0</v>
      </c>
      <c r="G46" s="48">
        <f t="shared" si="25"/>
        <v>0</v>
      </c>
      <c r="H46" s="49">
        <f t="shared" si="26"/>
        <v>0</v>
      </c>
      <c r="I46" s="49" t="e">
        <f t="shared" si="28"/>
        <v>#DIV/0!</v>
      </c>
      <c r="J46" s="49">
        <v>31</v>
      </c>
      <c r="K46" s="49"/>
      <c r="L46" s="17"/>
      <c r="M46" s="51"/>
      <c r="N46" s="49"/>
      <c r="O46" s="48"/>
      <c r="P46" s="51"/>
      <c r="Q46" s="49"/>
      <c r="R46" s="48"/>
      <c r="S46" s="49"/>
      <c r="T46" s="83"/>
    </row>
    <row r="47" spans="2:30" ht="25.15" hidden="1" customHeight="1">
      <c r="B47" s="84"/>
      <c r="C47" s="64"/>
      <c r="D47" s="64"/>
      <c r="E47" s="64"/>
      <c r="F47" s="64"/>
      <c r="G47" s="64"/>
      <c r="H47" s="64"/>
      <c r="I47" s="64"/>
      <c r="J47" s="64"/>
      <c r="K47" s="64"/>
      <c r="L47" s="65"/>
      <c r="M47" s="63"/>
      <c r="N47" s="64"/>
      <c r="O47" s="64"/>
      <c r="P47" s="63"/>
      <c r="Q47" s="64"/>
      <c r="R47" s="64"/>
      <c r="S47" s="64"/>
      <c r="T47" s="85"/>
    </row>
    <row r="48" spans="2:30" ht="32.25" hidden="1" customHeight="1" thickBot="1">
      <c r="B48" s="77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47"/>
      <c r="P48" s="47"/>
      <c r="Q48" s="47"/>
      <c r="R48" s="47"/>
      <c r="S48" s="47"/>
      <c r="T48" s="78"/>
    </row>
    <row r="49" spans="2:37" ht="48" customHeight="1">
      <c r="B49" s="234" t="s">
        <v>55</v>
      </c>
      <c r="C49" s="235" t="s">
        <v>58</v>
      </c>
      <c r="D49" s="235" t="s">
        <v>59</v>
      </c>
      <c r="E49" s="235" t="s">
        <v>60</v>
      </c>
      <c r="F49" s="235" t="s">
        <v>61</v>
      </c>
      <c r="G49" s="235" t="s">
        <v>62</v>
      </c>
      <c r="H49" s="235" t="s">
        <v>63</v>
      </c>
      <c r="I49" s="235" t="s">
        <v>64</v>
      </c>
      <c r="J49" s="235" t="s">
        <v>65</v>
      </c>
      <c r="K49" s="235" t="s">
        <v>66</v>
      </c>
      <c r="L49" s="235" t="s">
        <v>56</v>
      </c>
      <c r="M49" s="235"/>
      <c r="N49" s="47"/>
      <c r="S49" s="47"/>
      <c r="T49" s="78"/>
      <c r="U49" s="27"/>
    </row>
    <row r="50" spans="2:37" ht="86.25" customHeight="1">
      <c r="B50" s="151" t="s">
        <v>2</v>
      </c>
      <c r="C50" s="152" t="s">
        <v>58</v>
      </c>
      <c r="D50" s="152" t="s">
        <v>59</v>
      </c>
      <c r="E50" s="152" t="s">
        <v>60</v>
      </c>
      <c r="F50" s="152" t="s">
        <v>61</v>
      </c>
      <c r="G50" s="152" t="s">
        <v>62</v>
      </c>
      <c r="H50" s="152" t="s">
        <v>63</v>
      </c>
      <c r="I50" s="152" t="s">
        <v>64</v>
      </c>
      <c r="J50" s="152" t="s">
        <v>114</v>
      </c>
      <c r="K50" s="152" t="s">
        <v>66</v>
      </c>
      <c r="L50" s="152" t="s">
        <v>42</v>
      </c>
      <c r="M50" s="152" t="s">
        <v>43</v>
      </c>
      <c r="N50" s="47"/>
      <c r="S50" s="47"/>
      <c r="T50" s="78"/>
      <c r="U50" s="27"/>
    </row>
    <row r="51" spans="2:37" ht="20.100000000000001" customHeight="1">
      <c r="B51" s="132">
        <v>46023</v>
      </c>
      <c r="C51" s="135">
        <v>3971.38</v>
      </c>
      <c r="D51" s="135">
        <v>1555.05</v>
      </c>
      <c r="E51" s="135">
        <v>198.71</v>
      </c>
      <c r="F51" s="135">
        <v>8395.57</v>
      </c>
      <c r="G51" s="135">
        <v>1190.7</v>
      </c>
      <c r="H51" s="135">
        <v>6074.73</v>
      </c>
      <c r="I51" s="135"/>
      <c r="J51" s="135">
        <v>0</v>
      </c>
      <c r="K51" s="145">
        <f>SUM(C51:J51)</f>
        <v>21386.14</v>
      </c>
      <c r="L51" s="153">
        <f>H35</f>
        <v>588.12903225806451</v>
      </c>
      <c r="M51" s="145">
        <f>IFERROR(I35,0)</f>
        <v>7.993535541904345</v>
      </c>
      <c r="N51" s="47"/>
      <c r="S51" s="47"/>
      <c r="T51" s="78"/>
      <c r="U51" s="27"/>
    </row>
    <row r="52" spans="2:37" ht="20.100000000000001" customHeight="1">
      <c r="B52" s="132">
        <v>46054</v>
      </c>
      <c r="C52" s="135">
        <v>3696.72</v>
      </c>
      <c r="D52" s="135">
        <v>1637.34</v>
      </c>
      <c r="E52" s="135">
        <v>267.94</v>
      </c>
      <c r="F52" s="135">
        <v>8295.91</v>
      </c>
      <c r="G52" s="135">
        <v>1238.5</v>
      </c>
      <c r="H52" s="135">
        <v>7292.34</v>
      </c>
      <c r="I52" s="135"/>
      <c r="J52" s="135">
        <v>0</v>
      </c>
      <c r="K52" s="145">
        <f>SUM(C52:J52)</f>
        <v>22428.75</v>
      </c>
      <c r="L52" s="153">
        <f>H36</f>
        <v>635.67857142857144</v>
      </c>
      <c r="M52" s="145">
        <f>IFERROR(I36,0)</f>
        <v>8.2358419012304065</v>
      </c>
      <c r="N52" s="47"/>
      <c r="S52" s="47"/>
      <c r="T52" s="78"/>
      <c r="U52" s="27"/>
    </row>
    <row r="53" spans="2:37" ht="20.100000000000001" customHeight="1">
      <c r="B53" s="132">
        <v>46082</v>
      </c>
      <c r="C53" s="135">
        <v>5078.04</v>
      </c>
      <c r="D53" s="135">
        <v>2121.9299999999998</v>
      </c>
      <c r="E53" s="135">
        <v>459.8</v>
      </c>
      <c r="F53" s="135">
        <v>11396.7</v>
      </c>
      <c r="G53" s="135">
        <v>1416.98</v>
      </c>
      <c r="H53" s="135">
        <v>7698.22</v>
      </c>
      <c r="I53" s="135"/>
      <c r="J53" s="135">
        <v>0</v>
      </c>
      <c r="K53" s="145">
        <f>SUM(C53:J53)</f>
        <v>28171.670000000002</v>
      </c>
      <c r="L53" s="153">
        <f>H37</f>
        <v>727.70967741935488</v>
      </c>
      <c r="M53" s="145">
        <f>IFERROR(I37,0)</f>
        <v>8.0201968172348064</v>
      </c>
      <c r="N53" s="47"/>
      <c r="S53" s="47"/>
      <c r="T53" s="78"/>
      <c r="U53" s="27"/>
      <c r="AB53" s="40"/>
      <c r="AC53" s="40"/>
      <c r="AD53" s="40"/>
      <c r="AE53" s="40"/>
      <c r="AF53" s="40"/>
      <c r="AK53" s="40"/>
    </row>
    <row r="54" spans="2:37" ht="20.100000000000001" customHeight="1">
      <c r="B54" s="132">
        <v>46113</v>
      </c>
      <c r="C54" s="135">
        <v>4646.8999999999996</v>
      </c>
      <c r="D54" s="135">
        <v>1756.26</v>
      </c>
      <c r="E54" s="135">
        <v>449.38</v>
      </c>
      <c r="F54" s="135">
        <v>10671.87</v>
      </c>
      <c r="G54" s="135">
        <v>1520.01</v>
      </c>
      <c r="H54" s="135">
        <v>9470.91</v>
      </c>
      <c r="I54" s="135"/>
      <c r="J54" s="135">
        <v>0</v>
      </c>
      <c r="K54" s="145">
        <f>SUM(C54:J54)</f>
        <v>28515.329999999998</v>
      </c>
      <c r="L54" s="153">
        <f>H38</f>
        <v>755.43333333333328</v>
      </c>
      <c r="M54" s="145">
        <f>IFERROR(I38,0)</f>
        <v>7.502419361955611</v>
      </c>
      <c r="N54" s="47"/>
      <c r="S54" s="47"/>
      <c r="T54" s="78"/>
      <c r="U54" s="27"/>
      <c r="AB54" s="40"/>
      <c r="AC54" s="40"/>
      <c r="AE54" s="40"/>
      <c r="AF54" s="40"/>
      <c r="AK54" s="40"/>
    </row>
    <row r="55" spans="2:37" ht="20.100000000000001" customHeight="1">
      <c r="B55" s="132">
        <v>46143</v>
      </c>
      <c r="C55" s="135">
        <v>4112.7</v>
      </c>
      <c r="D55" s="135">
        <v>1925.78</v>
      </c>
      <c r="E55" s="135">
        <v>515.79999999999995</v>
      </c>
      <c r="F55" s="135">
        <v>10241.530000000001</v>
      </c>
      <c r="G55" s="135">
        <v>1738.59</v>
      </c>
      <c r="H55" s="135">
        <v>8094.11</v>
      </c>
      <c r="I55" s="135"/>
      <c r="J55" s="135">
        <v>0</v>
      </c>
      <c r="K55" s="145">
        <f>SUM(C55:J55)</f>
        <v>26628.510000000002</v>
      </c>
      <c r="L55" s="153">
        <f>H39</f>
        <v>779.64516129032256</v>
      </c>
      <c r="M55" s="145">
        <f>IFERROR(I39,0)</f>
        <v>7.3711163060118334</v>
      </c>
      <c r="N55" s="47"/>
      <c r="S55" s="47"/>
      <c r="T55" s="78"/>
      <c r="U55" s="27"/>
      <c r="AB55" s="40"/>
      <c r="AE55" s="40"/>
    </row>
    <row r="56" spans="2:37" ht="20.100000000000001" customHeight="1">
      <c r="B56" s="132">
        <v>46174</v>
      </c>
      <c r="C56" s="135">
        <v>3870.86</v>
      </c>
      <c r="D56" s="135">
        <v>1717.52</v>
      </c>
      <c r="E56" s="135">
        <v>591.99</v>
      </c>
      <c r="F56" s="135">
        <v>9453.7999999999993</v>
      </c>
      <c r="G56" s="135">
        <v>1571.49</v>
      </c>
      <c r="H56" s="135">
        <v>7715.48</v>
      </c>
      <c r="I56" s="135"/>
      <c r="J56" s="135">
        <v>0</v>
      </c>
      <c r="K56" s="145">
        <f>SUM(C56:J56)</f>
        <v>24921.14</v>
      </c>
      <c r="L56" s="153">
        <f>H40</f>
        <v>733.3</v>
      </c>
      <c r="M56" s="145">
        <f>IFERROR(I40,0)</f>
        <v>7.7941333696986232</v>
      </c>
      <c r="N56" s="47"/>
      <c r="S56" s="47"/>
      <c r="T56" s="78"/>
      <c r="U56" s="27"/>
      <c r="AB56" s="40"/>
      <c r="AC56" s="40"/>
      <c r="AD56" s="40"/>
      <c r="AE56" s="40"/>
      <c r="AF56" s="40"/>
    </row>
    <row r="57" spans="2:37" ht="20.100000000000001" customHeight="1">
      <c r="B57" s="132">
        <v>46204</v>
      </c>
      <c r="C57" s="135">
        <v>4297.66</v>
      </c>
      <c r="D57" s="135">
        <v>1569.64</v>
      </c>
      <c r="E57" s="135">
        <v>516.74</v>
      </c>
      <c r="F57" s="135">
        <v>9632.9</v>
      </c>
      <c r="G57" s="135">
        <v>1492.73</v>
      </c>
      <c r="H57" s="135">
        <v>8332.7099999999991</v>
      </c>
      <c r="I57" s="135"/>
      <c r="J57" s="135">
        <v>0</v>
      </c>
      <c r="K57" s="145">
        <f>SUM(C57:J57)</f>
        <v>25842.379999999997</v>
      </c>
      <c r="L57" s="153">
        <f>H41</f>
        <v>705.09677419354841</v>
      </c>
      <c r="M57" s="145">
        <f>IFERROR(I41,0)</f>
        <v>7.8472586695946562</v>
      </c>
      <c r="N57" s="47"/>
      <c r="S57" s="47"/>
      <c r="T57" s="78"/>
      <c r="U57" s="27"/>
      <c r="AB57" s="40"/>
      <c r="AC57" s="40"/>
      <c r="AE57" s="40"/>
      <c r="AF57" s="40"/>
    </row>
    <row r="58" spans="2:37" ht="20.100000000000001" customHeight="1">
      <c r="B58" s="132">
        <v>46235</v>
      </c>
      <c r="C58" s="135">
        <v>4384.97</v>
      </c>
      <c r="D58" s="135">
        <v>1641.92</v>
      </c>
      <c r="E58" s="135">
        <v>491.25</v>
      </c>
      <c r="F58" s="135">
        <v>9458.69</v>
      </c>
      <c r="G58" s="135">
        <v>1402.59</v>
      </c>
      <c r="H58" s="135">
        <v>5272.48</v>
      </c>
      <c r="I58" s="135"/>
      <c r="J58" s="135">
        <v>0</v>
      </c>
      <c r="K58" s="145">
        <f>SUM(C58:J58)</f>
        <v>22651.9</v>
      </c>
      <c r="L58" s="153">
        <f>H42</f>
        <v>712.45161290322585</v>
      </c>
      <c r="M58" s="145">
        <f>IFERROR(I42,0)</f>
        <v>7.6801095716743637</v>
      </c>
      <c r="N58" s="47"/>
      <c r="S58" s="47"/>
      <c r="T58" s="78"/>
      <c r="U58" s="27"/>
    </row>
    <row r="59" spans="2:37" ht="20.100000000000001" customHeight="1">
      <c r="B59" s="132">
        <v>46266</v>
      </c>
      <c r="C59" s="135">
        <v>4490.8599999999997</v>
      </c>
      <c r="D59" s="135">
        <v>1378.5</v>
      </c>
      <c r="E59" s="135">
        <v>430.83</v>
      </c>
      <c r="F59" s="135">
        <v>8905.0499999999993</v>
      </c>
      <c r="G59" s="135">
        <v>1475.6</v>
      </c>
      <c r="H59" s="135">
        <v>7098.56</v>
      </c>
      <c r="I59" s="135"/>
      <c r="J59" s="135">
        <v>30.28</v>
      </c>
      <c r="K59" s="145">
        <f>SUM(C59:J59)</f>
        <v>23809.679999999997</v>
      </c>
      <c r="L59" s="153">
        <f>H43</f>
        <v>635.06666666666672</v>
      </c>
      <c r="M59" s="145">
        <f>IFERROR(I43,0)</f>
        <v>8.4453432710476584</v>
      </c>
      <c r="N59" s="47"/>
      <c r="S59" s="47"/>
      <c r="T59" s="78"/>
      <c r="U59" s="27"/>
    </row>
    <row r="60" spans="2:37" ht="20.100000000000001" customHeight="1">
      <c r="B60" s="132">
        <v>46296</v>
      </c>
      <c r="C60" s="154"/>
      <c r="D60" s="154"/>
      <c r="E60" s="154"/>
      <c r="F60" s="154"/>
      <c r="G60" s="154"/>
      <c r="H60" s="135"/>
      <c r="I60" s="135"/>
      <c r="J60" s="135">
        <v>0</v>
      </c>
      <c r="K60" s="145">
        <f>SUM(C60:J60)</f>
        <v>0</v>
      </c>
      <c r="L60" s="153">
        <f>H44</f>
        <v>0</v>
      </c>
      <c r="M60" s="145">
        <f>IFERROR(I44,0)</f>
        <v>0</v>
      </c>
      <c r="N60" s="47"/>
      <c r="S60" s="47"/>
      <c r="T60" s="78"/>
      <c r="U60" s="27"/>
    </row>
    <row r="61" spans="2:37" ht="20.100000000000001" customHeight="1">
      <c r="B61" s="132">
        <v>46327</v>
      </c>
      <c r="C61" s="135"/>
      <c r="D61" s="135"/>
      <c r="E61" s="135"/>
      <c r="F61" s="135"/>
      <c r="G61" s="135"/>
      <c r="H61" s="135"/>
      <c r="I61" s="135"/>
      <c r="J61" s="135">
        <v>0</v>
      </c>
      <c r="K61" s="145">
        <f>SUM(C61:J61)</f>
        <v>0</v>
      </c>
      <c r="L61" s="153">
        <f>H45</f>
        <v>0</v>
      </c>
      <c r="M61" s="145">
        <f>IFERROR(I45,0)</f>
        <v>0</v>
      </c>
      <c r="N61" s="47"/>
      <c r="S61" s="47"/>
      <c r="T61" s="78"/>
      <c r="U61" s="27"/>
    </row>
    <row r="62" spans="2:37" ht="20.100000000000001" customHeight="1">
      <c r="B62" s="132">
        <v>46357</v>
      </c>
      <c r="C62" s="135"/>
      <c r="D62" s="135"/>
      <c r="E62" s="135"/>
      <c r="F62" s="135"/>
      <c r="G62" s="135"/>
      <c r="H62" s="135"/>
      <c r="I62" s="135"/>
      <c r="J62" s="135"/>
      <c r="K62" s="145">
        <f>SUM(C62:J62)</f>
        <v>0</v>
      </c>
      <c r="L62" s="153">
        <f>H46</f>
        <v>0</v>
      </c>
      <c r="M62" s="145">
        <f>IFERROR(I46,0)</f>
        <v>0</v>
      </c>
      <c r="N62" s="47"/>
      <c r="S62" s="47"/>
      <c r="T62" s="78"/>
      <c r="U62" s="27"/>
    </row>
    <row r="63" spans="2:37" ht="27.75" customHeight="1" thickBot="1">
      <c r="B63" s="87"/>
      <c r="C63" s="66"/>
      <c r="D63" s="66"/>
      <c r="E63" s="66"/>
      <c r="F63" s="66"/>
      <c r="G63" s="66"/>
      <c r="H63" s="66"/>
      <c r="I63" s="66"/>
      <c r="J63" s="66"/>
      <c r="K63" s="67"/>
      <c r="T63" s="78"/>
      <c r="U63" s="27"/>
    </row>
    <row r="64" spans="2:37" ht="20.100000000000001" customHeight="1" thickTop="1">
      <c r="B64" s="236" t="s">
        <v>57</v>
      </c>
      <c r="C64" s="237"/>
      <c r="D64" s="237"/>
      <c r="E64" s="238"/>
      <c r="F64" s="231" t="s">
        <v>115</v>
      </c>
      <c r="G64" s="232"/>
      <c r="H64" s="232"/>
      <c r="I64" s="232"/>
      <c r="J64" s="232"/>
      <c r="K64" s="232"/>
      <c r="L64" s="232"/>
      <c r="M64" s="233"/>
      <c r="T64" s="78"/>
    </row>
    <row r="65" spans="2:20" ht="32.25" customHeight="1">
      <c r="B65" s="176" t="s">
        <v>67</v>
      </c>
      <c r="C65" s="152" t="s">
        <v>68</v>
      </c>
      <c r="D65" s="152" t="s">
        <v>57</v>
      </c>
      <c r="E65" s="177" t="s">
        <v>69</v>
      </c>
      <c r="F65" s="169" t="s">
        <v>2</v>
      </c>
      <c r="G65" s="158" t="s">
        <v>116</v>
      </c>
      <c r="H65" s="158" t="s">
        <v>117</v>
      </c>
      <c r="I65" s="158" t="s">
        <v>118</v>
      </c>
      <c r="J65" s="158" t="s">
        <v>119</v>
      </c>
      <c r="K65" s="158" t="s">
        <v>120</v>
      </c>
      <c r="L65" s="158" t="s">
        <v>121</v>
      </c>
      <c r="M65" s="170" t="s">
        <v>66</v>
      </c>
      <c r="T65" s="78"/>
    </row>
    <row r="66" spans="2:20" ht="20.100000000000001" customHeight="1">
      <c r="B66" s="178" t="s">
        <v>70</v>
      </c>
      <c r="C66" s="145">
        <v>30000</v>
      </c>
      <c r="D66" s="135">
        <v>42435</v>
      </c>
      <c r="E66" s="179">
        <f t="shared" ref="E66:E75" si="29">C66-D66</f>
        <v>-12435</v>
      </c>
      <c r="F66" s="171">
        <v>46023</v>
      </c>
      <c r="G66" s="162">
        <v>63015</v>
      </c>
      <c r="H66" s="162">
        <v>5043</v>
      </c>
      <c r="I66" s="162">
        <v>5544</v>
      </c>
      <c r="J66" s="162">
        <v>2339</v>
      </c>
      <c r="K66" s="162">
        <v>0</v>
      </c>
      <c r="L66" s="162">
        <v>0</v>
      </c>
      <c r="M66" s="172">
        <f t="shared" ref="M66:M72" si="30">L66+K66+J66+I66+H66+G66</f>
        <v>75941</v>
      </c>
      <c r="T66" s="78"/>
    </row>
    <row r="67" spans="2:20" ht="20.100000000000001" customHeight="1">
      <c r="B67" s="178" t="s">
        <v>71</v>
      </c>
      <c r="C67" s="145">
        <v>12000</v>
      </c>
      <c r="D67" s="135">
        <v>21300</v>
      </c>
      <c r="E67" s="179">
        <f t="shared" si="29"/>
        <v>-9300</v>
      </c>
      <c r="F67" s="171">
        <v>46054</v>
      </c>
      <c r="G67" s="162">
        <v>63150</v>
      </c>
      <c r="H67" s="162">
        <v>4796</v>
      </c>
      <c r="I67" s="162">
        <v>5975</v>
      </c>
      <c r="J67" s="162">
        <v>2397</v>
      </c>
      <c r="K67" s="162">
        <v>0</v>
      </c>
      <c r="L67" s="162">
        <v>0</v>
      </c>
      <c r="M67" s="172">
        <f t="shared" si="30"/>
        <v>76318</v>
      </c>
      <c r="T67" s="78"/>
    </row>
    <row r="68" spans="2:20" ht="20.100000000000001" customHeight="1">
      <c r="B68" s="178" t="s">
        <v>72</v>
      </c>
      <c r="C68" s="145">
        <v>20000</v>
      </c>
      <c r="D68" s="135">
        <v>24981</v>
      </c>
      <c r="E68" s="179">
        <f t="shared" si="29"/>
        <v>-4981</v>
      </c>
      <c r="F68" s="171">
        <v>46082</v>
      </c>
      <c r="G68" s="162">
        <v>77581</v>
      </c>
      <c r="H68" s="162">
        <v>5773</v>
      </c>
      <c r="I68" s="162">
        <v>6811</v>
      </c>
      <c r="J68" s="162">
        <v>5625</v>
      </c>
      <c r="K68" s="162">
        <v>0</v>
      </c>
      <c r="L68" s="162">
        <v>0</v>
      </c>
      <c r="M68" s="172">
        <f t="shared" si="30"/>
        <v>95790</v>
      </c>
      <c r="T68" s="78"/>
    </row>
    <row r="69" spans="2:20" ht="20.100000000000001" customHeight="1">
      <c r="B69" s="178" t="s">
        <v>73</v>
      </c>
      <c r="C69" s="145">
        <v>25000</v>
      </c>
      <c r="D69" s="135">
        <v>36518</v>
      </c>
      <c r="E69" s="179">
        <f t="shared" si="29"/>
        <v>-11518</v>
      </c>
      <c r="F69" s="171">
        <v>46113</v>
      </c>
      <c r="G69" s="162">
        <v>78073</v>
      </c>
      <c r="H69" s="162">
        <v>4711</v>
      </c>
      <c r="I69" s="162">
        <v>6163</v>
      </c>
      <c r="J69" s="162">
        <v>6788</v>
      </c>
      <c r="K69" s="162">
        <v>0</v>
      </c>
      <c r="L69" s="162">
        <v>0</v>
      </c>
      <c r="M69" s="172">
        <f t="shared" si="30"/>
        <v>95735</v>
      </c>
      <c r="T69" s="78"/>
    </row>
    <row r="70" spans="2:20" ht="20.100000000000001" customHeight="1">
      <c r="B70" s="178" t="s">
        <v>74</v>
      </c>
      <c r="C70" s="145">
        <v>11000</v>
      </c>
      <c r="D70" s="135">
        <v>14363</v>
      </c>
      <c r="E70" s="179">
        <f t="shared" si="29"/>
        <v>-3363</v>
      </c>
      <c r="F70" s="171">
        <v>46143</v>
      </c>
      <c r="G70" s="162">
        <v>81367</v>
      </c>
      <c r="H70" s="162">
        <v>5601</v>
      </c>
      <c r="I70" s="162">
        <v>7393</v>
      </c>
      <c r="J70" s="162">
        <v>4983</v>
      </c>
      <c r="K70" s="162">
        <v>0</v>
      </c>
      <c r="L70" s="162">
        <v>0</v>
      </c>
      <c r="M70" s="172">
        <f>L70+K70+J70+I70+H70+G70</f>
        <v>99344</v>
      </c>
      <c r="T70" s="78"/>
    </row>
    <row r="71" spans="2:20" ht="20.100000000000001" customHeight="1">
      <c r="B71" s="178" t="s">
        <v>75</v>
      </c>
      <c r="C71" s="145">
        <v>17000</v>
      </c>
      <c r="D71" s="135">
        <v>25737</v>
      </c>
      <c r="E71" s="179">
        <f t="shared" si="29"/>
        <v>-8737</v>
      </c>
      <c r="F71" s="171">
        <v>46174</v>
      </c>
      <c r="G71" s="162">
        <v>72533</v>
      </c>
      <c r="H71" s="162">
        <v>4917</v>
      </c>
      <c r="I71" s="162">
        <v>6404</v>
      </c>
      <c r="J71" s="162">
        <v>3321</v>
      </c>
      <c r="K71" s="162"/>
      <c r="L71" s="162"/>
      <c r="M71" s="172">
        <f t="shared" si="30"/>
        <v>87175</v>
      </c>
      <c r="T71" s="78"/>
    </row>
    <row r="72" spans="2:20" ht="20.100000000000001" customHeight="1">
      <c r="B72" s="178" t="s">
        <v>76</v>
      </c>
      <c r="C72" s="145">
        <v>30000</v>
      </c>
      <c r="D72" s="135">
        <v>37393</v>
      </c>
      <c r="E72" s="179">
        <f t="shared" si="29"/>
        <v>-7393</v>
      </c>
      <c r="F72" s="171">
        <v>46204</v>
      </c>
      <c r="G72" s="162">
        <v>74376</v>
      </c>
      <c r="H72" s="162">
        <v>5287</v>
      </c>
      <c r="I72" s="162">
        <v>6986</v>
      </c>
      <c r="J72" s="162">
        <v>6060</v>
      </c>
      <c r="K72" s="162">
        <v>0</v>
      </c>
      <c r="L72" s="162">
        <v>0</v>
      </c>
      <c r="M72" s="172">
        <f t="shared" si="30"/>
        <v>92709</v>
      </c>
      <c r="T72" s="78"/>
    </row>
    <row r="73" spans="2:20" ht="20.100000000000001" customHeight="1">
      <c r="B73" s="178" t="s">
        <v>77</v>
      </c>
      <c r="C73" s="155">
        <v>4500</v>
      </c>
      <c r="D73" s="135">
        <v>4775.1400000000003</v>
      </c>
      <c r="E73" s="179">
        <f t="shared" si="29"/>
        <v>-275.14000000000033</v>
      </c>
      <c r="F73" s="171">
        <v>46235</v>
      </c>
      <c r="G73" s="162">
        <v>79236</v>
      </c>
      <c r="H73" s="162">
        <v>5245</v>
      </c>
      <c r="I73" s="162">
        <v>7688</v>
      </c>
      <c r="J73" s="162">
        <v>5784</v>
      </c>
      <c r="K73" s="162">
        <v>0</v>
      </c>
      <c r="L73" s="162">
        <v>0</v>
      </c>
      <c r="M73" s="172">
        <f>L73+K73+J73+I73+H73+G73</f>
        <v>97953</v>
      </c>
      <c r="T73" s="78"/>
    </row>
    <row r="74" spans="2:20" ht="20.100000000000001" customHeight="1">
      <c r="B74" s="178" t="s">
        <v>78</v>
      </c>
      <c r="C74" s="155">
        <v>8500</v>
      </c>
      <c r="D74" s="135">
        <v>12884.75</v>
      </c>
      <c r="E74" s="179">
        <f t="shared" si="29"/>
        <v>-4384.75</v>
      </c>
      <c r="F74" s="171">
        <v>46266</v>
      </c>
      <c r="G74" s="162">
        <v>73547</v>
      </c>
      <c r="H74" s="162">
        <v>4631</v>
      </c>
      <c r="I74" s="162">
        <v>6311</v>
      </c>
      <c r="J74" s="162">
        <v>5587</v>
      </c>
      <c r="K74" s="162">
        <v>0</v>
      </c>
      <c r="L74" s="162">
        <v>0</v>
      </c>
      <c r="M74" s="172">
        <f>SUM(G74:L74)</f>
        <v>90076</v>
      </c>
      <c r="T74" s="78"/>
    </row>
    <row r="75" spans="2:20" ht="20.100000000000001" customHeight="1">
      <c r="B75" s="178" t="s">
        <v>79</v>
      </c>
      <c r="C75" s="155">
        <v>0</v>
      </c>
      <c r="D75" s="156"/>
      <c r="E75" s="179">
        <f t="shared" si="29"/>
        <v>0</v>
      </c>
      <c r="F75" s="171">
        <v>46296</v>
      </c>
      <c r="G75" s="162"/>
      <c r="H75" s="162"/>
      <c r="I75" s="162"/>
      <c r="J75" s="162"/>
      <c r="K75" s="162"/>
      <c r="L75" s="162"/>
      <c r="M75" s="172">
        <f t="shared" ref="M75:M77" si="31">L75+K75+J75+I75+H75+G75</f>
        <v>0</v>
      </c>
      <c r="T75" s="78"/>
    </row>
    <row r="76" spans="2:20" ht="20.100000000000001" customHeight="1">
      <c r="B76" s="180" t="s">
        <v>80</v>
      </c>
      <c r="C76" s="157">
        <f>SUM(C66:C75)</f>
        <v>158000</v>
      </c>
      <c r="D76" s="157">
        <f>SUM(D66:D75)</f>
        <v>220386.89</v>
      </c>
      <c r="E76" s="181">
        <f>SUM(E66:E75)</f>
        <v>-62386.89</v>
      </c>
      <c r="F76" s="171">
        <v>46327</v>
      </c>
      <c r="G76" s="162"/>
      <c r="H76" s="162"/>
      <c r="I76" s="162"/>
      <c r="J76" s="162"/>
      <c r="K76" s="162"/>
      <c r="L76" s="162"/>
      <c r="M76" s="172">
        <f t="shared" si="31"/>
        <v>0</v>
      </c>
      <c r="T76" s="78"/>
    </row>
    <row r="77" spans="2:20" ht="20.100000000000001" customHeight="1" thickBot="1">
      <c r="B77" s="182"/>
      <c r="C77" s="183"/>
      <c r="D77" s="183"/>
      <c r="E77" s="184" t="str">
        <f>IF(C76&lt;D76,"Inv Over","Inv Short")</f>
        <v>Inv Over</v>
      </c>
      <c r="F77" s="173">
        <v>46357</v>
      </c>
      <c r="G77" s="174"/>
      <c r="H77" s="174"/>
      <c r="I77" s="174"/>
      <c r="J77" s="174"/>
      <c r="K77" s="174"/>
      <c r="L77" s="174"/>
      <c r="M77" s="175">
        <f t="shared" si="31"/>
        <v>0</v>
      </c>
      <c r="T77" s="78"/>
    </row>
    <row r="78" spans="2:20" ht="20.100000000000001" customHeight="1" thickTop="1">
      <c r="B78" s="91"/>
      <c r="C78" s="163"/>
      <c r="D78" s="163"/>
      <c r="E78" s="164"/>
      <c r="F78" s="165"/>
      <c r="G78" s="166"/>
      <c r="H78" s="166"/>
      <c r="I78" s="166"/>
      <c r="J78" s="166"/>
      <c r="K78" s="166"/>
      <c r="L78" s="166"/>
      <c r="M78" s="166"/>
      <c r="N78" s="10"/>
      <c r="T78" s="78"/>
    </row>
    <row r="79" spans="2:20" ht="20.100000000000001" customHeight="1">
      <c r="B79" s="91"/>
      <c r="C79" s="163"/>
      <c r="D79" s="163"/>
      <c r="E79" s="164"/>
      <c r="F79" s="239" t="s">
        <v>122</v>
      </c>
      <c r="G79" s="239"/>
      <c r="H79" s="239"/>
      <c r="I79" s="239"/>
      <c r="J79" s="239"/>
      <c r="K79" s="239"/>
      <c r="L79" s="239"/>
      <c r="M79" s="239"/>
      <c r="N79" s="10"/>
      <c r="T79" s="78"/>
    </row>
    <row r="80" spans="2:20" ht="20.100000000000001" customHeight="1">
      <c r="B80" s="91"/>
      <c r="C80" s="163"/>
      <c r="D80" s="163"/>
      <c r="E80" s="164"/>
      <c r="F80" s="239"/>
      <c r="G80" s="239"/>
      <c r="H80" s="239"/>
      <c r="I80" s="239"/>
      <c r="J80" s="239"/>
      <c r="K80" s="239"/>
      <c r="L80" s="239"/>
      <c r="M80" s="239"/>
      <c r="N80" s="10"/>
      <c r="T80" s="78"/>
    </row>
    <row r="81" spans="2:20" ht="46.15" customHeight="1">
      <c r="B81" s="91"/>
      <c r="C81" s="22"/>
      <c r="D81" s="22"/>
      <c r="E81" s="22"/>
      <c r="F81" s="22"/>
      <c r="G81" s="22"/>
      <c r="H81" s="22"/>
      <c r="I81" s="23"/>
      <c r="J81" s="18"/>
      <c r="K81" s="22"/>
      <c r="T81" s="78"/>
    </row>
    <row r="82" spans="2:20" ht="46.15" customHeight="1">
      <c r="B82" s="9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92"/>
    </row>
    <row r="83" spans="2:20" ht="46.15" customHeight="1">
      <c r="B83" s="9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22"/>
      <c r="O83" s="22"/>
      <c r="P83" s="41"/>
      <c r="Q83" s="41"/>
      <c r="R83" s="41"/>
      <c r="S83" s="41"/>
      <c r="T83" s="92"/>
    </row>
    <row r="84" spans="2:20" ht="46.15" customHeight="1">
      <c r="B84" s="9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22"/>
      <c r="O84" s="22"/>
      <c r="P84" s="41"/>
      <c r="Q84" s="41"/>
      <c r="R84" s="41"/>
      <c r="S84" s="41"/>
      <c r="T84" s="92"/>
    </row>
    <row r="85" spans="2:20" ht="46.15" customHeight="1">
      <c r="B85" s="91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22"/>
      <c r="O85" s="22"/>
      <c r="P85" s="93"/>
      <c r="Q85" s="93"/>
      <c r="R85" s="93"/>
      <c r="S85" s="93"/>
      <c r="T85" s="92"/>
    </row>
    <row r="86" spans="2:20" ht="46.15" customHeight="1">
      <c r="B86" s="91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22"/>
      <c r="O86" s="22"/>
      <c r="P86" s="93"/>
      <c r="Q86" s="93"/>
      <c r="R86" s="93"/>
      <c r="S86" s="93"/>
      <c r="T86" s="92"/>
    </row>
    <row r="87" spans="2:20" ht="46.15" customHeight="1">
      <c r="B87" s="9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41"/>
      <c r="Q87" s="41"/>
      <c r="R87" s="41"/>
      <c r="S87" s="41"/>
      <c r="T87" s="92"/>
    </row>
    <row r="88" spans="2:20" ht="46.15" customHeight="1">
      <c r="B88" s="9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41"/>
      <c r="Q88" s="41"/>
      <c r="R88" s="41"/>
      <c r="S88" s="41"/>
      <c r="T88" s="92"/>
    </row>
    <row r="89" spans="2:20" ht="46.15" customHeight="1">
      <c r="B89" s="9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41"/>
      <c r="Q89" s="41"/>
      <c r="R89" s="41"/>
      <c r="S89" s="41"/>
      <c r="T89" s="92"/>
    </row>
    <row r="90" spans="2:20" ht="46.15" customHeight="1">
      <c r="B90" s="9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41"/>
      <c r="Q90" s="41"/>
      <c r="R90" s="41"/>
      <c r="S90" s="41"/>
      <c r="T90" s="92"/>
    </row>
    <row r="91" spans="2:20" ht="46.15" customHeight="1">
      <c r="B91" s="9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41"/>
      <c r="Q91" s="41"/>
      <c r="R91" s="41"/>
      <c r="S91" s="41"/>
      <c r="T91" s="92"/>
    </row>
    <row r="92" spans="2:20" ht="46.15" customHeight="1">
      <c r="B92" s="9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41"/>
      <c r="Q92" s="41"/>
      <c r="R92" s="41"/>
      <c r="S92" s="41"/>
      <c r="T92" s="92"/>
    </row>
    <row r="93" spans="2:20" ht="46.15" customHeight="1">
      <c r="B93" s="9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41"/>
      <c r="Q93" s="41"/>
      <c r="R93" s="41"/>
      <c r="S93" s="41"/>
      <c r="T93" s="92"/>
    </row>
    <row r="94" spans="2:20" ht="46.15" customHeight="1">
      <c r="B94" s="9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41"/>
      <c r="Q94" s="41"/>
      <c r="R94" s="41"/>
      <c r="S94" s="41"/>
      <c r="T94" s="92"/>
    </row>
    <row r="95" spans="2:20" ht="46.15" customHeight="1">
      <c r="B95" s="9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93"/>
      <c r="Q95" s="93"/>
      <c r="R95" s="93"/>
      <c r="S95" s="93"/>
      <c r="T95" s="92"/>
    </row>
    <row r="96" spans="2:20" ht="46.15" customHeight="1">
      <c r="B96" s="9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93"/>
      <c r="Q96" s="93"/>
      <c r="R96" s="93"/>
      <c r="S96" s="93"/>
      <c r="T96" s="92"/>
    </row>
    <row r="97" spans="1:20" ht="46.15" customHeight="1">
      <c r="B97" s="9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41"/>
      <c r="Q97" s="41"/>
      <c r="R97" s="41"/>
      <c r="S97" s="41"/>
      <c r="T97" s="92"/>
    </row>
    <row r="98" spans="1:20" ht="46.15" customHeight="1">
      <c r="B98" s="9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41"/>
      <c r="Q98" s="41"/>
      <c r="R98" s="41"/>
      <c r="S98" s="41"/>
      <c r="T98" s="92"/>
    </row>
    <row r="99" spans="1:20" ht="46.15" customHeight="1">
      <c r="B99" s="9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41"/>
      <c r="Q99" s="41"/>
      <c r="R99" s="41"/>
      <c r="S99" s="41"/>
      <c r="T99" s="92"/>
    </row>
    <row r="100" spans="1:20" ht="46.15" customHeight="1">
      <c r="B100" s="9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41"/>
      <c r="Q100" s="41"/>
      <c r="R100" s="41"/>
      <c r="S100" s="41"/>
      <c r="T100" s="92"/>
    </row>
    <row r="101" spans="1:20" ht="46.15" customHeight="1">
      <c r="B101" s="9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41"/>
      <c r="Q101" s="41"/>
      <c r="R101" s="41"/>
      <c r="S101" s="41"/>
      <c r="T101" s="92"/>
    </row>
    <row r="102" spans="1:20" ht="46.15" customHeight="1">
      <c r="B102" s="9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41"/>
      <c r="Q102" s="41"/>
      <c r="R102" s="41"/>
      <c r="S102" s="41"/>
      <c r="T102" s="92"/>
    </row>
    <row r="103" spans="1:20" ht="39" customHeight="1">
      <c r="B103" s="9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41"/>
      <c r="Q103" s="41"/>
      <c r="R103" s="41"/>
      <c r="S103" s="41"/>
      <c r="T103" s="92"/>
    </row>
    <row r="104" spans="1:20" s="37" customFormat="1" ht="18.75">
      <c r="A104" s="12"/>
      <c r="B104" s="222" t="s">
        <v>81</v>
      </c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4"/>
    </row>
    <row r="105" spans="1:20" s="37" customFormat="1" ht="18.75">
      <c r="B105" s="225" t="s">
        <v>2</v>
      </c>
      <c r="C105" s="226"/>
      <c r="D105" s="227"/>
      <c r="E105" s="70" t="s">
        <v>82</v>
      </c>
      <c r="F105" s="70" t="s">
        <v>83</v>
      </c>
      <c r="G105" s="70" t="s">
        <v>84</v>
      </c>
      <c r="H105" s="70" t="s">
        <v>85</v>
      </c>
      <c r="I105" s="70" t="s">
        <v>86</v>
      </c>
      <c r="J105" s="70" t="s">
        <v>87</v>
      </c>
      <c r="K105" s="70" t="s">
        <v>88</v>
      </c>
      <c r="L105" s="70" t="s">
        <v>89</v>
      </c>
      <c r="M105" s="70" t="s">
        <v>90</v>
      </c>
      <c r="N105" s="70" t="s">
        <v>91</v>
      </c>
      <c r="O105" s="70" t="s">
        <v>92</v>
      </c>
      <c r="P105" s="70" t="s">
        <v>93</v>
      </c>
      <c r="Q105" s="70" t="s">
        <v>66</v>
      </c>
      <c r="R105" s="228" t="s">
        <v>20</v>
      </c>
      <c r="S105" s="229"/>
      <c r="T105" s="230"/>
    </row>
    <row r="106" spans="1:20" s="37" customFormat="1" ht="43.5" customHeight="1">
      <c r="B106" s="216" t="s">
        <v>94</v>
      </c>
      <c r="C106" s="217"/>
      <c r="D106" s="218"/>
      <c r="E106" s="71">
        <v>67</v>
      </c>
      <c r="F106" s="72">
        <v>7</v>
      </c>
      <c r="G106" s="72">
        <v>4</v>
      </c>
      <c r="H106" s="72">
        <v>10</v>
      </c>
      <c r="I106" s="72">
        <v>22</v>
      </c>
      <c r="J106" s="72">
        <v>54</v>
      </c>
      <c r="K106" s="72">
        <v>71</v>
      </c>
      <c r="L106" s="72">
        <v>25</v>
      </c>
      <c r="M106" s="72">
        <v>20</v>
      </c>
      <c r="N106" s="72"/>
      <c r="O106" s="72"/>
      <c r="P106" s="72"/>
      <c r="Q106" s="71">
        <f>SUM(E106:P106)</f>
        <v>280</v>
      </c>
      <c r="R106" s="219"/>
      <c r="S106" s="220"/>
      <c r="T106" s="221"/>
    </row>
    <row r="107" spans="1:20" ht="26.25" customHeight="1" thickBot="1">
      <c r="A107" s="37"/>
      <c r="B107" s="207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9"/>
    </row>
  </sheetData>
  <mergeCells count="13">
    <mergeCell ref="B107:T107"/>
    <mergeCell ref="B2:T2"/>
    <mergeCell ref="B4:T4"/>
    <mergeCell ref="B106:D106"/>
    <mergeCell ref="R106:T106"/>
    <mergeCell ref="B104:T104"/>
    <mergeCell ref="B105:D105"/>
    <mergeCell ref="R105:T105"/>
    <mergeCell ref="F64:M64"/>
    <mergeCell ref="B49:K49"/>
    <mergeCell ref="L49:M49"/>
    <mergeCell ref="B64:E64"/>
    <mergeCell ref="F79:M80"/>
  </mergeCells>
  <conditionalFormatting sqref="E20:E31">
    <cfRule type="cellIs" dxfId="43" priority="9" operator="lessThan">
      <formula>-1</formula>
    </cfRule>
  </conditionalFormatting>
  <conditionalFormatting sqref="E34:E46 S34:S46">
    <cfRule type="cellIs" dxfId="42" priority="1" operator="lessThan">
      <formula>-1</formula>
    </cfRule>
  </conditionalFormatting>
  <conditionalFormatting sqref="H20:H31">
    <cfRule type="cellIs" dxfId="41" priority="10" operator="lessThan">
      <formula>-1</formula>
    </cfRule>
  </conditionalFormatting>
  <conditionalFormatting sqref="H34:H46">
    <cfRule type="cellIs" dxfId="40" priority="2" operator="lessThan">
      <formula>-1</formula>
    </cfRule>
  </conditionalFormatting>
  <conditionalFormatting sqref="K20:K31">
    <cfRule type="cellIs" dxfId="39" priority="11" operator="lessThan">
      <formula>-1</formula>
    </cfRule>
  </conditionalFormatting>
  <conditionalFormatting sqref="K34:K46">
    <cfRule type="cellIs" dxfId="38" priority="3" operator="lessThan">
      <formula>-1</formula>
    </cfRule>
  </conditionalFormatting>
  <conditionalFormatting sqref="R6:R17">
    <cfRule type="cellIs" dxfId="37" priority="4" operator="lessThan">
      <formula>-0.1461</formula>
    </cfRule>
    <cfRule type="cellIs" dxfId="36" priority="5" operator="lessThan">
      <formula>0</formula>
    </cfRule>
    <cfRule type="cellIs" dxfId="35" priority="6" operator="lessThan">
      <formula>0</formula>
    </cfRule>
    <cfRule type="cellIs" dxfId="34" priority="7" operator="lessThan">
      <formula>0</formula>
    </cfRule>
  </conditionalFormatting>
  <conditionalFormatting sqref="R20:R31">
    <cfRule type="cellIs" dxfId="33" priority="8" operator="lessThan">
      <formula>-1</formula>
    </cfRule>
  </conditionalFormatting>
  <pageMargins left="0.25" right="0.25" top="0.66" bottom="0.75" header="0.3" footer="0.3"/>
  <pageSetup paperSize="3" scale="3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S9:W1000"/>
  <sheetViews>
    <sheetView zoomScale="80" zoomScaleNormal="80" workbookViewId="0">
      <selection activeCell="H8" sqref="H8"/>
    </sheetView>
  </sheetViews>
  <sheetFormatPr defaultColWidth="14.42578125" defaultRowHeight="15" customHeight="1"/>
  <cols>
    <col min="1" max="26" width="8.7109375" customWidth="1"/>
  </cols>
  <sheetData>
    <row r="9" spans="19:19">
      <c r="S9" s="36">
        <v>327.01</v>
      </c>
    </row>
    <row r="10" spans="19:19">
      <c r="S10" s="36">
        <v>371.57</v>
      </c>
    </row>
    <row r="11" spans="19:19">
      <c r="S11" s="36">
        <v>353.1</v>
      </c>
    </row>
    <row r="12" spans="19:19">
      <c r="S12" s="36">
        <v>358.52</v>
      </c>
    </row>
    <row r="14" spans="19:19">
      <c r="S14" s="36">
        <v>481.79</v>
      </c>
    </row>
    <row r="15" spans="19:19">
      <c r="S15" s="36">
        <v>384.71</v>
      </c>
    </row>
    <row r="16" spans="19:19">
      <c r="S16" s="36">
        <v>372.48</v>
      </c>
    </row>
    <row r="17" spans="19:23">
      <c r="S17" s="36">
        <v>445.3</v>
      </c>
    </row>
    <row r="18" spans="19:23">
      <c r="S18" s="36">
        <v>373.36</v>
      </c>
    </row>
    <row r="19" spans="19:23">
      <c r="S19" s="36">
        <v>339.48</v>
      </c>
    </row>
    <row r="20" spans="19:23">
      <c r="S20" s="36">
        <v>342.98</v>
      </c>
    </row>
    <row r="21" spans="19:23" ht="15.75" customHeight="1">
      <c r="S21" s="36">
        <v>357.92</v>
      </c>
    </row>
    <row r="22" spans="19:23" ht="15.75" customHeight="1">
      <c r="S22" s="36">
        <v>325.92</v>
      </c>
    </row>
    <row r="23" spans="19:23" ht="15.75" customHeight="1">
      <c r="S23" s="36">
        <v>443.81</v>
      </c>
    </row>
    <row r="24" spans="19:23" ht="15.75" customHeight="1">
      <c r="S24" s="36">
        <v>544.34</v>
      </c>
    </row>
    <row r="25" spans="19:23" ht="15.75" customHeight="1">
      <c r="S25" s="36">
        <v>380.73</v>
      </c>
    </row>
    <row r="26" spans="19:23" ht="15.75" customHeight="1">
      <c r="S26" s="36">
        <v>368.21</v>
      </c>
    </row>
    <row r="27" spans="19:23" ht="15.75" customHeight="1">
      <c r="S27" s="36">
        <v>351.89</v>
      </c>
    </row>
    <row r="28" spans="19:23" ht="15.75" customHeight="1">
      <c r="S28" s="36">
        <v>389.88</v>
      </c>
      <c r="W28" s="36">
        <v>358</v>
      </c>
    </row>
    <row r="29" spans="19:23" ht="15.75" customHeight="1">
      <c r="S29" s="36">
        <v>319.42</v>
      </c>
      <c r="W29" s="36">
        <f>W28/60</f>
        <v>5.9666666666666668</v>
      </c>
    </row>
    <row r="30" spans="19:23" ht="15.75" customHeight="1">
      <c r="S30" s="36">
        <v>339.11</v>
      </c>
    </row>
    <row r="31" spans="19:23" ht="15.75" customHeight="1">
      <c r="S31" s="36">
        <v>413.51</v>
      </c>
    </row>
    <row r="32" spans="19:23" ht="15.75" customHeight="1">
      <c r="S32" s="36">
        <v>415.43</v>
      </c>
    </row>
    <row r="33" spans="19:19" ht="15.75" customHeight="1">
      <c r="S33" s="36">
        <v>366.17</v>
      </c>
    </row>
    <row r="34" spans="19:19" ht="15.75" customHeight="1">
      <c r="S34" s="36">
        <v>372.28</v>
      </c>
    </row>
    <row r="35" spans="19:19" ht="15.75" customHeight="1">
      <c r="S35" s="36">
        <v>428.75</v>
      </c>
    </row>
    <row r="36" spans="19:19" ht="15.75" customHeight="1">
      <c r="S36" s="36">
        <v>423.78</v>
      </c>
    </row>
    <row r="37" spans="19:19" ht="15.75" customHeight="1">
      <c r="S37" s="36">
        <v>404.48</v>
      </c>
    </row>
    <row r="38" spans="19:19" ht="15.75" customHeight="1">
      <c r="S38" s="36">
        <v>394.9</v>
      </c>
    </row>
    <row r="39" spans="19:19" ht="15.75" customHeight="1"/>
    <row r="40" spans="19:19" ht="15.75" customHeight="1">
      <c r="S40" s="36">
        <f>SUM(S9:S39)</f>
        <v>11190.830000000002</v>
      </c>
    </row>
    <row r="41" spans="19:19" ht="15.75" customHeight="1"/>
    <row r="42" spans="19:19" ht="15.75" customHeight="1"/>
    <row r="43" spans="19:19" ht="15.75" customHeight="1"/>
    <row r="44" spans="19:19" ht="15.75" customHeight="1"/>
    <row r="45" spans="19:19" ht="15.75" customHeight="1"/>
    <row r="46" spans="19:19" ht="15.75" customHeight="1"/>
    <row r="47" spans="19:19" ht="15.75" customHeight="1"/>
    <row r="48" spans="19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M873"/>
  <sheetViews>
    <sheetView showGridLines="0" tabSelected="1" zoomScale="60" zoomScaleNormal="60" zoomScaleSheetLayoutView="21" workbookViewId="0">
      <pane ySplit="5" topLeftCell="A6" activePane="bottomLeft" state="frozen"/>
      <selection pane="bottomLeft" activeCell="I19" sqref="I19"/>
    </sheetView>
  </sheetViews>
  <sheetFormatPr defaultColWidth="14.42578125" defaultRowHeight="15"/>
  <cols>
    <col min="1" max="1" width="3.7109375" style="10" customWidth="1"/>
    <col min="2" max="2" width="13.85546875" style="12" customWidth="1"/>
    <col min="3" max="3" width="20.5703125" style="12" customWidth="1"/>
    <col min="4" max="4" width="21.28515625" style="12" customWidth="1"/>
    <col min="5" max="5" width="17.28515625" style="12" customWidth="1"/>
    <col min="6" max="6" width="15.7109375" style="12" customWidth="1"/>
    <col min="7" max="7" width="19.5703125" style="12" customWidth="1"/>
    <col min="8" max="8" width="17.140625" style="12" customWidth="1"/>
    <col min="9" max="9" width="18.42578125" style="12" customWidth="1"/>
    <col min="10" max="10" width="21.5703125" style="12" customWidth="1"/>
    <col min="11" max="11" width="19.85546875" style="12" customWidth="1"/>
    <col min="12" max="12" width="17.140625" style="12" customWidth="1"/>
    <col min="13" max="13" width="17.7109375" style="12" customWidth="1"/>
    <col min="14" max="14" width="18.28515625" style="12" customWidth="1"/>
    <col min="15" max="15" width="19.140625" style="12" customWidth="1"/>
    <col min="16" max="16" width="16.5703125" style="12" customWidth="1"/>
    <col min="17" max="17" width="16.28515625" style="12" customWidth="1"/>
    <col min="18" max="18" width="16" style="12" customWidth="1"/>
    <col min="19" max="19" width="24.42578125" style="12" customWidth="1"/>
    <col min="20" max="20" width="17.140625" style="12" customWidth="1"/>
    <col min="21" max="39" width="14.42578125" style="10"/>
    <col min="40" max="16384" width="14.42578125" style="12"/>
  </cols>
  <sheetData>
    <row r="1" spans="1:39" s="10" customFormat="1" ht="15.75" thickBot="1"/>
    <row r="2" spans="1:39" ht="63" thickTop="1" thickBot="1">
      <c r="B2" s="240" t="s">
        <v>100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2"/>
    </row>
    <row r="3" spans="1:39" ht="31.15" customHeight="1">
      <c r="B3" s="185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186"/>
    </row>
    <row r="4" spans="1:39" s="11" customFormat="1" ht="46.5">
      <c r="A4" s="13"/>
      <c r="B4" s="243" t="s">
        <v>1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44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ht="88.5" customHeight="1">
      <c r="B5" s="187" t="s">
        <v>2</v>
      </c>
      <c r="C5" s="130" t="s">
        <v>3</v>
      </c>
      <c r="D5" s="130" t="s">
        <v>4</v>
      </c>
      <c r="E5" s="130" t="s">
        <v>5</v>
      </c>
      <c r="F5" s="130" t="s">
        <v>6</v>
      </c>
      <c r="G5" s="130" t="s">
        <v>7</v>
      </c>
      <c r="H5" s="130" t="s">
        <v>8</v>
      </c>
      <c r="I5" s="130" t="s">
        <v>9</v>
      </c>
      <c r="J5" s="130" t="s">
        <v>10</v>
      </c>
      <c r="K5" s="130" t="s">
        <v>11</v>
      </c>
      <c r="L5" s="130" t="s">
        <v>12</v>
      </c>
      <c r="M5" s="130" t="s">
        <v>13</v>
      </c>
      <c r="N5" s="130" t="s">
        <v>14</v>
      </c>
      <c r="O5" s="130" t="s">
        <v>15</v>
      </c>
      <c r="P5" s="130" t="s">
        <v>16</v>
      </c>
      <c r="Q5" s="130" t="s">
        <v>17</v>
      </c>
      <c r="R5" s="130" t="s">
        <v>18</v>
      </c>
      <c r="S5" s="130" t="s">
        <v>19</v>
      </c>
      <c r="T5" s="188" t="s">
        <v>20</v>
      </c>
      <c r="U5" s="20"/>
      <c r="V5" s="20"/>
    </row>
    <row r="6" spans="1:39" ht="19.899999999999999" customHeight="1">
      <c r="B6" s="189">
        <v>46023</v>
      </c>
      <c r="C6" s="133">
        <v>0.66990000000000005</v>
      </c>
      <c r="D6" s="134">
        <v>1.7000000000000001E-2</v>
      </c>
      <c r="E6" s="135">
        <v>585</v>
      </c>
      <c r="F6" s="136">
        <f t="shared" ref="F6:F17" si="0">C6-D6</f>
        <v>0.65290000000000004</v>
      </c>
      <c r="G6" s="135">
        <v>760.14</v>
      </c>
      <c r="H6" s="136">
        <f t="shared" ref="H6:H17" si="1">G6/G20</f>
        <v>3.6448463692508343E-2</v>
      </c>
      <c r="I6" s="135">
        <v>0</v>
      </c>
      <c r="J6" s="136">
        <f t="shared" ref="J6:J17" si="2">I6/G20</f>
        <v>0</v>
      </c>
      <c r="K6" s="135">
        <v>0</v>
      </c>
      <c r="L6" s="136">
        <f>K6/G20</f>
        <v>0</v>
      </c>
      <c r="M6" s="135">
        <v>242.99</v>
      </c>
      <c r="N6" s="136">
        <f t="shared" ref="N6:N12" si="3">M6/G20</f>
        <v>1.1651290805170893E-2</v>
      </c>
      <c r="O6" s="136">
        <f t="shared" ref="O6:O12" si="4">F6-H6-J6-L6-N6</f>
        <v>0.60480024550232081</v>
      </c>
      <c r="P6" s="133">
        <v>0.38490000000000002</v>
      </c>
      <c r="Q6" s="137">
        <f t="shared" ref="Q6:Q17" si="5">R6*G20</f>
        <v>-4586.0636000000004</v>
      </c>
      <c r="R6" s="136">
        <f t="shared" ref="R6:R17" si="6">P6-O6</f>
        <v>-0.21990024550232079</v>
      </c>
      <c r="S6" s="138">
        <f>467.73/60</f>
        <v>7.7955000000000005</v>
      </c>
      <c r="T6" s="190"/>
    </row>
    <row r="7" spans="1:39" ht="19.899999999999999" customHeight="1">
      <c r="B7" s="189">
        <v>46054</v>
      </c>
      <c r="C7" s="133">
        <v>0.66149999999999998</v>
      </c>
      <c r="D7" s="134">
        <v>2.2100000000000002E-2</v>
      </c>
      <c r="E7" s="135">
        <v>1031.23</v>
      </c>
      <c r="F7" s="136">
        <f t="shared" si="0"/>
        <v>0.63939999999999997</v>
      </c>
      <c r="G7" s="135">
        <v>827.33</v>
      </c>
      <c r="H7" s="136">
        <f t="shared" si="1"/>
        <v>4.0529028421218159E-2</v>
      </c>
      <c r="I7" s="135">
        <v>327.92</v>
      </c>
      <c r="J7" s="136">
        <f t="shared" si="2"/>
        <v>1.6064060290193586E-2</v>
      </c>
      <c r="K7" s="135">
        <v>0</v>
      </c>
      <c r="L7" s="136">
        <f>K7/G21</f>
        <v>0</v>
      </c>
      <c r="M7" s="135">
        <v>253.31</v>
      </c>
      <c r="N7" s="136">
        <f t="shared" si="3"/>
        <v>1.2409084874691806E-2</v>
      </c>
      <c r="O7" s="136">
        <f t="shared" si="4"/>
        <v>0.57039782641389636</v>
      </c>
      <c r="P7" s="133">
        <v>0.5494</v>
      </c>
      <c r="Q7" s="137">
        <f t="shared" si="5"/>
        <v>-428.63429999999812</v>
      </c>
      <c r="R7" s="136">
        <f t="shared" si="6"/>
        <v>-2.0997826413896359E-2</v>
      </c>
      <c r="S7" s="138">
        <f>506.7/60</f>
        <v>8.4450000000000003</v>
      </c>
      <c r="T7" s="191"/>
    </row>
    <row r="8" spans="1:39" ht="19.899999999999999" customHeight="1">
      <c r="B8" s="189">
        <v>46082</v>
      </c>
      <c r="C8" s="133">
        <v>0.66239999999999999</v>
      </c>
      <c r="D8" s="134">
        <v>2.1700000000000001E-2</v>
      </c>
      <c r="E8" s="135">
        <v>1075.28</v>
      </c>
      <c r="F8" s="136">
        <f t="shared" si="0"/>
        <v>0.64069999999999994</v>
      </c>
      <c r="G8" s="135">
        <v>821.69</v>
      </c>
      <c r="H8" s="136">
        <f t="shared" si="1"/>
        <v>3.4679697421549791E-2</v>
      </c>
      <c r="I8" s="135">
        <v>514.41</v>
      </c>
      <c r="J8" s="136">
        <f t="shared" si="2"/>
        <v>2.1710843688762704E-2</v>
      </c>
      <c r="K8" s="135">
        <v>0</v>
      </c>
      <c r="L8" s="136">
        <f>K8/G22</f>
        <v>0</v>
      </c>
      <c r="M8" s="135">
        <v>297.87</v>
      </c>
      <c r="N8" s="136">
        <f t="shared" si="3"/>
        <v>1.2571701579618878E-2</v>
      </c>
      <c r="O8" s="136">
        <f t="shared" si="4"/>
        <v>0.5717377573100686</v>
      </c>
      <c r="P8" s="133">
        <v>0.46379999999999999</v>
      </c>
      <c r="Q8" s="137">
        <f t="shared" si="5"/>
        <v>-2557.4437609999991</v>
      </c>
      <c r="R8" s="136">
        <f t="shared" si="6"/>
        <v>-0.1079377573100686</v>
      </c>
      <c r="S8" s="138">
        <f>456.27/60</f>
        <v>7.6044999999999998</v>
      </c>
      <c r="T8" s="190"/>
    </row>
    <row r="9" spans="1:39" ht="19.899999999999999" customHeight="1">
      <c r="B9" s="189">
        <v>46113</v>
      </c>
      <c r="C9" s="133">
        <v>0.66059999999999997</v>
      </c>
      <c r="D9" s="134">
        <v>6.8999999999999999E-3</v>
      </c>
      <c r="E9" s="135">
        <v>631.16999999999996</v>
      </c>
      <c r="F9" s="136">
        <f t="shared" si="0"/>
        <v>0.65369999999999995</v>
      </c>
      <c r="G9" s="135">
        <v>623.91</v>
      </c>
      <c r="H9" s="136">
        <f t="shared" si="1"/>
        <v>2.6403848408198056E-2</v>
      </c>
      <c r="I9" s="135">
        <v>429.08</v>
      </c>
      <c r="J9" s="136">
        <f t="shared" si="2"/>
        <v>1.8158649925453386E-2</v>
      </c>
      <c r="K9" s="135">
        <v>0</v>
      </c>
      <c r="L9" s="136">
        <f>K9/G23</f>
        <v>0</v>
      </c>
      <c r="M9" s="135">
        <v>240.62</v>
      </c>
      <c r="N9" s="136">
        <f t="shared" si="3"/>
        <v>1.0183029610008842E-2</v>
      </c>
      <c r="O9" s="136">
        <f t="shared" si="4"/>
        <v>0.59895447205633967</v>
      </c>
      <c r="P9" s="133">
        <v>0.40429999999999999</v>
      </c>
      <c r="Q9" s="137">
        <f t="shared" si="5"/>
        <v>-4599.5897939999986</v>
      </c>
      <c r="R9" s="136">
        <f t="shared" si="6"/>
        <v>-0.19465447205633968</v>
      </c>
      <c r="S9" s="138">
        <f>471.32/60</f>
        <v>7.8553333333333333</v>
      </c>
      <c r="T9" s="190"/>
    </row>
    <row r="10" spans="1:39" ht="19.899999999999999" customHeight="1">
      <c r="B10" s="189">
        <v>46143</v>
      </c>
      <c r="C10" s="133">
        <v>0.65700000000000003</v>
      </c>
      <c r="D10" s="134">
        <v>1.8200000000000001E-2</v>
      </c>
      <c r="E10" s="135">
        <v>808.42</v>
      </c>
      <c r="F10" s="136">
        <f t="shared" si="0"/>
        <v>0.63880000000000003</v>
      </c>
      <c r="G10" s="135">
        <v>693.7</v>
      </c>
      <c r="H10" s="136">
        <f t="shared" si="1"/>
        <v>2.8146338237269131E-2</v>
      </c>
      <c r="I10" s="135">
        <v>379.1</v>
      </c>
      <c r="J10" s="136">
        <f t="shared" si="2"/>
        <v>1.5381687798398051E-2</v>
      </c>
      <c r="K10" s="135">
        <v>0</v>
      </c>
      <c r="L10" s="136">
        <f t="shared" ref="L10:L17" si="7">K10/I24</f>
        <v>0</v>
      </c>
      <c r="M10" s="135">
        <v>266.04000000000002</v>
      </c>
      <c r="N10" s="136">
        <f t="shared" si="3"/>
        <v>1.0794366188039613E-2</v>
      </c>
      <c r="O10" s="136">
        <f t="shared" si="4"/>
        <v>0.58447760777629321</v>
      </c>
      <c r="P10" s="133">
        <v>0.49070000000000003</v>
      </c>
      <c r="Q10" s="137">
        <f t="shared" si="5"/>
        <v>-2311.2607389999989</v>
      </c>
      <c r="R10" s="136">
        <f t="shared" si="6"/>
        <v>-9.3777607776293181E-2</v>
      </c>
      <c r="S10" s="138">
        <f>523.19/60</f>
        <v>8.7198333333333338</v>
      </c>
      <c r="T10" s="190"/>
    </row>
    <row r="11" spans="1:39" ht="19.899999999999999" customHeight="1">
      <c r="B11" s="189">
        <v>46174</v>
      </c>
      <c r="C11" s="133">
        <v>0.65900000000000003</v>
      </c>
      <c r="D11" s="134">
        <v>1.9099999999999999E-2</v>
      </c>
      <c r="E11" s="135">
        <v>751.34</v>
      </c>
      <c r="F11" s="136">
        <f t="shared" si="0"/>
        <v>0.63990000000000002</v>
      </c>
      <c r="G11" s="135">
        <v>1459.64</v>
      </c>
      <c r="H11" s="136">
        <f t="shared" si="1"/>
        <v>5.2481438202247196E-2</v>
      </c>
      <c r="I11" s="135">
        <v>378.46</v>
      </c>
      <c r="J11" s="136">
        <f t="shared" si="2"/>
        <v>1.3607550561797752E-2</v>
      </c>
      <c r="K11" s="135">
        <v>0</v>
      </c>
      <c r="L11" s="136">
        <f t="shared" si="7"/>
        <v>0</v>
      </c>
      <c r="M11" s="135">
        <v>292.33</v>
      </c>
      <c r="N11" s="136">
        <f t="shared" si="3"/>
        <v>1.0510741573033708E-2</v>
      </c>
      <c r="O11" s="136">
        <f t="shared" si="4"/>
        <v>0.56330026966292146</v>
      </c>
      <c r="P11" s="133">
        <v>0.41899999999999998</v>
      </c>
      <c r="Q11" s="137">
        <f t="shared" si="5"/>
        <v>-4013.3512500000033</v>
      </c>
      <c r="R11" s="136">
        <f t="shared" si="6"/>
        <v>-0.14430026966292148</v>
      </c>
      <c r="S11" s="138">
        <f>510.06/60</f>
        <v>8.5009999999999994</v>
      </c>
      <c r="T11" s="190"/>
    </row>
    <row r="12" spans="1:39" ht="19.899999999999999" customHeight="1">
      <c r="B12" s="189">
        <v>46204</v>
      </c>
      <c r="C12" s="133">
        <v>0.65910000000000002</v>
      </c>
      <c r="D12" s="134">
        <v>1.8700000000000001E-2</v>
      </c>
      <c r="E12" s="135">
        <v>733.63</v>
      </c>
      <c r="F12" s="136">
        <f t="shared" si="0"/>
        <v>0.64039999999999997</v>
      </c>
      <c r="G12" s="135">
        <v>1315.24</v>
      </c>
      <c r="H12" s="136">
        <f t="shared" si="1"/>
        <v>5.0533113512778317E-2</v>
      </c>
      <c r="I12" s="135">
        <v>453.15</v>
      </c>
      <c r="J12" s="136">
        <f t="shared" si="2"/>
        <v>1.7410571749882527E-2</v>
      </c>
      <c r="K12" s="135">
        <v>0</v>
      </c>
      <c r="L12" s="136">
        <f t="shared" si="7"/>
        <v>0</v>
      </c>
      <c r="M12" s="135">
        <v>242.2</v>
      </c>
      <c r="N12" s="136">
        <f t="shared" si="3"/>
        <v>9.3056172963070678E-3</v>
      </c>
      <c r="O12" s="136">
        <f t="shared" si="4"/>
        <v>0.56315069744103208</v>
      </c>
      <c r="P12" s="133">
        <v>0.39989999999999998</v>
      </c>
      <c r="Q12" s="137">
        <f t="shared" si="5"/>
        <v>-4248.9732450000001</v>
      </c>
      <c r="R12" s="136">
        <f t="shared" si="6"/>
        <v>-0.1632506974410321</v>
      </c>
      <c r="S12" s="138">
        <f>509.23/60</f>
        <v>8.487166666666667</v>
      </c>
      <c r="T12" s="190"/>
    </row>
    <row r="13" spans="1:39" ht="19.899999999999999" customHeight="1">
      <c r="B13" s="189">
        <v>46235</v>
      </c>
      <c r="C13" s="133">
        <v>0.66449999999999998</v>
      </c>
      <c r="D13" s="134">
        <v>1.9099999999999999E-2</v>
      </c>
      <c r="E13" s="135">
        <v>751.31</v>
      </c>
      <c r="F13" s="136">
        <f t="shared" si="0"/>
        <v>0.64539999999999997</v>
      </c>
      <c r="G13" s="135">
        <v>1685.55</v>
      </c>
      <c r="H13" s="136">
        <f t="shared" si="1"/>
        <v>6.4359713350989251E-2</v>
      </c>
      <c r="I13" s="135">
        <v>817.38</v>
      </c>
      <c r="J13" s="136">
        <f t="shared" si="2"/>
        <v>3.1210194001264627E-2</v>
      </c>
      <c r="K13" s="135">
        <v>0</v>
      </c>
      <c r="L13" s="136">
        <f t="shared" si="7"/>
        <v>0</v>
      </c>
      <c r="M13" s="135">
        <v>247.52</v>
      </c>
      <c r="N13" s="136">
        <f t="shared" ref="N13" si="8">M13/G27</f>
        <v>9.4511086877499088E-3</v>
      </c>
      <c r="O13" s="136">
        <f t="shared" ref="O13" si="9">F13-H13-J13-L13-N13</f>
        <v>0.54037898395999617</v>
      </c>
      <c r="P13" s="133">
        <v>0.4824</v>
      </c>
      <c r="Q13" s="137">
        <f t="shared" si="5"/>
        <v>-1518.441759999999</v>
      </c>
      <c r="R13" s="136">
        <f t="shared" si="6"/>
        <v>-5.7978983959996178E-2</v>
      </c>
      <c r="S13" s="138">
        <f>540.06/60</f>
        <v>9.0009999999999994</v>
      </c>
      <c r="T13" s="190"/>
    </row>
    <row r="14" spans="1:39" ht="19.899999999999999" customHeight="1">
      <c r="B14" s="189">
        <v>46266</v>
      </c>
      <c r="C14" s="133">
        <v>0.66190000000000004</v>
      </c>
      <c r="D14" s="134">
        <v>1.17E-2</v>
      </c>
      <c r="E14" s="135">
        <v>995.37</v>
      </c>
      <c r="F14" s="136">
        <f t="shared" si="0"/>
        <v>0.6502</v>
      </c>
      <c r="G14" s="135">
        <v>807.86</v>
      </c>
      <c r="H14" s="136">
        <f t="shared" si="1"/>
        <v>3.2052340067607245E-2</v>
      </c>
      <c r="I14" s="135">
        <v>637.79</v>
      </c>
      <c r="J14" s="136">
        <f t="shared" si="2"/>
        <v>2.5304708701655264E-2</v>
      </c>
      <c r="K14" s="135">
        <v>0</v>
      </c>
      <c r="L14" s="136">
        <f t="shared" si="7"/>
        <v>0</v>
      </c>
      <c r="M14" s="135">
        <v>210.98</v>
      </c>
      <c r="N14" s="136">
        <f t="shared" ref="N14:N17" si="10">M14/G28</f>
        <v>8.3707606608369959E-3</v>
      </c>
      <c r="O14" s="136">
        <f t="shared" ref="O14:O17" si="11">F14-H14-J14-L14-N14</f>
        <v>0.58447219056990052</v>
      </c>
      <c r="P14" s="133">
        <v>0.4476</v>
      </c>
      <c r="Q14" s="137">
        <f t="shared" si="5"/>
        <v>-3449.7814400000007</v>
      </c>
      <c r="R14" s="136">
        <f t="shared" si="6"/>
        <v>-0.13687219056990052</v>
      </c>
      <c r="S14" s="138">
        <f>506.09/60</f>
        <v>8.4348333333333336</v>
      </c>
      <c r="T14" s="190"/>
    </row>
    <row r="15" spans="1:39" ht="19.899999999999999" customHeight="1">
      <c r="B15" s="189">
        <v>46296</v>
      </c>
      <c r="C15" s="133"/>
      <c r="D15" s="134"/>
      <c r="E15" s="135"/>
      <c r="F15" s="136">
        <f t="shared" si="0"/>
        <v>0</v>
      </c>
      <c r="G15" s="135"/>
      <c r="H15" s="136" t="e">
        <f t="shared" si="1"/>
        <v>#DIV/0!</v>
      </c>
      <c r="I15" s="135"/>
      <c r="J15" s="136" t="e">
        <f t="shared" si="2"/>
        <v>#DIV/0!</v>
      </c>
      <c r="K15" s="135">
        <v>0</v>
      </c>
      <c r="L15" s="136">
        <f t="shared" si="7"/>
        <v>0</v>
      </c>
      <c r="M15" s="135"/>
      <c r="N15" s="136" t="e">
        <f t="shared" si="10"/>
        <v>#DIV/0!</v>
      </c>
      <c r="O15" s="136" t="e">
        <f t="shared" si="11"/>
        <v>#DIV/0!</v>
      </c>
      <c r="P15" s="133"/>
      <c r="Q15" s="137" t="e">
        <f t="shared" si="5"/>
        <v>#DIV/0!</v>
      </c>
      <c r="R15" s="136" t="e">
        <f t="shared" si="6"/>
        <v>#DIV/0!</v>
      </c>
      <c r="S15" s="138"/>
      <c r="T15" s="190"/>
    </row>
    <row r="16" spans="1:39" ht="19.899999999999999" customHeight="1">
      <c r="B16" s="189">
        <v>46327</v>
      </c>
      <c r="C16" s="133"/>
      <c r="D16" s="134"/>
      <c r="E16" s="135"/>
      <c r="F16" s="136">
        <f t="shared" si="0"/>
        <v>0</v>
      </c>
      <c r="G16" s="135"/>
      <c r="H16" s="136" t="e">
        <f t="shared" si="1"/>
        <v>#DIV/0!</v>
      </c>
      <c r="I16" s="135"/>
      <c r="J16" s="136" t="e">
        <f t="shared" si="2"/>
        <v>#DIV/0!</v>
      </c>
      <c r="K16" s="135">
        <v>0</v>
      </c>
      <c r="L16" s="136">
        <f t="shared" si="7"/>
        <v>0</v>
      </c>
      <c r="M16" s="135"/>
      <c r="N16" s="136" t="e">
        <f t="shared" si="10"/>
        <v>#DIV/0!</v>
      </c>
      <c r="O16" s="136" t="e">
        <f t="shared" si="11"/>
        <v>#DIV/0!</v>
      </c>
      <c r="P16" s="133"/>
      <c r="Q16" s="137" t="e">
        <f t="shared" si="5"/>
        <v>#DIV/0!</v>
      </c>
      <c r="R16" s="136" t="e">
        <f t="shared" si="6"/>
        <v>#DIV/0!</v>
      </c>
      <c r="S16" s="138"/>
      <c r="T16" s="190"/>
    </row>
    <row r="17" spans="2:20" ht="19.899999999999999" customHeight="1">
      <c r="B17" s="189">
        <v>46357</v>
      </c>
      <c r="C17" s="133"/>
      <c r="D17" s="134"/>
      <c r="E17" s="135"/>
      <c r="F17" s="136">
        <f t="shared" si="0"/>
        <v>0</v>
      </c>
      <c r="G17" s="135"/>
      <c r="H17" s="136" t="e">
        <f t="shared" si="1"/>
        <v>#DIV/0!</v>
      </c>
      <c r="I17" s="135"/>
      <c r="J17" s="136" t="e">
        <f t="shared" si="2"/>
        <v>#DIV/0!</v>
      </c>
      <c r="K17" s="135">
        <v>0</v>
      </c>
      <c r="L17" s="136">
        <f t="shared" si="7"/>
        <v>0</v>
      </c>
      <c r="M17" s="135"/>
      <c r="N17" s="136" t="e">
        <f t="shared" si="10"/>
        <v>#DIV/0!</v>
      </c>
      <c r="O17" s="136" t="e">
        <f t="shared" si="11"/>
        <v>#DIV/0!</v>
      </c>
      <c r="P17" s="133"/>
      <c r="Q17" s="137" t="e">
        <f t="shared" si="5"/>
        <v>#DIV/0!</v>
      </c>
      <c r="R17" s="136" t="e">
        <f t="shared" si="6"/>
        <v>#DIV/0!</v>
      </c>
      <c r="S17" s="138"/>
      <c r="T17" s="190"/>
    </row>
    <row r="18" spans="2:20" ht="24.75" customHeight="1">
      <c r="B18" s="19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143"/>
      <c r="P18" s="143"/>
      <c r="Q18" s="143"/>
      <c r="R18" s="143"/>
      <c r="S18" s="143"/>
      <c r="T18" s="193"/>
    </row>
    <row r="19" spans="2:20" ht="56.25" customHeight="1">
      <c r="B19" s="187" t="s">
        <v>2</v>
      </c>
      <c r="C19" s="130" t="s">
        <v>21</v>
      </c>
      <c r="D19" s="130" t="s">
        <v>22</v>
      </c>
      <c r="E19" s="130" t="s">
        <v>23</v>
      </c>
      <c r="F19" s="130" t="s">
        <v>24</v>
      </c>
      <c r="G19" s="130" t="s">
        <v>25</v>
      </c>
      <c r="H19" s="130" t="s">
        <v>23</v>
      </c>
      <c r="I19" s="130" t="s">
        <v>26</v>
      </c>
      <c r="J19" s="130" t="s">
        <v>27</v>
      </c>
      <c r="K19" s="130" t="s">
        <v>23</v>
      </c>
      <c r="L19" s="130" t="s">
        <v>28</v>
      </c>
      <c r="M19" s="130" t="s">
        <v>29</v>
      </c>
      <c r="N19" s="130" t="s">
        <v>30</v>
      </c>
      <c r="O19" s="130" t="s">
        <v>31</v>
      </c>
      <c r="P19" s="130" t="s">
        <v>32</v>
      </c>
      <c r="Q19" s="130" t="s">
        <v>33</v>
      </c>
      <c r="R19" s="130" t="s">
        <v>34</v>
      </c>
      <c r="S19" s="130" t="s">
        <v>35</v>
      </c>
      <c r="T19" s="188" t="s">
        <v>36</v>
      </c>
    </row>
    <row r="20" spans="2:20" ht="19.899999999999999" customHeight="1">
      <c r="B20" s="189">
        <v>46023</v>
      </c>
      <c r="C20" s="145">
        <v>150000</v>
      </c>
      <c r="D20" s="135">
        <v>76356</v>
      </c>
      <c r="E20" s="145">
        <f t="shared" ref="E20:E31" si="12">D20-C20</f>
        <v>-73644</v>
      </c>
      <c r="F20" s="145">
        <v>80000</v>
      </c>
      <c r="G20" s="135">
        <v>20855.2</v>
      </c>
      <c r="H20" s="145">
        <f t="shared" ref="H20:H31" si="13">G20-F20</f>
        <v>-59144.800000000003</v>
      </c>
      <c r="I20" s="145">
        <f>SUM(F20+C20)</f>
        <v>230000</v>
      </c>
      <c r="J20" s="145">
        <f t="shared" ref="J20:J31" si="14">D20+G20</f>
        <v>97211.199999999997</v>
      </c>
      <c r="K20" s="145">
        <f t="shared" ref="K20:K31" si="15">J20-I20</f>
        <v>-132788.79999999999</v>
      </c>
      <c r="L20" s="146">
        <v>-2835.26</v>
      </c>
      <c r="M20" s="136">
        <f t="shared" ref="M20:M31" si="16">L20/G20</f>
        <v>-0.1359497871034562</v>
      </c>
      <c r="N20" s="147">
        <v>242.99</v>
      </c>
      <c r="O20" s="136">
        <f t="shared" ref="O20:O31" si="17">N20/D20</f>
        <v>3.1823301377756825E-3</v>
      </c>
      <c r="P20" s="148">
        <v>3500</v>
      </c>
      <c r="Q20" s="149">
        <v>2513.7600000000002</v>
      </c>
      <c r="R20" s="145">
        <f t="shared" ref="R20:R31" si="18">Q20-P20</f>
        <v>-986.23999999999978</v>
      </c>
      <c r="S20" s="149">
        <v>-569.85</v>
      </c>
      <c r="T20" s="194">
        <v>0.31830000000000003</v>
      </c>
    </row>
    <row r="21" spans="2:20" ht="19.899999999999999" customHeight="1">
      <c r="B21" s="189">
        <v>46054</v>
      </c>
      <c r="C21" s="145">
        <v>150000</v>
      </c>
      <c r="D21" s="135">
        <v>78892</v>
      </c>
      <c r="E21" s="145">
        <f t="shared" si="12"/>
        <v>-71108</v>
      </c>
      <c r="F21" s="145">
        <v>80000</v>
      </c>
      <c r="G21" s="135">
        <v>20413.27</v>
      </c>
      <c r="H21" s="145">
        <f t="shared" si="13"/>
        <v>-59586.729999999996</v>
      </c>
      <c r="I21" s="145">
        <f>SUM(F21+C21)</f>
        <v>230000</v>
      </c>
      <c r="J21" s="145">
        <f t="shared" si="14"/>
        <v>99305.27</v>
      </c>
      <c r="K21" s="145">
        <f t="shared" si="15"/>
        <v>-130694.73</v>
      </c>
      <c r="L21" s="146">
        <v>924.7</v>
      </c>
      <c r="M21" s="136">
        <f t="shared" si="16"/>
        <v>4.5298964840028079E-2</v>
      </c>
      <c r="N21" s="147">
        <v>1479</v>
      </c>
      <c r="O21" s="136">
        <f t="shared" si="17"/>
        <v>1.8747147999797192E-2</v>
      </c>
      <c r="P21" s="148">
        <v>3500</v>
      </c>
      <c r="Q21" s="149">
        <v>2484.63</v>
      </c>
      <c r="R21" s="145">
        <f t="shared" si="18"/>
        <v>-1015.3699999999999</v>
      </c>
      <c r="S21" s="149">
        <v>273.73</v>
      </c>
      <c r="T21" s="194">
        <v>0.66310000000000002</v>
      </c>
    </row>
    <row r="22" spans="2:20" ht="19.899999999999999" customHeight="1">
      <c r="B22" s="189">
        <v>46082</v>
      </c>
      <c r="C22" s="145">
        <v>150000</v>
      </c>
      <c r="D22" s="135">
        <v>88964</v>
      </c>
      <c r="E22" s="145">
        <f t="shared" si="12"/>
        <v>-61036</v>
      </c>
      <c r="F22" s="145">
        <v>80000</v>
      </c>
      <c r="G22" s="135">
        <v>23693.69</v>
      </c>
      <c r="H22" s="145">
        <f t="shared" si="13"/>
        <v>-56306.31</v>
      </c>
      <c r="I22" s="145">
        <v>230000</v>
      </c>
      <c r="J22" s="145">
        <f t="shared" si="14"/>
        <v>112657.69</v>
      </c>
      <c r="K22" s="145">
        <f t="shared" si="15"/>
        <v>-117342.31</v>
      </c>
      <c r="L22" s="146">
        <v>-1040.49</v>
      </c>
      <c r="M22" s="136">
        <f t="shared" si="16"/>
        <v>-4.3914223575981626E-2</v>
      </c>
      <c r="N22" s="147">
        <v>2164</v>
      </c>
      <c r="O22" s="136">
        <f t="shared" si="17"/>
        <v>2.4324445843262443E-2</v>
      </c>
      <c r="P22" s="148">
        <v>3500</v>
      </c>
      <c r="Q22" s="149">
        <v>3101.64</v>
      </c>
      <c r="R22" s="145">
        <f t="shared" si="18"/>
        <v>-398.36000000000013</v>
      </c>
      <c r="S22" s="149">
        <v>-131.19</v>
      </c>
      <c r="T22" s="194">
        <v>0.50180000000000002</v>
      </c>
    </row>
    <row r="23" spans="2:20" ht="19.899999999999999" customHeight="1">
      <c r="B23" s="189">
        <v>46113</v>
      </c>
      <c r="C23" s="145">
        <v>150000</v>
      </c>
      <c r="D23" s="135">
        <v>86627</v>
      </c>
      <c r="E23" s="145">
        <f t="shared" si="12"/>
        <v>-63373</v>
      </c>
      <c r="F23" s="145">
        <v>80000</v>
      </c>
      <c r="G23" s="135">
        <v>23629.51</v>
      </c>
      <c r="H23" s="145">
        <f t="shared" si="13"/>
        <v>-56370.490000000005</v>
      </c>
      <c r="I23" s="145">
        <v>230000</v>
      </c>
      <c r="J23" s="145">
        <f t="shared" si="14"/>
        <v>110256.51</v>
      </c>
      <c r="K23" s="145">
        <f t="shared" si="15"/>
        <v>-119743.49</v>
      </c>
      <c r="L23" s="146">
        <v>-2909.95</v>
      </c>
      <c r="M23" s="136">
        <f t="shared" si="16"/>
        <v>-0.12314897769780245</v>
      </c>
      <c r="N23" s="147">
        <v>-2807</v>
      </c>
      <c r="O23" s="136">
        <f t="shared" si="17"/>
        <v>-3.2403292276080208E-2</v>
      </c>
      <c r="P23" s="148">
        <v>3500</v>
      </c>
      <c r="Q23" s="149">
        <v>2861.45</v>
      </c>
      <c r="R23" s="145">
        <f t="shared" si="18"/>
        <v>-638.55000000000018</v>
      </c>
      <c r="S23" s="149">
        <v>-783.02</v>
      </c>
      <c r="T23" s="194">
        <v>0.2525</v>
      </c>
    </row>
    <row r="24" spans="2:20" ht="19.899999999999999" customHeight="1">
      <c r="B24" s="189">
        <v>46143</v>
      </c>
      <c r="C24" s="145">
        <v>150000</v>
      </c>
      <c r="D24" s="135">
        <v>100074</v>
      </c>
      <c r="E24" s="145">
        <f t="shared" si="12"/>
        <v>-49926</v>
      </c>
      <c r="F24" s="145">
        <v>80000</v>
      </c>
      <c r="G24" s="135">
        <v>24646.19</v>
      </c>
      <c r="H24" s="145">
        <f t="shared" si="13"/>
        <v>-55353.81</v>
      </c>
      <c r="I24" s="145">
        <v>230000</v>
      </c>
      <c r="J24" s="145">
        <f t="shared" si="14"/>
        <v>124720.19</v>
      </c>
      <c r="K24" s="145">
        <f t="shared" si="15"/>
        <v>-105279.81</v>
      </c>
      <c r="L24" s="146">
        <v>-910.71</v>
      </c>
      <c r="M24" s="136">
        <f t="shared" si="16"/>
        <v>-3.6951350289841964E-2</v>
      </c>
      <c r="N24" s="147">
        <v>-10406</v>
      </c>
      <c r="O24" s="136">
        <f t="shared" si="17"/>
        <v>-0.10398305254111957</v>
      </c>
      <c r="P24" s="148">
        <v>3500</v>
      </c>
      <c r="Q24" s="149">
        <v>3657.55</v>
      </c>
      <c r="R24" s="145">
        <f t="shared" si="18"/>
        <v>157.55000000000018</v>
      </c>
      <c r="S24" s="149">
        <v>-663.57</v>
      </c>
      <c r="T24" s="194">
        <v>0.32769999999999999</v>
      </c>
    </row>
    <row r="25" spans="2:20" ht="19.899999999999999" customHeight="1">
      <c r="B25" s="189">
        <v>46174</v>
      </c>
      <c r="C25" s="145">
        <v>150000</v>
      </c>
      <c r="D25" s="135">
        <v>96422</v>
      </c>
      <c r="E25" s="145">
        <f t="shared" si="12"/>
        <v>-53578</v>
      </c>
      <c r="F25" s="145">
        <v>80000</v>
      </c>
      <c r="G25" s="135">
        <v>27812.5</v>
      </c>
      <c r="H25" s="145">
        <f t="shared" si="13"/>
        <v>-52187.5</v>
      </c>
      <c r="I25" s="145">
        <v>230000</v>
      </c>
      <c r="J25" s="145">
        <f t="shared" si="14"/>
        <v>124234.5</v>
      </c>
      <c r="K25" s="145">
        <f t="shared" si="15"/>
        <v>-105765.5</v>
      </c>
      <c r="L25" s="146">
        <v>-2454.48</v>
      </c>
      <c r="M25" s="136">
        <f t="shared" si="16"/>
        <v>-8.825096629213483E-2</v>
      </c>
      <c r="N25" s="147">
        <v>3422</v>
      </c>
      <c r="O25" s="136">
        <f t="shared" si="17"/>
        <v>3.5489825973325589E-2</v>
      </c>
      <c r="P25" s="148">
        <v>3500</v>
      </c>
      <c r="Q25" s="149">
        <v>3765.06</v>
      </c>
      <c r="R25" s="145">
        <f t="shared" si="18"/>
        <v>265.05999999999995</v>
      </c>
      <c r="S25" s="149">
        <v>525.79999999999995</v>
      </c>
      <c r="T25" s="194">
        <v>0.65610000000000002</v>
      </c>
    </row>
    <row r="26" spans="2:20" ht="19.899999999999999" customHeight="1">
      <c r="B26" s="189">
        <v>46204</v>
      </c>
      <c r="C26" s="145">
        <v>150000</v>
      </c>
      <c r="D26" s="135">
        <v>96374</v>
      </c>
      <c r="E26" s="145">
        <f t="shared" si="12"/>
        <v>-53626</v>
      </c>
      <c r="F26" s="145">
        <v>80000</v>
      </c>
      <c r="G26" s="135">
        <v>26027.29</v>
      </c>
      <c r="H26" s="145">
        <f t="shared" si="13"/>
        <v>-53972.71</v>
      </c>
      <c r="I26" s="145">
        <v>230000</v>
      </c>
      <c r="J26" s="145">
        <f t="shared" si="14"/>
        <v>122401.29000000001</v>
      </c>
      <c r="K26" s="145">
        <f t="shared" si="15"/>
        <v>-107598.70999999999</v>
      </c>
      <c r="L26" s="146">
        <v>-2894.53</v>
      </c>
      <c r="M26" s="136">
        <f t="shared" si="16"/>
        <v>-0.11121134778150166</v>
      </c>
      <c r="N26" s="147">
        <v>-4749</v>
      </c>
      <c r="O26" s="136">
        <f t="shared" si="17"/>
        <v>-4.9276775893913299E-2</v>
      </c>
      <c r="P26" s="148">
        <v>3500</v>
      </c>
      <c r="Q26" s="149">
        <v>3472.42</v>
      </c>
      <c r="R26" s="145">
        <f t="shared" si="18"/>
        <v>-27.579999999999927</v>
      </c>
      <c r="S26" s="149">
        <v>-808.54</v>
      </c>
      <c r="T26" s="194">
        <v>0.27179999999999999</v>
      </c>
    </row>
    <row r="27" spans="2:20" ht="19.899999999999999" customHeight="1">
      <c r="B27" s="189">
        <v>46235</v>
      </c>
      <c r="C27" s="145">
        <v>150000</v>
      </c>
      <c r="D27" s="135">
        <v>103374</v>
      </c>
      <c r="E27" s="145">
        <f t="shared" si="12"/>
        <v>-46626</v>
      </c>
      <c r="F27" s="145">
        <v>80000</v>
      </c>
      <c r="G27" s="135">
        <v>26189.52</v>
      </c>
      <c r="H27" s="145">
        <f t="shared" si="13"/>
        <v>-53810.479999999996</v>
      </c>
      <c r="I27" s="145">
        <v>230000</v>
      </c>
      <c r="J27" s="145">
        <f t="shared" si="14"/>
        <v>129563.52</v>
      </c>
      <c r="K27" s="145">
        <f t="shared" si="15"/>
        <v>-100436.48</v>
      </c>
      <c r="L27" s="146">
        <v>-9.5399999999999991</v>
      </c>
      <c r="M27" s="136">
        <f t="shared" si="16"/>
        <v>-3.6426784454239705E-4</v>
      </c>
      <c r="N27" s="147">
        <v>440</v>
      </c>
      <c r="O27" s="136">
        <f t="shared" si="17"/>
        <v>4.2563894209375662E-3</v>
      </c>
      <c r="P27" s="148">
        <v>3500</v>
      </c>
      <c r="Q27" s="149">
        <v>3787.36</v>
      </c>
      <c r="R27" s="145">
        <f t="shared" si="18"/>
        <v>287.36000000000013</v>
      </c>
      <c r="S27" s="149">
        <v>-412.25</v>
      </c>
      <c r="T27" s="194">
        <v>0.38919999999999999</v>
      </c>
    </row>
    <row r="28" spans="2:20" ht="19.899999999999999" customHeight="1">
      <c r="B28" s="189">
        <v>46266</v>
      </c>
      <c r="C28" s="145">
        <v>150000</v>
      </c>
      <c r="D28" s="135">
        <v>95886</v>
      </c>
      <c r="E28" s="145">
        <f t="shared" si="12"/>
        <v>-54114</v>
      </c>
      <c r="F28" s="145">
        <v>80000</v>
      </c>
      <c r="G28" s="135">
        <v>25204.400000000001</v>
      </c>
      <c r="H28" s="145">
        <f t="shared" si="13"/>
        <v>-54795.6</v>
      </c>
      <c r="I28" s="145">
        <v>230000</v>
      </c>
      <c r="J28" s="145">
        <f t="shared" si="14"/>
        <v>121090.4</v>
      </c>
      <c r="K28" s="145">
        <f t="shared" si="15"/>
        <v>-108909.6</v>
      </c>
      <c r="L28" s="146">
        <v>-1730.99</v>
      </c>
      <c r="M28" s="136">
        <f t="shared" si="16"/>
        <v>-6.8678087952897107E-2</v>
      </c>
      <c r="N28" s="147">
        <v>-4069</v>
      </c>
      <c r="O28" s="136">
        <f t="shared" si="17"/>
        <v>-4.2435809190079887E-2</v>
      </c>
      <c r="P28" s="148">
        <v>3500</v>
      </c>
      <c r="Q28" s="149">
        <v>3804.4</v>
      </c>
      <c r="R28" s="145">
        <f t="shared" si="18"/>
        <v>304.40000000000009</v>
      </c>
      <c r="S28" s="149">
        <v>-56.47</v>
      </c>
      <c r="T28" s="194">
        <v>0.46829999999999999</v>
      </c>
    </row>
    <row r="29" spans="2:20" ht="19.899999999999999" customHeight="1">
      <c r="B29" s="189">
        <v>46296</v>
      </c>
      <c r="C29" s="145">
        <v>150000</v>
      </c>
      <c r="D29" s="135"/>
      <c r="E29" s="145">
        <f t="shared" si="12"/>
        <v>-150000</v>
      </c>
      <c r="F29" s="145">
        <v>80000</v>
      </c>
      <c r="G29" s="135"/>
      <c r="H29" s="145">
        <f t="shared" si="13"/>
        <v>-80000</v>
      </c>
      <c r="I29" s="145">
        <v>230000</v>
      </c>
      <c r="J29" s="145">
        <f t="shared" si="14"/>
        <v>0</v>
      </c>
      <c r="K29" s="145">
        <f t="shared" si="15"/>
        <v>-230000</v>
      </c>
      <c r="L29" s="146"/>
      <c r="M29" s="136" t="e">
        <f t="shared" si="16"/>
        <v>#DIV/0!</v>
      </c>
      <c r="N29" s="147"/>
      <c r="O29" s="136" t="e">
        <f t="shared" si="17"/>
        <v>#DIV/0!</v>
      </c>
      <c r="P29" s="148">
        <v>3500</v>
      </c>
      <c r="Q29" s="149"/>
      <c r="R29" s="145">
        <f t="shared" si="18"/>
        <v>-3500</v>
      </c>
      <c r="S29" s="149"/>
      <c r="T29" s="194"/>
    </row>
    <row r="30" spans="2:20" ht="19.899999999999999" customHeight="1">
      <c r="B30" s="189">
        <v>46327</v>
      </c>
      <c r="C30" s="145">
        <v>150000</v>
      </c>
      <c r="D30" s="135"/>
      <c r="E30" s="145">
        <f t="shared" si="12"/>
        <v>-150000</v>
      </c>
      <c r="F30" s="145">
        <v>80000</v>
      </c>
      <c r="G30" s="135"/>
      <c r="H30" s="145">
        <f t="shared" si="13"/>
        <v>-80000</v>
      </c>
      <c r="I30" s="145">
        <v>230000</v>
      </c>
      <c r="J30" s="145">
        <f t="shared" si="14"/>
        <v>0</v>
      </c>
      <c r="K30" s="145">
        <f t="shared" si="15"/>
        <v>-230000</v>
      </c>
      <c r="L30" s="146"/>
      <c r="M30" s="136" t="e">
        <f t="shared" si="16"/>
        <v>#DIV/0!</v>
      </c>
      <c r="N30" s="147"/>
      <c r="O30" s="136" t="e">
        <f t="shared" si="17"/>
        <v>#DIV/0!</v>
      </c>
      <c r="P30" s="148">
        <v>3500</v>
      </c>
      <c r="Q30" s="149"/>
      <c r="R30" s="145">
        <f t="shared" si="18"/>
        <v>-3500</v>
      </c>
      <c r="S30" s="149"/>
      <c r="T30" s="194"/>
    </row>
    <row r="31" spans="2:20" ht="19.899999999999999" customHeight="1">
      <c r="B31" s="189">
        <v>46357</v>
      </c>
      <c r="C31" s="145">
        <v>150000</v>
      </c>
      <c r="D31" s="135"/>
      <c r="E31" s="145">
        <f t="shared" si="12"/>
        <v>-150000</v>
      </c>
      <c r="F31" s="145">
        <v>80000</v>
      </c>
      <c r="G31" s="135"/>
      <c r="H31" s="145">
        <f t="shared" si="13"/>
        <v>-80000</v>
      </c>
      <c r="I31" s="145">
        <v>230000</v>
      </c>
      <c r="J31" s="145">
        <f t="shared" si="14"/>
        <v>0</v>
      </c>
      <c r="K31" s="145">
        <f t="shared" si="15"/>
        <v>-230000</v>
      </c>
      <c r="L31" s="150"/>
      <c r="M31" s="136" t="e">
        <f t="shared" si="16"/>
        <v>#DIV/0!</v>
      </c>
      <c r="N31" s="135"/>
      <c r="O31" s="136" t="e">
        <f t="shared" si="17"/>
        <v>#DIV/0!</v>
      </c>
      <c r="P31" s="148">
        <v>3500</v>
      </c>
      <c r="Q31" s="149"/>
      <c r="R31" s="145">
        <f t="shared" si="18"/>
        <v>-3500</v>
      </c>
      <c r="S31" s="149"/>
      <c r="T31" s="194"/>
    </row>
    <row r="32" spans="2:20" ht="15" customHeight="1">
      <c r="B32" s="195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7"/>
      <c r="P32" s="47"/>
      <c r="Q32" s="47"/>
      <c r="R32" s="47" t="s">
        <v>101</v>
      </c>
      <c r="S32" s="47"/>
      <c r="T32" s="196"/>
    </row>
    <row r="33" spans="2:20" ht="72.75" hidden="1" customHeight="1" thickBot="1">
      <c r="B33" s="197" t="s">
        <v>2</v>
      </c>
      <c r="C33" s="62" t="s">
        <v>37</v>
      </c>
      <c r="D33" s="62" t="s">
        <v>38</v>
      </c>
      <c r="E33" s="62" t="s">
        <v>39</v>
      </c>
      <c r="F33" s="62" t="s">
        <v>40</v>
      </c>
      <c r="G33" s="62" t="s">
        <v>41</v>
      </c>
      <c r="H33" s="62" t="s">
        <v>42</v>
      </c>
      <c r="I33" s="62" t="s">
        <v>43</v>
      </c>
      <c r="J33" s="62" t="s">
        <v>44</v>
      </c>
      <c r="K33" s="62" t="s">
        <v>20</v>
      </c>
      <c r="L33" s="62"/>
      <c r="M33" s="62"/>
      <c r="N33" s="62"/>
      <c r="O33" s="62"/>
      <c r="P33" s="62"/>
      <c r="Q33" s="62"/>
      <c r="R33" s="62"/>
      <c r="S33" s="62"/>
      <c r="T33" s="196"/>
    </row>
    <row r="34" spans="2:20" ht="15" hidden="1" customHeight="1">
      <c r="B34" s="198"/>
      <c r="C34" s="49" t="s">
        <v>45</v>
      </c>
      <c r="D34" s="48" t="s">
        <v>46</v>
      </c>
      <c r="E34" s="49" t="s">
        <v>47</v>
      </c>
      <c r="F34" s="49" t="s">
        <v>48</v>
      </c>
      <c r="G34" s="48" t="s">
        <v>49</v>
      </c>
      <c r="H34" s="49" t="s">
        <v>50</v>
      </c>
      <c r="I34" s="49" t="s">
        <v>51</v>
      </c>
      <c r="J34" s="49" t="s">
        <v>52</v>
      </c>
      <c r="K34" s="49" t="s">
        <v>53</v>
      </c>
      <c r="L34" s="16"/>
      <c r="M34" s="51"/>
      <c r="N34" s="49"/>
      <c r="O34" s="48"/>
      <c r="P34" s="51"/>
      <c r="Q34" s="49"/>
      <c r="R34" s="48"/>
      <c r="S34" s="49"/>
      <c r="T34" s="196"/>
    </row>
    <row r="35" spans="2:20" ht="24.75" hidden="1" customHeight="1">
      <c r="B35" s="198">
        <v>46023</v>
      </c>
      <c r="C35" s="49">
        <v>14020</v>
      </c>
      <c r="D35" s="48">
        <v>4523</v>
      </c>
      <c r="E35" s="49">
        <v>8370</v>
      </c>
      <c r="F35" s="49">
        <f t="shared" ref="F35:F46" si="19">D35+E35</f>
        <v>12893</v>
      </c>
      <c r="G35" s="48">
        <f t="shared" ref="G35:G44" si="20">C35-F35</f>
        <v>1127</v>
      </c>
      <c r="H35" s="49">
        <f t="shared" ref="H35:H44" si="21">G35/J35</f>
        <v>36.354838709677416</v>
      </c>
      <c r="I35" s="49">
        <f t="shared" ref="I35:I44" si="22">J20/G35</f>
        <v>86.256610470275064</v>
      </c>
      <c r="J35" s="49">
        <v>31</v>
      </c>
      <c r="K35" s="49" t="s">
        <v>54</v>
      </c>
      <c r="L35" s="16"/>
      <c r="M35" s="51"/>
      <c r="N35" s="49"/>
      <c r="O35" s="48"/>
      <c r="P35" s="51"/>
      <c r="Q35" s="49"/>
      <c r="R35" s="48"/>
      <c r="S35" s="49"/>
      <c r="T35" s="196"/>
    </row>
    <row r="36" spans="2:20" ht="24.75" hidden="1" customHeight="1">
      <c r="B36" s="198">
        <v>46054</v>
      </c>
      <c r="C36" s="49">
        <v>15561</v>
      </c>
      <c r="D36" s="48">
        <v>4830</v>
      </c>
      <c r="E36" s="49">
        <v>9153</v>
      </c>
      <c r="F36" s="49">
        <f t="shared" si="19"/>
        <v>13983</v>
      </c>
      <c r="G36" s="48">
        <f t="shared" si="20"/>
        <v>1578</v>
      </c>
      <c r="H36" s="49">
        <f t="shared" si="21"/>
        <v>56.357142857142854</v>
      </c>
      <c r="I36" s="49">
        <f t="shared" si="22"/>
        <v>62.931096324461343</v>
      </c>
      <c r="J36" s="49">
        <v>28</v>
      </c>
      <c r="K36" s="49"/>
      <c r="L36" s="16"/>
      <c r="M36" s="51"/>
      <c r="N36" s="49"/>
      <c r="O36" s="48"/>
      <c r="P36" s="51"/>
      <c r="Q36" s="49"/>
      <c r="R36" s="48"/>
      <c r="S36" s="49"/>
      <c r="T36" s="196"/>
    </row>
    <row r="37" spans="2:20" ht="24.75" hidden="1" customHeight="1">
      <c r="B37" s="198">
        <v>46082</v>
      </c>
      <c r="C37" s="49">
        <v>15930</v>
      </c>
      <c r="D37" s="48">
        <v>5296</v>
      </c>
      <c r="E37" s="49">
        <v>9373</v>
      </c>
      <c r="F37" s="49">
        <f t="shared" si="19"/>
        <v>14669</v>
      </c>
      <c r="G37" s="48">
        <f t="shared" si="20"/>
        <v>1261</v>
      </c>
      <c r="H37" s="49">
        <f t="shared" si="21"/>
        <v>40.677419354838712</v>
      </c>
      <c r="I37" s="49">
        <f t="shared" si="22"/>
        <v>89.339960348929424</v>
      </c>
      <c r="J37" s="49">
        <v>31</v>
      </c>
      <c r="K37" s="49"/>
      <c r="L37" s="16"/>
      <c r="M37" s="51"/>
      <c r="N37" s="49"/>
      <c r="O37" s="48"/>
      <c r="P37" s="51"/>
      <c r="Q37" s="49"/>
      <c r="R37" s="48"/>
      <c r="S37" s="49"/>
      <c r="T37" s="196"/>
    </row>
    <row r="38" spans="2:20" ht="24.75" hidden="1" customHeight="1">
      <c r="B38" s="198">
        <v>46113</v>
      </c>
      <c r="C38" s="49">
        <v>17050</v>
      </c>
      <c r="D38" s="48">
        <v>5513</v>
      </c>
      <c r="E38" s="49">
        <v>10262</v>
      </c>
      <c r="F38" s="49">
        <f t="shared" si="19"/>
        <v>15775</v>
      </c>
      <c r="G38" s="48">
        <f t="shared" si="20"/>
        <v>1275</v>
      </c>
      <c r="H38" s="49">
        <f t="shared" si="21"/>
        <v>42.5</v>
      </c>
      <c r="I38" s="49">
        <f t="shared" si="22"/>
        <v>86.475694117647052</v>
      </c>
      <c r="J38" s="49">
        <v>30</v>
      </c>
      <c r="K38" s="49"/>
      <c r="L38" s="16"/>
      <c r="M38" s="51"/>
      <c r="N38" s="49"/>
      <c r="O38" s="48"/>
      <c r="P38" s="51"/>
      <c r="Q38" s="49"/>
      <c r="R38" s="48"/>
      <c r="S38" s="49"/>
      <c r="T38" s="196"/>
    </row>
    <row r="39" spans="2:20" ht="24.75" hidden="1" customHeight="1">
      <c r="B39" s="198">
        <v>46143</v>
      </c>
      <c r="C39" s="49">
        <v>18707</v>
      </c>
      <c r="D39" s="48">
        <v>5757</v>
      </c>
      <c r="E39" s="49">
        <v>11007</v>
      </c>
      <c r="F39" s="49">
        <f t="shared" si="19"/>
        <v>16764</v>
      </c>
      <c r="G39" s="48">
        <f t="shared" si="20"/>
        <v>1943</v>
      </c>
      <c r="H39" s="49">
        <f t="shared" si="21"/>
        <v>62.677419354838712</v>
      </c>
      <c r="I39" s="49">
        <f t="shared" si="22"/>
        <v>64.189495625321669</v>
      </c>
      <c r="J39" s="49">
        <v>31</v>
      </c>
      <c r="K39" s="49"/>
      <c r="L39" s="16"/>
      <c r="M39" s="51"/>
      <c r="N39" s="49"/>
      <c r="O39" s="48"/>
      <c r="P39" s="51"/>
      <c r="Q39" s="49"/>
      <c r="R39" s="48"/>
      <c r="S39" s="49"/>
      <c r="T39" s="196"/>
    </row>
    <row r="40" spans="2:20" ht="24.75" hidden="1" customHeight="1">
      <c r="B40" s="198">
        <v>46174</v>
      </c>
      <c r="C40" s="49">
        <v>18176</v>
      </c>
      <c r="D40" s="48">
        <v>5187</v>
      </c>
      <c r="E40" s="49">
        <v>10729</v>
      </c>
      <c r="F40" s="49">
        <f t="shared" si="19"/>
        <v>15916</v>
      </c>
      <c r="G40" s="48">
        <f>C40-F40</f>
        <v>2260</v>
      </c>
      <c r="H40" s="49">
        <f t="shared" si="21"/>
        <v>75.333333333333329</v>
      </c>
      <c r="I40" s="49">
        <f t="shared" si="22"/>
        <v>54.971017699115045</v>
      </c>
      <c r="J40" s="49">
        <v>30</v>
      </c>
      <c r="K40" s="49"/>
      <c r="L40" s="16"/>
      <c r="M40" s="51"/>
      <c r="N40" s="49"/>
      <c r="O40" s="48"/>
      <c r="P40" s="51"/>
      <c r="Q40" s="49"/>
      <c r="R40" s="48"/>
      <c r="S40" s="49"/>
      <c r="T40" s="196"/>
    </row>
    <row r="41" spans="2:20" ht="24.75" hidden="1" customHeight="1">
      <c r="B41" s="198">
        <v>46204</v>
      </c>
      <c r="C41" s="49">
        <v>18627</v>
      </c>
      <c r="D41" s="48">
        <v>5829</v>
      </c>
      <c r="E41" s="49">
        <v>11197</v>
      </c>
      <c r="F41" s="49">
        <f t="shared" si="19"/>
        <v>17026</v>
      </c>
      <c r="G41" s="48">
        <f t="shared" si="20"/>
        <v>1601</v>
      </c>
      <c r="H41" s="49">
        <f t="shared" si="21"/>
        <v>51.645161290322584</v>
      </c>
      <c r="I41" s="49">
        <f t="shared" si="22"/>
        <v>76.453023110555904</v>
      </c>
      <c r="J41" s="49">
        <v>31</v>
      </c>
      <c r="K41" s="49"/>
      <c r="L41" s="16"/>
      <c r="M41" s="51"/>
      <c r="N41" s="49"/>
      <c r="O41" s="48"/>
      <c r="P41" s="51"/>
      <c r="Q41" s="49"/>
      <c r="R41" s="48"/>
      <c r="S41" s="49"/>
      <c r="T41" s="196"/>
    </row>
    <row r="42" spans="2:20" ht="24.75" hidden="1" customHeight="1">
      <c r="B42" s="198">
        <v>46235</v>
      </c>
      <c r="C42" s="49">
        <v>19468</v>
      </c>
      <c r="D42" s="48">
        <v>5818</v>
      </c>
      <c r="E42" s="49">
        <v>11503</v>
      </c>
      <c r="F42" s="49">
        <f t="shared" si="19"/>
        <v>17321</v>
      </c>
      <c r="G42" s="48">
        <f t="shared" si="20"/>
        <v>2147</v>
      </c>
      <c r="H42" s="49">
        <f t="shared" si="21"/>
        <v>69.258064516129039</v>
      </c>
      <c r="I42" s="49">
        <f t="shared" si="22"/>
        <v>60.346306474149976</v>
      </c>
      <c r="J42" s="49">
        <v>31</v>
      </c>
      <c r="K42" s="49"/>
      <c r="L42" s="16"/>
      <c r="M42" s="51"/>
      <c r="N42" s="49"/>
      <c r="O42" s="48"/>
      <c r="P42" s="51"/>
      <c r="Q42" s="49"/>
      <c r="R42" s="48"/>
      <c r="S42" s="49"/>
      <c r="T42" s="196"/>
    </row>
    <row r="43" spans="2:20" ht="24.75" hidden="1" customHeight="1">
      <c r="B43" s="198">
        <v>46266</v>
      </c>
      <c r="C43" s="49">
        <v>17390</v>
      </c>
      <c r="D43" s="48">
        <v>5501</v>
      </c>
      <c r="E43" s="49">
        <v>10546</v>
      </c>
      <c r="F43" s="49">
        <f t="shared" si="19"/>
        <v>16047</v>
      </c>
      <c r="G43" s="48">
        <f t="shared" si="20"/>
        <v>1343</v>
      </c>
      <c r="H43" s="49">
        <f>G43/J43</f>
        <v>44.766666666666666</v>
      </c>
      <c r="I43" s="49">
        <f>J28/G43</f>
        <v>90.164110201042433</v>
      </c>
      <c r="J43" s="49">
        <v>30</v>
      </c>
      <c r="K43" s="49" t="s">
        <v>123</v>
      </c>
      <c r="L43" s="16"/>
      <c r="M43" s="51"/>
      <c r="N43" s="49"/>
      <c r="O43" s="48"/>
      <c r="P43" s="51"/>
      <c r="Q43" s="49"/>
      <c r="R43" s="48"/>
      <c r="S43" s="49"/>
      <c r="T43" s="196"/>
    </row>
    <row r="44" spans="2:20" ht="24.75" hidden="1" customHeight="1">
      <c r="B44" s="198">
        <v>46296</v>
      </c>
      <c r="C44" s="49"/>
      <c r="D44" s="48"/>
      <c r="E44" s="49"/>
      <c r="F44" s="49">
        <f t="shared" si="19"/>
        <v>0</v>
      </c>
      <c r="G44" s="48">
        <f t="shared" si="20"/>
        <v>0</v>
      </c>
      <c r="H44" s="49">
        <f t="shared" si="21"/>
        <v>0</v>
      </c>
      <c r="I44" s="49" t="e">
        <f t="shared" si="22"/>
        <v>#DIV/0!</v>
      </c>
      <c r="J44" s="49">
        <v>31</v>
      </c>
      <c r="K44" s="49"/>
      <c r="L44" s="16"/>
      <c r="M44" s="51"/>
      <c r="N44" s="49"/>
      <c r="O44" s="48"/>
      <c r="P44" s="51"/>
      <c r="Q44" s="49"/>
      <c r="R44" s="48"/>
      <c r="S44" s="49"/>
      <c r="T44" s="196"/>
    </row>
    <row r="45" spans="2:20" ht="24.75" hidden="1" customHeight="1">
      <c r="B45" s="198">
        <v>46327</v>
      </c>
      <c r="C45" s="49"/>
      <c r="D45" s="48"/>
      <c r="E45" s="49"/>
      <c r="F45" s="49">
        <f t="shared" si="19"/>
        <v>0</v>
      </c>
      <c r="G45" s="48">
        <f>C45-F45</f>
        <v>0</v>
      </c>
      <c r="H45" s="49">
        <f>G45/J45</f>
        <v>0</v>
      </c>
      <c r="I45" s="49" t="e">
        <f>J30/G45</f>
        <v>#DIV/0!</v>
      </c>
      <c r="J45" s="49">
        <v>30</v>
      </c>
      <c r="K45" s="49"/>
      <c r="L45" s="16"/>
      <c r="M45" s="51"/>
      <c r="N45" s="49"/>
      <c r="O45" s="48"/>
      <c r="P45" s="51"/>
      <c r="Q45" s="49"/>
      <c r="R45" s="48"/>
      <c r="S45" s="49"/>
      <c r="T45" s="196"/>
    </row>
    <row r="46" spans="2:20" ht="24.75" hidden="1" customHeight="1">
      <c r="B46" s="198">
        <v>46357</v>
      </c>
      <c r="C46" s="49"/>
      <c r="D46" s="48"/>
      <c r="E46" s="49"/>
      <c r="F46" s="49">
        <f t="shared" si="19"/>
        <v>0</v>
      </c>
      <c r="G46" s="48">
        <f>C46-F46</f>
        <v>0</v>
      </c>
      <c r="H46" s="49">
        <f>G46/J46</f>
        <v>0</v>
      </c>
      <c r="I46" s="49" t="e">
        <f>J31/G46</f>
        <v>#DIV/0!</v>
      </c>
      <c r="J46" s="49">
        <v>31</v>
      </c>
      <c r="K46" s="49"/>
      <c r="L46" s="17"/>
      <c r="M46" s="51"/>
      <c r="N46" s="49"/>
      <c r="O46" s="48"/>
      <c r="P46" s="51"/>
      <c r="Q46" s="49"/>
      <c r="R46" s="48"/>
      <c r="S46" s="49"/>
      <c r="T46" s="196"/>
    </row>
    <row r="47" spans="2:20" ht="24.75" hidden="1" customHeight="1">
      <c r="B47" s="199"/>
      <c r="C47" s="64"/>
      <c r="D47" s="64"/>
      <c r="E47" s="64"/>
      <c r="F47" s="64"/>
      <c r="G47" s="64"/>
      <c r="H47" s="64"/>
      <c r="I47" s="64"/>
      <c r="J47" s="64"/>
      <c r="K47" s="64"/>
      <c r="L47" s="65"/>
      <c r="M47" s="63"/>
      <c r="N47" s="64"/>
      <c r="O47" s="64"/>
      <c r="P47" s="63"/>
      <c r="Q47" s="64"/>
      <c r="R47" s="64"/>
      <c r="S47" s="64"/>
      <c r="T47" s="196"/>
    </row>
    <row r="48" spans="2:20" ht="24.75" hidden="1" customHeight="1">
      <c r="B48" s="200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47"/>
      <c r="P48" s="47"/>
      <c r="Q48" s="47"/>
      <c r="R48" s="47"/>
      <c r="S48" s="47"/>
      <c r="T48" s="196"/>
    </row>
    <row r="49" spans="2:20" ht="27" customHeight="1">
      <c r="B49" s="248" t="s">
        <v>55</v>
      </c>
      <c r="C49" s="249"/>
      <c r="D49" s="249"/>
      <c r="E49" s="249"/>
      <c r="F49" s="249"/>
      <c r="G49" s="249"/>
      <c r="H49" s="249"/>
      <c r="I49" s="249"/>
      <c r="J49" s="249"/>
      <c r="K49" s="249"/>
      <c r="L49" s="249" t="s">
        <v>56</v>
      </c>
      <c r="M49" s="249"/>
      <c r="N49" s="47"/>
      <c r="O49" s="127"/>
      <c r="P49" s="127"/>
      <c r="Q49" s="127"/>
      <c r="R49" s="127"/>
      <c r="S49" s="47"/>
      <c r="T49" s="196"/>
    </row>
    <row r="50" spans="2:20" ht="94.15" customHeight="1">
      <c r="B50" s="176" t="s">
        <v>2</v>
      </c>
      <c r="C50" s="152" t="s">
        <v>58</v>
      </c>
      <c r="D50" s="152" t="s">
        <v>59</v>
      </c>
      <c r="E50" s="152" t="s">
        <v>60</v>
      </c>
      <c r="F50" s="152" t="s">
        <v>61</v>
      </c>
      <c r="G50" s="152" t="s">
        <v>62</v>
      </c>
      <c r="H50" s="152" t="s">
        <v>63</v>
      </c>
      <c r="I50" s="152" t="s">
        <v>64</v>
      </c>
      <c r="J50" s="152" t="s">
        <v>65</v>
      </c>
      <c r="K50" s="152" t="s">
        <v>66</v>
      </c>
      <c r="L50" s="152" t="s">
        <v>42</v>
      </c>
      <c r="M50" s="152" t="s">
        <v>43</v>
      </c>
      <c r="N50" s="47"/>
      <c r="O50" s="127"/>
      <c r="P50" s="127"/>
      <c r="Q50" s="127"/>
      <c r="R50" s="127"/>
      <c r="S50" s="47"/>
      <c r="T50" s="196"/>
    </row>
    <row r="51" spans="2:20" ht="19.899999999999999" customHeight="1">
      <c r="B51" s="189">
        <v>46023</v>
      </c>
      <c r="C51" s="135">
        <v>6836.87</v>
      </c>
      <c r="D51" s="135">
        <v>486.87</v>
      </c>
      <c r="E51" s="135">
        <v>177.12</v>
      </c>
      <c r="F51" s="135">
        <v>11824.25</v>
      </c>
      <c r="G51" s="135">
        <v>547.58000000000004</v>
      </c>
      <c r="H51" s="135">
        <v>842.14</v>
      </c>
      <c r="I51" s="135">
        <v>140.37</v>
      </c>
      <c r="J51" s="135"/>
      <c r="K51" s="145">
        <f>SUM(C51:J51)</f>
        <v>20855.2</v>
      </c>
      <c r="L51" s="153">
        <f t="shared" ref="L51:L61" si="23">H35</f>
        <v>36.354838709677416</v>
      </c>
      <c r="M51" s="145">
        <f t="shared" ref="M51:M61" si="24">I35</f>
        <v>86.256610470275064</v>
      </c>
      <c r="N51" s="47"/>
      <c r="O51" s="127"/>
      <c r="P51" s="127"/>
      <c r="Q51" s="127"/>
      <c r="R51" s="127"/>
      <c r="S51" s="47"/>
      <c r="T51" s="196"/>
    </row>
    <row r="52" spans="2:20" ht="19.899999999999999" customHeight="1">
      <c r="B52" s="189">
        <v>46054</v>
      </c>
      <c r="C52" s="135">
        <v>7059.28</v>
      </c>
      <c r="D52" s="135">
        <v>408.69</v>
      </c>
      <c r="E52" s="135">
        <v>223.8</v>
      </c>
      <c r="F52" s="135">
        <v>11391.14</v>
      </c>
      <c r="G52" s="135">
        <v>610.14</v>
      </c>
      <c r="H52" s="135">
        <v>693.13</v>
      </c>
      <c r="I52" s="135">
        <v>27.09</v>
      </c>
      <c r="J52" s="135"/>
      <c r="K52" s="145">
        <f>SUM(C52:I52)</f>
        <v>20413.27</v>
      </c>
      <c r="L52" s="153">
        <f t="shared" si="23"/>
        <v>56.357142857142854</v>
      </c>
      <c r="M52" s="145">
        <f t="shared" si="24"/>
        <v>62.931096324461343</v>
      </c>
      <c r="N52" s="47"/>
      <c r="O52" s="127"/>
      <c r="P52" s="127"/>
      <c r="Q52" s="127"/>
      <c r="R52" s="127"/>
      <c r="S52" s="47"/>
      <c r="T52" s="196"/>
    </row>
    <row r="53" spans="2:20" ht="19.899999999999999" customHeight="1">
      <c r="B53" s="189">
        <v>46082</v>
      </c>
      <c r="C53" s="135">
        <v>8886.9599999999991</v>
      </c>
      <c r="D53" s="135">
        <v>576.69000000000005</v>
      </c>
      <c r="E53" s="135">
        <v>282.99</v>
      </c>
      <c r="F53" s="135">
        <v>13006.22</v>
      </c>
      <c r="G53" s="135">
        <v>487.73</v>
      </c>
      <c r="H53" s="135">
        <v>441.25</v>
      </c>
      <c r="I53" s="135">
        <v>11.85</v>
      </c>
      <c r="J53" s="135"/>
      <c r="K53" s="145">
        <f t="shared" ref="K53:K55" si="25">SUM(C53:I53)</f>
        <v>23693.69</v>
      </c>
      <c r="L53" s="153">
        <f t="shared" si="23"/>
        <v>40.677419354838712</v>
      </c>
      <c r="M53" s="145">
        <f t="shared" si="24"/>
        <v>89.339960348929424</v>
      </c>
      <c r="N53" s="47"/>
      <c r="O53" s="127"/>
      <c r="P53" s="127"/>
      <c r="Q53" s="127"/>
      <c r="R53" s="127"/>
      <c r="S53" s="47"/>
      <c r="T53" s="196"/>
    </row>
    <row r="54" spans="2:20" ht="19.899999999999999" customHeight="1">
      <c r="B54" s="189">
        <v>46113</v>
      </c>
      <c r="C54" s="135">
        <v>8601.66</v>
      </c>
      <c r="D54" s="135">
        <v>617.67999999999995</v>
      </c>
      <c r="E54" s="135">
        <v>299.45999999999998</v>
      </c>
      <c r="F54" s="135">
        <v>12868.58</v>
      </c>
      <c r="G54" s="135">
        <v>647.66999999999996</v>
      </c>
      <c r="H54" s="135">
        <v>587.98</v>
      </c>
      <c r="I54" s="135">
        <v>6.48</v>
      </c>
      <c r="J54" s="135"/>
      <c r="K54" s="145">
        <f t="shared" si="25"/>
        <v>23629.509999999995</v>
      </c>
      <c r="L54" s="153">
        <f t="shared" si="23"/>
        <v>42.5</v>
      </c>
      <c r="M54" s="145">
        <f t="shared" si="24"/>
        <v>86.475694117647052</v>
      </c>
      <c r="N54" s="47"/>
      <c r="O54" s="127"/>
      <c r="P54" s="127"/>
      <c r="Q54" s="127"/>
      <c r="R54" s="127"/>
      <c r="S54" s="47"/>
      <c r="T54" s="196"/>
    </row>
    <row r="55" spans="2:20" ht="19.899999999999999" customHeight="1">
      <c r="B55" s="189">
        <v>46143</v>
      </c>
      <c r="C55" s="135">
        <v>8437.06</v>
      </c>
      <c r="D55" s="135">
        <v>518.09</v>
      </c>
      <c r="E55" s="135">
        <v>291.52</v>
      </c>
      <c r="F55" s="135">
        <v>13847.07</v>
      </c>
      <c r="G55" s="135">
        <v>745.81</v>
      </c>
      <c r="H55" s="135">
        <v>806.64</v>
      </c>
      <c r="I55" s="135">
        <v>0</v>
      </c>
      <c r="J55" s="135"/>
      <c r="K55" s="145">
        <f t="shared" si="25"/>
        <v>24646.19</v>
      </c>
      <c r="L55" s="153">
        <f t="shared" si="23"/>
        <v>62.677419354838712</v>
      </c>
      <c r="M55" s="145">
        <f t="shared" si="24"/>
        <v>64.189495625321669</v>
      </c>
      <c r="N55" s="47"/>
      <c r="O55" s="127"/>
      <c r="P55" s="127"/>
      <c r="Q55" s="127"/>
      <c r="R55" s="127"/>
      <c r="S55" s="47"/>
      <c r="T55" s="196"/>
    </row>
    <row r="56" spans="2:20" ht="19.899999999999999" customHeight="1">
      <c r="B56" s="189">
        <v>46174</v>
      </c>
      <c r="C56" s="135">
        <v>9424.08</v>
      </c>
      <c r="D56" s="135">
        <v>749.26</v>
      </c>
      <c r="E56" s="135">
        <v>287.52999999999997</v>
      </c>
      <c r="F56" s="135">
        <v>15607.07</v>
      </c>
      <c r="G56" s="135">
        <v>930.52</v>
      </c>
      <c r="H56" s="135">
        <v>814.04</v>
      </c>
      <c r="I56" s="135"/>
      <c r="J56" s="135"/>
      <c r="K56" s="145">
        <f t="shared" ref="K56:K62" si="26">SUM(C56:I56)</f>
        <v>27812.500000000004</v>
      </c>
      <c r="L56" s="153">
        <f t="shared" si="23"/>
        <v>75.333333333333329</v>
      </c>
      <c r="M56" s="145">
        <f t="shared" si="24"/>
        <v>54.971017699115045</v>
      </c>
      <c r="N56" s="47"/>
      <c r="O56" s="127"/>
      <c r="P56" s="127"/>
      <c r="Q56" s="127"/>
      <c r="R56" s="127"/>
      <c r="S56" s="47"/>
      <c r="T56" s="196"/>
    </row>
    <row r="57" spans="2:20" ht="19.899999999999999" customHeight="1">
      <c r="B57" s="189">
        <v>46204</v>
      </c>
      <c r="C57" s="135">
        <v>9699.42</v>
      </c>
      <c r="D57" s="135">
        <v>629.28</v>
      </c>
      <c r="E57" s="135">
        <v>261.69</v>
      </c>
      <c r="F57" s="135">
        <v>13297.14</v>
      </c>
      <c r="G57" s="135">
        <v>997.25</v>
      </c>
      <c r="H57" s="135">
        <v>1136.56</v>
      </c>
      <c r="I57" s="135">
        <v>5.95</v>
      </c>
      <c r="J57" s="135"/>
      <c r="K57" s="145">
        <f t="shared" si="26"/>
        <v>26027.29</v>
      </c>
      <c r="L57" s="153">
        <f t="shared" si="23"/>
        <v>51.645161290322584</v>
      </c>
      <c r="M57" s="145">
        <f t="shared" si="24"/>
        <v>76.453023110555904</v>
      </c>
      <c r="N57" s="47"/>
      <c r="O57" s="127"/>
      <c r="P57" s="127"/>
      <c r="Q57" s="127"/>
      <c r="R57" s="127"/>
      <c r="S57" s="47"/>
      <c r="T57" s="196"/>
    </row>
    <row r="58" spans="2:20" ht="19.899999999999999" customHeight="1">
      <c r="B58" s="189">
        <v>46235</v>
      </c>
      <c r="C58" s="135">
        <v>9881.2000000000007</v>
      </c>
      <c r="D58" s="135">
        <v>638.71</v>
      </c>
      <c r="E58" s="135">
        <v>282.05</v>
      </c>
      <c r="F58" s="135">
        <v>13310.31</v>
      </c>
      <c r="G58" s="135">
        <v>946.73</v>
      </c>
      <c r="H58" s="135">
        <v>1130.52</v>
      </c>
      <c r="I58" s="135"/>
      <c r="J58" s="135"/>
      <c r="K58" s="145">
        <f t="shared" si="26"/>
        <v>26189.519999999997</v>
      </c>
      <c r="L58" s="153">
        <f t="shared" si="23"/>
        <v>69.258064516129039</v>
      </c>
      <c r="M58" s="145">
        <f t="shared" si="24"/>
        <v>60.346306474149976</v>
      </c>
      <c r="N58" s="47"/>
      <c r="O58" s="127"/>
      <c r="P58" s="127"/>
      <c r="Q58" s="127"/>
      <c r="R58" s="127"/>
      <c r="S58" s="47"/>
      <c r="T58" s="196"/>
    </row>
    <row r="59" spans="2:20" ht="19.899999999999999" customHeight="1">
      <c r="B59" s="189">
        <v>46266</v>
      </c>
      <c r="C59" s="135">
        <v>10282.51</v>
      </c>
      <c r="D59" s="135">
        <v>644.13</v>
      </c>
      <c r="E59" s="135">
        <v>111.64</v>
      </c>
      <c r="F59" s="135">
        <v>12169.76</v>
      </c>
      <c r="G59" s="135">
        <v>822.32</v>
      </c>
      <c r="H59" s="135">
        <v>1174.04</v>
      </c>
      <c r="I59" s="135"/>
      <c r="J59" s="135"/>
      <c r="K59" s="145">
        <f t="shared" si="26"/>
        <v>25204.400000000001</v>
      </c>
      <c r="L59" s="153">
        <f t="shared" si="23"/>
        <v>44.766666666666666</v>
      </c>
      <c r="M59" s="145">
        <f t="shared" si="24"/>
        <v>90.164110201042433</v>
      </c>
      <c r="N59" s="47"/>
      <c r="O59" s="127"/>
      <c r="P59" s="127"/>
      <c r="Q59" s="127"/>
      <c r="R59" s="127"/>
      <c r="S59" s="47"/>
      <c r="T59" s="196"/>
    </row>
    <row r="60" spans="2:20" ht="19.899999999999999" customHeight="1">
      <c r="B60" s="189">
        <v>46296</v>
      </c>
      <c r="C60" s="154"/>
      <c r="D60" s="154"/>
      <c r="E60" s="154"/>
      <c r="F60" s="154"/>
      <c r="G60" s="154"/>
      <c r="H60" s="135"/>
      <c r="I60" s="135"/>
      <c r="J60" s="135"/>
      <c r="K60" s="145">
        <f t="shared" si="26"/>
        <v>0</v>
      </c>
      <c r="L60" s="153">
        <f t="shared" si="23"/>
        <v>0</v>
      </c>
      <c r="M60" s="145" t="e">
        <f t="shared" si="24"/>
        <v>#DIV/0!</v>
      </c>
      <c r="N60" s="47"/>
      <c r="O60" s="127"/>
      <c r="P60" s="127"/>
      <c r="Q60" s="127"/>
      <c r="R60" s="127"/>
      <c r="S60" s="47"/>
      <c r="T60" s="196"/>
    </row>
    <row r="61" spans="2:20" ht="19.899999999999999" customHeight="1">
      <c r="B61" s="189">
        <v>46327</v>
      </c>
      <c r="C61" s="135"/>
      <c r="D61" s="135"/>
      <c r="E61" s="135"/>
      <c r="F61" s="135"/>
      <c r="G61" s="135"/>
      <c r="H61" s="135"/>
      <c r="I61" s="135"/>
      <c r="J61" s="135"/>
      <c r="K61" s="145">
        <f t="shared" si="26"/>
        <v>0</v>
      </c>
      <c r="L61" s="153">
        <f t="shared" si="23"/>
        <v>0</v>
      </c>
      <c r="M61" s="145" t="e">
        <f t="shared" si="24"/>
        <v>#DIV/0!</v>
      </c>
      <c r="N61" s="47"/>
      <c r="O61" s="127"/>
      <c r="P61" s="127"/>
      <c r="Q61" s="127"/>
      <c r="R61" s="127"/>
      <c r="S61" s="47"/>
      <c r="T61" s="196"/>
    </row>
    <row r="62" spans="2:20" ht="19.899999999999999" customHeight="1">
      <c r="B62" s="189">
        <v>46357</v>
      </c>
      <c r="C62" s="135"/>
      <c r="D62" s="135"/>
      <c r="E62" s="135"/>
      <c r="F62" s="135"/>
      <c r="G62" s="135"/>
      <c r="H62" s="135"/>
      <c r="I62" s="135"/>
      <c r="J62" s="135"/>
      <c r="K62" s="145">
        <f t="shared" si="26"/>
        <v>0</v>
      </c>
      <c r="L62" s="153">
        <f t="shared" ref="L62" si="27">H47</f>
        <v>0</v>
      </c>
      <c r="M62" s="145">
        <f t="shared" ref="M62" si="28">I47</f>
        <v>0</v>
      </c>
      <c r="N62" s="47"/>
      <c r="O62" s="127"/>
      <c r="P62" s="127"/>
      <c r="Q62" s="127"/>
      <c r="R62" s="127"/>
      <c r="S62" s="47"/>
      <c r="T62" s="196"/>
    </row>
    <row r="63" spans="2:20" ht="24.75" customHeight="1" thickBot="1">
      <c r="B63" s="201"/>
      <c r="C63" s="159"/>
      <c r="D63" s="159"/>
      <c r="E63" s="159"/>
      <c r="F63" s="159"/>
      <c r="G63" s="159"/>
      <c r="H63" s="159"/>
      <c r="I63" s="159"/>
      <c r="J63" s="159"/>
      <c r="K63" s="159"/>
      <c r="L63" s="160"/>
      <c r="M63" s="161"/>
      <c r="N63" s="127"/>
      <c r="O63" s="127"/>
      <c r="P63" s="127"/>
      <c r="Q63" s="127"/>
      <c r="R63" s="127"/>
      <c r="S63" s="127"/>
      <c r="T63" s="196"/>
    </row>
    <row r="64" spans="2:20" ht="24.75" customHeight="1" thickTop="1">
      <c r="B64" s="236" t="s">
        <v>57</v>
      </c>
      <c r="C64" s="237"/>
      <c r="D64" s="237"/>
      <c r="E64" s="238"/>
      <c r="F64" s="231" t="s">
        <v>115</v>
      </c>
      <c r="G64" s="232"/>
      <c r="H64" s="232"/>
      <c r="I64" s="232"/>
      <c r="J64" s="232"/>
      <c r="K64" s="232"/>
      <c r="L64" s="232"/>
      <c r="M64" s="233"/>
      <c r="N64" s="127"/>
      <c r="O64" s="127"/>
      <c r="P64" s="127"/>
      <c r="Q64" s="127"/>
      <c r="R64" s="127"/>
      <c r="S64" s="127"/>
      <c r="T64" s="202"/>
    </row>
    <row r="65" spans="2:20" ht="36.75" customHeight="1">
      <c r="B65" s="176" t="s">
        <v>67</v>
      </c>
      <c r="C65" s="152" t="s">
        <v>68</v>
      </c>
      <c r="D65" s="152" t="s">
        <v>57</v>
      </c>
      <c r="E65" s="177" t="s">
        <v>69</v>
      </c>
      <c r="F65" s="169" t="s">
        <v>2</v>
      </c>
      <c r="G65" s="158" t="s">
        <v>116</v>
      </c>
      <c r="H65" s="158" t="s">
        <v>117</v>
      </c>
      <c r="I65" s="158" t="s">
        <v>118</v>
      </c>
      <c r="J65" s="158" t="s">
        <v>119</v>
      </c>
      <c r="K65" s="158" t="s">
        <v>120</v>
      </c>
      <c r="L65" s="158" t="s">
        <v>121</v>
      </c>
      <c r="M65" s="170" t="s">
        <v>66</v>
      </c>
      <c r="N65" s="127"/>
      <c r="O65" s="127"/>
      <c r="P65" s="127"/>
      <c r="Q65" s="127"/>
      <c r="R65" s="127"/>
      <c r="S65" s="127"/>
      <c r="T65" s="203"/>
    </row>
    <row r="66" spans="2:20" ht="19.899999999999999" customHeight="1">
      <c r="B66" s="178" t="s">
        <v>70</v>
      </c>
      <c r="C66" s="145">
        <v>20000</v>
      </c>
      <c r="D66" s="135">
        <v>28585</v>
      </c>
      <c r="E66" s="179">
        <f t="shared" ref="E66:E75" si="29">C66-D66</f>
        <v>-8585</v>
      </c>
      <c r="F66" s="171">
        <v>46023</v>
      </c>
      <c r="G66" s="162">
        <v>42565</v>
      </c>
      <c r="H66" s="162">
        <v>5686</v>
      </c>
      <c r="I66" s="162">
        <v>12889</v>
      </c>
      <c r="J66" s="162">
        <v>10367</v>
      </c>
      <c r="K66" s="162">
        <v>0</v>
      </c>
      <c r="L66" s="162">
        <v>0</v>
      </c>
      <c r="M66" s="172">
        <f t="shared" ref="M66:M77" si="30">L66+K66+J66+I66+H66+G66</f>
        <v>71507</v>
      </c>
      <c r="N66" s="127"/>
      <c r="O66" s="127"/>
      <c r="P66" s="127"/>
      <c r="Q66" s="127"/>
      <c r="R66" s="127"/>
      <c r="S66" s="127"/>
      <c r="T66" s="203"/>
    </row>
    <row r="67" spans="2:20" ht="19.899999999999999" customHeight="1">
      <c r="B67" s="178" t="s">
        <v>71</v>
      </c>
      <c r="C67" s="145">
        <v>13000</v>
      </c>
      <c r="D67" s="135">
        <v>35791</v>
      </c>
      <c r="E67" s="179">
        <f t="shared" si="29"/>
        <v>-22791</v>
      </c>
      <c r="F67" s="171">
        <v>46054</v>
      </c>
      <c r="G67" s="162">
        <v>47038</v>
      </c>
      <c r="H67" s="162">
        <v>5411</v>
      </c>
      <c r="I67" s="162">
        <v>14157</v>
      </c>
      <c r="J67" s="162">
        <v>10640</v>
      </c>
      <c r="K67" s="162">
        <v>0</v>
      </c>
      <c r="L67" s="162">
        <v>0</v>
      </c>
      <c r="M67" s="172">
        <f t="shared" si="30"/>
        <v>77246</v>
      </c>
      <c r="N67" s="128"/>
      <c r="O67" s="128"/>
      <c r="P67" s="127"/>
      <c r="Q67" s="127"/>
      <c r="R67" s="127"/>
      <c r="S67" s="127"/>
      <c r="T67" s="203"/>
    </row>
    <row r="68" spans="2:20" ht="19.899999999999999" customHeight="1">
      <c r="B68" s="178" t="s">
        <v>72</v>
      </c>
      <c r="C68" s="145">
        <v>20000</v>
      </c>
      <c r="D68" s="135">
        <v>33755</v>
      </c>
      <c r="E68" s="179">
        <f t="shared" si="29"/>
        <v>-13755</v>
      </c>
      <c r="F68" s="171">
        <v>46082</v>
      </c>
      <c r="G68" s="162">
        <v>54896</v>
      </c>
      <c r="H68" s="162">
        <v>5962</v>
      </c>
      <c r="I68" s="162">
        <v>14180</v>
      </c>
      <c r="J68" s="162">
        <v>15582</v>
      </c>
      <c r="K68" s="162">
        <v>0</v>
      </c>
      <c r="L68" s="162">
        <v>0</v>
      </c>
      <c r="M68" s="172">
        <f t="shared" si="30"/>
        <v>90620</v>
      </c>
      <c r="N68" s="127"/>
      <c r="O68" s="127"/>
      <c r="P68" s="127"/>
      <c r="Q68" s="127"/>
      <c r="R68" s="127"/>
      <c r="S68" s="127"/>
      <c r="T68" s="202"/>
    </row>
    <row r="69" spans="2:20" ht="19.899999999999999" customHeight="1">
      <c r="B69" s="178" t="s">
        <v>73</v>
      </c>
      <c r="C69" s="145">
        <v>18000</v>
      </c>
      <c r="D69" s="135">
        <v>37610</v>
      </c>
      <c r="E69" s="179">
        <f t="shared" si="29"/>
        <v>-19610</v>
      </c>
      <c r="F69" s="171">
        <v>46113</v>
      </c>
      <c r="G69" s="162">
        <v>53140</v>
      </c>
      <c r="H69" s="162">
        <v>5786</v>
      </c>
      <c r="I69" s="162">
        <v>13774</v>
      </c>
      <c r="J69" s="162">
        <v>12616</v>
      </c>
      <c r="K69" s="162">
        <v>0</v>
      </c>
      <c r="L69" s="162">
        <v>0</v>
      </c>
      <c r="M69" s="172">
        <f t="shared" si="30"/>
        <v>85316</v>
      </c>
      <c r="N69" s="128"/>
      <c r="O69" s="128"/>
      <c r="P69" s="127"/>
      <c r="Q69" s="127"/>
      <c r="R69" s="127"/>
      <c r="S69" s="127"/>
      <c r="T69" s="202"/>
    </row>
    <row r="70" spans="2:20" ht="19.899999999999999" customHeight="1">
      <c r="B70" s="178" t="s">
        <v>74</v>
      </c>
      <c r="C70" s="145">
        <v>7000</v>
      </c>
      <c r="D70" s="135">
        <v>15534</v>
      </c>
      <c r="E70" s="179">
        <f t="shared" si="29"/>
        <v>-8534</v>
      </c>
      <c r="F70" s="171">
        <v>46143</v>
      </c>
      <c r="G70" s="162">
        <v>56457</v>
      </c>
      <c r="H70" s="162">
        <v>6098</v>
      </c>
      <c r="I70" s="162">
        <v>13782</v>
      </c>
      <c r="J70" s="162">
        <v>11891</v>
      </c>
      <c r="K70" s="162">
        <v>0</v>
      </c>
      <c r="L70" s="162">
        <v>0</v>
      </c>
      <c r="M70" s="172">
        <f t="shared" si="30"/>
        <v>88228</v>
      </c>
      <c r="N70" s="128"/>
      <c r="O70" s="128"/>
      <c r="P70" s="127"/>
      <c r="Q70" s="127"/>
      <c r="R70" s="127"/>
      <c r="S70" s="127"/>
      <c r="T70" s="202"/>
    </row>
    <row r="71" spans="2:20" ht="19.899999999999999" customHeight="1">
      <c r="B71" s="178" t="s">
        <v>75</v>
      </c>
      <c r="C71" s="145">
        <v>13000</v>
      </c>
      <c r="D71" s="135">
        <v>28845</v>
      </c>
      <c r="E71" s="179">
        <f t="shared" si="29"/>
        <v>-15845</v>
      </c>
      <c r="F71" s="171">
        <v>46174</v>
      </c>
      <c r="G71" s="162">
        <v>50605</v>
      </c>
      <c r="H71" s="162">
        <v>5866</v>
      </c>
      <c r="I71" s="162">
        <v>14057</v>
      </c>
      <c r="J71" s="162">
        <v>12511</v>
      </c>
      <c r="K71" s="162"/>
      <c r="L71" s="162"/>
      <c r="M71" s="172">
        <f t="shared" si="30"/>
        <v>83039</v>
      </c>
      <c r="N71" s="128"/>
      <c r="O71" s="128"/>
      <c r="P71" s="127"/>
      <c r="Q71" s="127"/>
      <c r="R71" s="127"/>
      <c r="S71" s="127"/>
      <c r="T71" s="204"/>
    </row>
    <row r="72" spans="2:20" ht="19.899999999999999" customHeight="1">
      <c r="B72" s="178" t="s">
        <v>76</v>
      </c>
      <c r="C72" s="145">
        <v>17000</v>
      </c>
      <c r="D72" s="135">
        <v>74890</v>
      </c>
      <c r="E72" s="179">
        <f t="shared" si="29"/>
        <v>-57890</v>
      </c>
      <c r="F72" s="171">
        <v>46204</v>
      </c>
      <c r="G72" s="162">
        <v>57395</v>
      </c>
      <c r="H72" s="162">
        <v>6236</v>
      </c>
      <c r="I72" s="162">
        <v>14217</v>
      </c>
      <c r="J72" s="162">
        <v>14064</v>
      </c>
      <c r="K72" s="162">
        <v>0</v>
      </c>
      <c r="L72" s="162">
        <v>0</v>
      </c>
      <c r="M72" s="172">
        <f t="shared" si="30"/>
        <v>91912</v>
      </c>
      <c r="N72" s="128"/>
      <c r="O72" s="128"/>
      <c r="P72" s="127"/>
      <c r="Q72" s="127"/>
      <c r="R72" s="127"/>
      <c r="S72" s="127"/>
      <c r="T72" s="204"/>
    </row>
    <row r="73" spans="2:20" ht="19.899999999999999" customHeight="1">
      <c r="B73" s="178" t="s">
        <v>77</v>
      </c>
      <c r="C73" s="155">
        <v>3500</v>
      </c>
      <c r="D73" s="135">
        <v>4012.17</v>
      </c>
      <c r="E73" s="179">
        <f t="shared" si="29"/>
        <v>-512.17000000000007</v>
      </c>
      <c r="F73" s="171">
        <v>46235</v>
      </c>
      <c r="G73" s="162">
        <v>58464</v>
      </c>
      <c r="H73" s="162">
        <v>6697</v>
      </c>
      <c r="I73" s="162">
        <v>15243</v>
      </c>
      <c r="J73" s="162">
        <v>14133</v>
      </c>
      <c r="K73" s="162">
        <v>0</v>
      </c>
      <c r="L73" s="162">
        <v>0</v>
      </c>
      <c r="M73" s="172">
        <f t="shared" si="30"/>
        <v>94537</v>
      </c>
      <c r="N73" s="128"/>
      <c r="O73" s="128"/>
      <c r="P73" s="127"/>
      <c r="Q73" s="127"/>
      <c r="R73" s="127"/>
      <c r="S73" s="127"/>
      <c r="T73" s="204"/>
    </row>
    <row r="74" spans="2:20" ht="19.899999999999999" customHeight="1">
      <c r="B74" s="178" t="s">
        <v>78</v>
      </c>
      <c r="C74" s="155">
        <v>3000</v>
      </c>
      <c r="D74" s="135">
        <v>14265.81</v>
      </c>
      <c r="E74" s="179">
        <f t="shared" si="29"/>
        <v>-11265.81</v>
      </c>
      <c r="F74" s="171">
        <v>46266</v>
      </c>
      <c r="G74" s="162">
        <v>56816</v>
      </c>
      <c r="H74" s="162">
        <v>6445</v>
      </c>
      <c r="I74" s="162">
        <v>15096</v>
      </c>
      <c r="J74" s="162">
        <v>13366</v>
      </c>
      <c r="K74" s="162">
        <v>0</v>
      </c>
      <c r="L74" s="162">
        <v>0</v>
      </c>
      <c r="M74" s="172">
        <f>SUM(G74:L74)</f>
        <v>91723</v>
      </c>
      <c r="N74" s="128"/>
      <c r="O74" s="128"/>
      <c r="P74" s="127"/>
      <c r="Q74" s="127"/>
      <c r="R74" s="127"/>
      <c r="S74" s="127"/>
      <c r="T74" s="204"/>
    </row>
    <row r="75" spans="2:20" ht="19.899999999999999" customHeight="1">
      <c r="B75" s="178" t="s">
        <v>79</v>
      </c>
      <c r="C75" s="155">
        <v>4000</v>
      </c>
      <c r="D75" s="156">
        <v>5119.96</v>
      </c>
      <c r="E75" s="179">
        <f t="shared" si="29"/>
        <v>-1119.96</v>
      </c>
      <c r="F75" s="171">
        <v>46296</v>
      </c>
      <c r="G75" s="162"/>
      <c r="H75" s="162"/>
      <c r="I75" s="162"/>
      <c r="J75" s="162"/>
      <c r="K75" s="162"/>
      <c r="L75" s="162"/>
      <c r="M75" s="172">
        <f t="shared" si="30"/>
        <v>0</v>
      </c>
      <c r="N75" s="128"/>
      <c r="O75" s="128"/>
      <c r="P75" s="127"/>
      <c r="Q75" s="127"/>
      <c r="R75" s="127"/>
      <c r="S75" s="127"/>
      <c r="T75" s="205"/>
    </row>
    <row r="76" spans="2:20" ht="19.899999999999999" customHeight="1">
      <c r="B76" s="180" t="s">
        <v>80</v>
      </c>
      <c r="C76" s="157">
        <f>SUM(C66:C75)</f>
        <v>118500</v>
      </c>
      <c r="D76" s="157">
        <f>SUM(D66:D75)</f>
        <v>278407.94000000006</v>
      </c>
      <c r="E76" s="181">
        <f>SUM(E66:E75)</f>
        <v>-159907.94</v>
      </c>
      <c r="F76" s="171">
        <v>46327</v>
      </c>
      <c r="G76" s="162"/>
      <c r="H76" s="162"/>
      <c r="I76" s="162"/>
      <c r="J76" s="162"/>
      <c r="K76" s="162"/>
      <c r="L76" s="162"/>
      <c r="M76" s="172">
        <f t="shared" si="30"/>
        <v>0</v>
      </c>
      <c r="N76" s="128"/>
      <c r="O76" s="128"/>
      <c r="P76" s="127"/>
      <c r="Q76" s="127"/>
      <c r="R76" s="127"/>
      <c r="S76" s="127"/>
      <c r="T76" s="203"/>
    </row>
    <row r="77" spans="2:20" ht="19.899999999999999" customHeight="1" thickBot="1">
      <c r="B77" s="182"/>
      <c r="C77" s="183"/>
      <c r="D77" s="183"/>
      <c r="E77" s="184" t="str">
        <f>IF(C76&lt;D76,"Inv Over","Inv Short")</f>
        <v>Inv Over</v>
      </c>
      <c r="F77" s="173">
        <v>46357</v>
      </c>
      <c r="G77" s="174"/>
      <c r="H77" s="174"/>
      <c r="I77" s="174"/>
      <c r="J77" s="174"/>
      <c r="K77" s="174"/>
      <c r="L77" s="174"/>
      <c r="M77" s="175">
        <f t="shared" si="30"/>
        <v>0</v>
      </c>
      <c r="N77" s="128"/>
      <c r="O77" s="128"/>
      <c r="P77" s="127"/>
      <c r="Q77" s="127"/>
      <c r="R77" s="127"/>
      <c r="S77" s="127"/>
      <c r="T77" s="203"/>
    </row>
    <row r="78" spans="2:20" ht="24.75" customHeight="1" thickTop="1">
      <c r="B78" s="206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7"/>
      <c r="Q78" s="127"/>
      <c r="R78" s="127"/>
      <c r="S78" s="127"/>
      <c r="T78" s="203"/>
    </row>
    <row r="79" spans="2:20" ht="24.75" customHeight="1">
      <c r="B79" s="206"/>
      <c r="C79" s="128"/>
      <c r="D79" s="128"/>
      <c r="E79" s="128"/>
      <c r="F79" s="265" t="s">
        <v>122</v>
      </c>
      <c r="G79" s="265"/>
      <c r="H79" s="265"/>
      <c r="I79" s="265"/>
      <c r="J79" s="265"/>
      <c r="K79" s="265"/>
      <c r="L79" s="265"/>
      <c r="M79" s="265"/>
      <c r="N79" s="128"/>
      <c r="O79" s="128"/>
      <c r="P79" s="127"/>
      <c r="Q79" s="127"/>
      <c r="R79" s="127"/>
      <c r="S79" s="127"/>
      <c r="T79" s="203"/>
    </row>
    <row r="80" spans="2:20" ht="24.75" customHeight="1">
      <c r="B80" s="206"/>
      <c r="C80" s="128"/>
      <c r="D80" s="128"/>
      <c r="E80" s="128"/>
      <c r="F80" s="265"/>
      <c r="G80" s="265"/>
      <c r="H80" s="265"/>
      <c r="I80" s="265"/>
      <c r="J80" s="265"/>
      <c r="K80" s="265"/>
      <c r="L80" s="265"/>
      <c r="M80" s="265"/>
      <c r="N80" s="128"/>
      <c r="O80" s="128"/>
      <c r="P80" s="127"/>
      <c r="Q80" s="127"/>
      <c r="R80" s="127"/>
      <c r="S80" s="127"/>
      <c r="T80" s="203"/>
    </row>
    <row r="81" spans="2:20" ht="24.75" customHeight="1">
      <c r="B81" s="206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7"/>
      <c r="Q81" s="127"/>
      <c r="R81" s="127"/>
      <c r="S81" s="127"/>
      <c r="T81" s="202"/>
    </row>
    <row r="82" spans="2:20" ht="24.75" customHeight="1">
      <c r="B82" s="206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7"/>
      <c r="Q82" s="127"/>
      <c r="R82" s="127"/>
      <c r="S82" s="127"/>
      <c r="T82" s="202"/>
    </row>
    <row r="83" spans="2:20" ht="24.75" customHeight="1">
      <c r="B83" s="206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7"/>
      <c r="Q83" s="127"/>
      <c r="R83" s="127"/>
      <c r="S83" s="127"/>
      <c r="T83" s="202"/>
    </row>
    <row r="84" spans="2:20" ht="24.75" customHeight="1">
      <c r="B84" s="206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7"/>
      <c r="Q84" s="127"/>
      <c r="R84" s="127"/>
      <c r="S84" s="127"/>
      <c r="T84" s="204"/>
    </row>
    <row r="85" spans="2:20" ht="24.75" customHeight="1">
      <c r="B85" s="206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7"/>
      <c r="Q85" s="127"/>
      <c r="R85" s="127"/>
      <c r="S85" s="127"/>
      <c r="T85" s="205"/>
    </row>
    <row r="86" spans="2:20" ht="24.75" customHeight="1">
      <c r="B86" s="206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7"/>
      <c r="Q86" s="127"/>
      <c r="R86" s="127"/>
      <c r="S86" s="127"/>
      <c r="T86" s="204"/>
    </row>
    <row r="87" spans="2:20" ht="24.75" customHeight="1">
      <c r="B87" s="206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7"/>
      <c r="Q87" s="127"/>
      <c r="R87" s="127"/>
      <c r="S87" s="127"/>
      <c r="T87" s="204"/>
    </row>
    <row r="88" spans="2:20" ht="24.75" customHeight="1">
      <c r="B88" s="206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7"/>
      <c r="Q88" s="127"/>
      <c r="R88" s="127"/>
      <c r="S88" s="127"/>
      <c r="T88" s="204"/>
    </row>
    <row r="89" spans="2:20" ht="24.75" customHeight="1">
      <c r="B89" s="206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7"/>
      <c r="Q89" s="127"/>
      <c r="R89" s="127"/>
      <c r="S89" s="127"/>
      <c r="T89" s="204"/>
    </row>
    <row r="90" spans="2:20" ht="24.75" customHeight="1">
      <c r="B90" s="206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7"/>
      <c r="Q90" s="127"/>
      <c r="R90" s="127"/>
      <c r="S90" s="127"/>
      <c r="T90" s="204"/>
    </row>
    <row r="91" spans="2:20" ht="24.75" customHeight="1">
      <c r="B91" s="206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7"/>
      <c r="Q91" s="127"/>
      <c r="R91" s="127"/>
      <c r="S91" s="127"/>
      <c r="T91" s="204"/>
    </row>
    <row r="92" spans="2:20" ht="24.75" customHeight="1">
      <c r="B92" s="206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7"/>
      <c r="Q92" s="127"/>
      <c r="R92" s="127"/>
      <c r="S92" s="127"/>
      <c r="T92" s="204"/>
    </row>
    <row r="93" spans="2:20" ht="24.75" customHeight="1">
      <c r="B93" s="206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7"/>
      <c r="Q93" s="127"/>
      <c r="R93" s="127"/>
      <c r="S93" s="127"/>
      <c r="T93" s="204"/>
    </row>
    <row r="94" spans="2:20" ht="24.75" customHeight="1">
      <c r="B94" s="206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7"/>
      <c r="Q94" s="127"/>
      <c r="R94" s="127"/>
      <c r="S94" s="127"/>
      <c r="T94" s="204"/>
    </row>
    <row r="95" spans="2:20" ht="24.75" customHeight="1">
      <c r="B95" s="206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7"/>
      <c r="Q95" s="127"/>
      <c r="R95" s="127"/>
      <c r="S95" s="127"/>
      <c r="T95" s="204"/>
    </row>
    <row r="96" spans="2:20" ht="24.75" customHeight="1">
      <c r="B96" s="206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7"/>
      <c r="Q96" s="127"/>
      <c r="R96" s="127"/>
      <c r="S96" s="127"/>
      <c r="T96" s="204"/>
    </row>
    <row r="97" spans="2:20" ht="24.75" customHeight="1">
      <c r="B97" s="206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7"/>
      <c r="Q97" s="127"/>
      <c r="R97" s="127"/>
      <c r="S97" s="127"/>
      <c r="T97" s="204"/>
    </row>
    <row r="98" spans="2:20" ht="24.75" customHeight="1">
      <c r="B98" s="206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7"/>
      <c r="Q98" s="127"/>
      <c r="R98" s="127"/>
      <c r="S98" s="127"/>
      <c r="T98" s="204"/>
    </row>
    <row r="99" spans="2:20" ht="24.75" customHeight="1">
      <c r="B99" s="206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7"/>
      <c r="Q99" s="127"/>
      <c r="R99" s="127"/>
      <c r="S99" s="127"/>
      <c r="T99" s="204"/>
    </row>
    <row r="100" spans="2:20" ht="24.75" customHeight="1">
      <c r="B100" s="206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7"/>
      <c r="Q100" s="127"/>
      <c r="R100" s="127"/>
      <c r="S100" s="127"/>
      <c r="T100" s="204"/>
    </row>
    <row r="101" spans="2:20" ht="24.75" customHeight="1">
      <c r="B101" s="206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7"/>
      <c r="Q101" s="127"/>
      <c r="R101" s="127"/>
      <c r="S101" s="127"/>
      <c r="T101" s="204"/>
    </row>
    <row r="102" spans="2:20" ht="24.75" customHeight="1">
      <c r="B102" s="206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7"/>
      <c r="Q102" s="127"/>
      <c r="R102" s="127"/>
      <c r="S102" s="127"/>
      <c r="T102" s="204"/>
    </row>
    <row r="103" spans="2:20" ht="24.75" customHeight="1">
      <c r="B103" s="206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7"/>
      <c r="Q103" s="127"/>
      <c r="R103" s="127"/>
      <c r="S103" s="127"/>
      <c r="T103" s="204"/>
    </row>
    <row r="104" spans="2:20" ht="24.75" customHeight="1">
      <c r="B104" s="206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7"/>
      <c r="Q104" s="127"/>
      <c r="R104" s="127"/>
      <c r="S104" s="127"/>
      <c r="T104" s="204"/>
    </row>
    <row r="105" spans="2:20" ht="24.75" customHeight="1">
      <c r="B105" s="206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7"/>
      <c r="Q105" s="127"/>
      <c r="R105" s="127"/>
      <c r="S105" s="127"/>
      <c r="T105" s="204"/>
    </row>
    <row r="106" spans="2:20" ht="24.75" customHeight="1">
      <c r="B106" s="206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7"/>
      <c r="Q106" s="127"/>
      <c r="R106" s="127"/>
      <c r="S106" s="127"/>
      <c r="T106" s="204"/>
    </row>
    <row r="107" spans="2:20" ht="24.75" customHeight="1">
      <c r="B107" s="206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7"/>
      <c r="Q107" s="127"/>
      <c r="R107" s="127"/>
      <c r="S107" s="127"/>
      <c r="T107" s="204"/>
    </row>
    <row r="108" spans="2:20" ht="24.75" customHeight="1">
      <c r="B108" s="206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7"/>
      <c r="Q108" s="127"/>
      <c r="R108" s="127"/>
      <c r="S108" s="127"/>
      <c r="T108" s="204"/>
    </row>
    <row r="109" spans="2:20" ht="24.75" customHeight="1">
      <c r="B109" s="206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7"/>
      <c r="Q109" s="127"/>
      <c r="R109" s="127"/>
      <c r="S109" s="127"/>
      <c r="T109" s="204"/>
    </row>
    <row r="110" spans="2:20" ht="24.75" customHeight="1">
      <c r="B110" s="206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7"/>
      <c r="Q110" s="127"/>
      <c r="R110" s="127"/>
      <c r="S110" s="127"/>
      <c r="T110" s="204"/>
    </row>
    <row r="111" spans="2:20" ht="24.75" customHeight="1">
      <c r="B111" s="206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7"/>
      <c r="Q111" s="127"/>
      <c r="R111" s="127"/>
      <c r="S111" s="127"/>
      <c r="T111" s="204"/>
    </row>
    <row r="112" spans="2:20" ht="24.75" customHeight="1">
      <c r="B112" s="206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7"/>
      <c r="Q112" s="127"/>
      <c r="R112" s="127"/>
      <c r="S112" s="127"/>
      <c r="T112" s="204"/>
    </row>
    <row r="113" spans="2:20" ht="24.75" customHeight="1">
      <c r="B113" s="206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7"/>
      <c r="Q113" s="127"/>
      <c r="R113" s="127"/>
      <c r="S113" s="127"/>
      <c r="T113" s="204"/>
    </row>
    <row r="114" spans="2:20" ht="24.75" customHeight="1">
      <c r="B114" s="206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7"/>
      <c r="Q114" s="127"/>
      <c r="R114" s="127"/>
      <c r="S114" s="127"/>
      <c r="T114" s="204"/>
    </row>
    <row r="115" spans="2:20" ht="24.75" customHeight="1">
      <c r="B115" s="206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7"/>
      <c r="Q115" s="127"/>
      <c r="R115" s="127"/>
      <c r="S115" s="127"/>
      <c r="T115" s="204"/>
    </row>
    <row r="116" spans="2:20" ht="24.75" customHeight="1">
      <c r="B116" s="206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7"/>
      <c r="Q116" s="127"/>
      <c r="R116" s="127"/>
      <c r="S116" s="127"/>
      <c r="T116" s="204"/>
    </row>
    <row r="117" spans="2:20" ht="24.75" customHeight="1">
      <c r="B117" s="206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7"/>
      <c r="Q117" s="127"/>
      <c r="R117" s="127"/>
      <c r="S117" s="127"/>
      <c r="T117" s="204"/>
    </row>
    <row r="118" spans="2:20" ht="24.75" customHeight="1">
      <c r="B118" s="206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7"/>
      <c r="Q118" s="127"/>
      <c r="R118" s="127"/>
      <c r="S118" s="127"/>
      <c r="T118" s="204"/>
    </row>
    <row r="119" spans="2:20" ht="24.75" customHeight="1">
      <c r="B119" s="206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7"/>
      <c r="Q119" s="127"/>
      <c r="R119" s="127"/>
      <c r="S119" s="127"/>
      <c r="T119" s="204"/>
    </row>
    <row r="120" spans="2:20" ht="24.75" customHeight="1">
      <c r="B120" s="206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7"/>
      <c r="Q120" s="127"/>
      <c r="R120" s="127"/>
      <c r="S120" s="127"/>
      <c r="T120" s="204"/>
    </row>
    <row r="121" spans="2:20" ht="24.75" customHeight="1">
      <c r="B121" s="206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7"/>
      <c r="Q121" s="127"/>
      <c r="R121" s="127"/>
      <c r="S121" s="127"/>
      <c r="T121" s="204"/>
    </row>
    <row r="122" spans="2:20" ht="24.75" customHeight="1">
      <c r="B122" s="206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7"/>
      <c r="Q122" s="127"/>
      <c r="R122" s="127"/>
      <c r="S122" s="127"/>
      <c r="T122" s="204"/>
    </row>
    <row r="123" spans="2:20" ht="24.75" customHeight="1">
      <c r="B123" s="206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7"/>
      <c r="Q123" s="127"/>
      <c r="R123" s="127"/>
      <c r="S123" s="127"/>
      <c r="T123" s="204"/>
    </row>
    <row r="124" spans="2:20" ht="24.75" customHeight="1">
      <c r="B124" s="206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7"/>
      <c r="Q124" s="127"/>
      <c r="R124" s="127"/>
      <c r="S124" s="127"/>
      <c r="T124" s="204"/>
    </row>
    <row r="125" spans="2:20" ht="24.75" customHeight="1">
      <c r="B125" s="206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7"/>
      <c r="Q125" s="127"/>
      <c r="R125" s="127"/>
      <c r="S125" s="127"/>
      <c r="T125" s="204"/>
    </row>
    <row r="126" spans="2:20" ht="24.75" customHeight="1">
      <c r="B126" s="206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7"/>
      <c r="Q126" s="127"/>
      <c r="R126" s="127"/>
      <c r="S126" s="127"/>
      <c r="T126" s="204"/>
    </row>
    <row r="127" spans="2:20" ht="24.75" customHeight="1">
      <c r="B127" s="206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7"/>
      <c r="Q127" s="127"/>
      <c r="R127" s="127"/>
      <c r="S127" s="127"/>
      <c r="T127" s="204"/>
    </row>
    <row r="128" spans="2:20" ht="24.75" customHeight="1">
      <c r="B128" s="206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7"/>
      <c r="Q128" s="127"/>
      <c r="R128" s="127"/>
      <c r="S128" s="127"/>
      <c r="T128" s="204"/>
    </row>
    <row r="129" spans="2:20" ht="24.75" customHeight="1">
      <c r="B129" s="250" t="s">
        <v>81</v>
      </c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2"/>
    </row>
    <row r="130" spans="2:20" ht="21" customHeight="1">
      <c r="B130" s="256" t="s">
        <v>2</v>
      </c>
      <c r="C130" s="257"/>
      <c r="D130" s="258"/>
      <c r="E130" s="70" t="s">
        <v>82</v>
      </c>
      <c r="F130" s="70" t="s">
        <v>83</v>
      </c>
      <c r="G130" s="70" t="s">
        <v>84</v>
      </c>
      <c r="H130" s="70" t="s">
        <v>85</v>
      </c>
      <c r="I130" s="70" t="s">
        <v>86</v>
      </c>
      <c r="J130" s="70" t="s">
        <v>87</v>
      </c>
      <c r="K130" s="70" t="s">
        <v>88</v>
      </c>
      <c r="L130" s="70" t="s">
        <v>89</v>
      </c>
      <c r="M130" s="70" t="s">
        <v>90</v>
      </c>
      <c r="N130" s="70" t="s">
        <v>91</v>
      </c>
      <c r="O130" s="70" t="s">
        <v>92</v>
      </c>
      <c r="P130" s="70" t="s">
        <v>93</v>
      </c>
      <c r="Q130" s="70" t="s">
        <v>66</v>
      </c>
      <c r="R130" s="262" t="s">
        <v>20</v>
      </c>
      <c r="S130" s="263"/>
      <c r="T130" s="264"/>
    </row>
    <row r="131" spans="2:20" ht="53.25" customHeight="1">
      <c r="B131" s="253" t="s">
        <v>94</v>
      </c>
      <c r="C131" s="254"/>
      <c r="D131" s="255"/>
      <c r="E131" s="71">
        <v>42</v>
      </c>
      <c r="F131" s="72">
        <v>22</v>
      </c>
      <c r="G131" s="72">
        <v>38</v>
      </c>
      <c r="H131" s="72">
        <v>24</v>
      </c>
      <c r="I131" s="72">
        <v>64</v>
      </c>
      <c r="J131" s="72">
        <v>75</v>
      </c>
      <c r="K131" s="72">
        <v>76</v>
      </c>
      <c r="L131" s="72">
        <v>70</v>
      </c>
      <c r="M131" s="72">
        <v>49</v>
      </c>
      <c r="N131" s="72"/>
      <c r="O131" s="72"/>
      <c r="P131" s="72"/>
      <c r="Q131" s="71">
        <f>SUM(E131:P131)</f>
        <v>460</v>
      </c>
      <c r="R131" s="259"/>
      <c r="S131" s="260"/>
      <c r="T131" s="261"/>
    </row>
    <row r="132" spans="2:20" ht="20.25" customHeight="1" thickBot="1">
      <c r="B132" s="245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7"/>
    </row>
    <row r="133" spans="2:20" ht="24.75" customHeight="1" thickTop="1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</row>
    <row r="134" spans="2:20" ht="24.75" customHeight="1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2:20" ht="24.75" customHeight="1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</row>
    <row r="136" spans="2:20" ht="24.75" customHeight="1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2:20" ht="24.75" customHeight="1">
      <c r="B137" s="24"/>
      <c r="C137" s="24"/>
      <c r="D137" s="24"/>
      <c r="E137" s="24"/>
      <c r="F137" s="24"/>
      <c r="G137" s="24"/>
      <c r="H137" s="96"/>
      <c r="I137" s="97"/>
      <c r="J137" s="98"/>
      <c r="K137" s="24"/>
      <c r="L137" s="24"/>
      <c r="M137" s="24"/>
      <c r="N137" s="24"/>
      <c r="O137" s="24"/>
    </row>
    <row r="138" spans="2:20" ht="24.75" customHeight="1">
      <c r="B138" s="24"/>
      <c r="C138" s="24"/>
      <c r="D138" s="24"/>
      <c r="E138" s="24"/>
      <c r="F138" s="24"/>
      <c r="G138" s="24"/>
      <c r="H138" s="99"/>
      <c r="I138" s="100"/>
      <c r="J138" s="101"/>
      <c r="K138" s="24"/>
      <c r="L138" s="24"/>
      <c r="M138" s="24"/>
      <c r="N138" s="24"/>
      <c r="O138" s="24"/>
    </row>
    <row r="139" spans="2:20" ht="24.75" customHeight="1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2:20" ht="24.75" customHeight="1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</row>
    <row r="141" spans="2:20" ht="24.75" customHeight="1">
      <c r="B141" s="24"/>
      <c r="C141" s="24"/>
      <c r="D141" s="24"/>
      <c r="E141" s="24"/>
      <c r="F141" s="24"/>
      <c r="G141" s="24"/>
      <c r="H141" s="22"/>
      <c r="I141" s="22"/>
      <c r="J141" s="24"/>
      <c r="K141" s="24"/>
      <c r="L141" s="24"/>
      <c r="M141" s="24"/>
      <c r="N141" s="24"/>
      <c r="O141" s="24"/>
    </row>
    <row r="142" spans="2:20" ht="24.75" customHeight="1">
      <c r="B142" s="24"/>
      <c r="C142" s="24"/>
      <c r="D142" s="24"/>
      <c r="E142" s="24"/>
      <c r="F142" s="24"/>
      <c r="G142" s="24"/>
      <c r="H142" s="22"/>
      <c r="I142" s="22"/>
      <c r="J142" s="24"/>
      <c r="K142" s="24"/>
      <c r="L142" s="24"/>
      <c r="M142" s="24"/>
      <c r="N142" s="24"/>
      <c r="O142" s="24"/>
    </row>
    <row r="143" spans="2:20" ht="24.75" customHeight="1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2:20" ht="24.75" customHeight="1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2:15" ht="24.75" customHeight="1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</row>
    <row r="146" spans="2:15" ht="24.75" customHeight="1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</row>
    <row r="147" spans="2:15" ht="24.75" customHeight="1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</row>
    <row r="148" spans="2:15" ht="24.75" customHeight="1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</row>
    <row r="149" spans="2:15" ht="24.75" customHeight="1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</row>
    <row r="150" spans="2:15" ht="24.75" customHeight="1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</row>
    <row r="151" spans="2:15" ht="24.75" customHeight="1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</row>
    <row r="152" spans="2:15" ht="24.75" customHeight="1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2:15" ht="24.75" customHeight="1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2:15" ht="24.75" customHeight="1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</row>
    <row r="155" spans="2:15" ht="24.75" customHeight="1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</row>
    <row r="156" spans="2:15" ht="24.75" customHeight="1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</row>
    <row r="157" spans="2:15" ht="24.75" customHeight="1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</row>
    <row r="158" spans="2:15" ht="24.75" customHeight="1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2:15" ht="24.75" customHeight="1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2:15" ht="24.75" customHeight="1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2:15" ht="24.75" customHeight="1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2:15" ht="24.75" customHeight="1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2:15" ht="24.75" customHeight="1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2:15" ht="24.75" customHeight="1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2:15" ht="24.75" customHeight="1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2:15" ht="24.75" customHeight="1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2:15" ht="24.75" customHeight="1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2:15" ht="24.75" customHeight="1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2:15" ht="24.75" customHeight="1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2:15" ht="24.75" customHeight="1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2:15" ht="24.75" customHeight="1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2:15" ht="24.75" customHeight="1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2:15" ht="24.75" customHeight="1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2:15" ht="24.75" customHeight="1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2:15" ht="24.75" customHeight="1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2:15" ht="24.75" customHeight="1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</row>
    <row r="177" spans="2:15" ht="24.75" customHeight="1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</row>
    <row r="178" spans="2:15" ht="24.75" customHeight="1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</row>
    <row r="179" spans="2:15" ht="24.75" customHeight="1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</row>
    <row r="180" spans="2:15" ht="24.75" customHeight="1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</row>
    <row r="181" spans="2:15" ht="24.75" customHeight="1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</row>
    <row r="182" spans="2:15" ht="24.75" customHeight="1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</row>
    <row r="183" spans="2:15" ht="24.75" customHeight="1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2:15" ht="24.75" customHeight="1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2:15" ht="24.75" customHeight="1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2:15" ht="24.75" customHeight="1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2:15" ht="24.75" customHeight="1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2:15" ht="24.75" customHeight="1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2:15" ht="24.75" customHeight="1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2:15" ht="24.75" customHeight="1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2:15" ht="24.75" customHeight="1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2:15" ht="24.75" customHeight="1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2:15" ht="24.75" customHeight="1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2:15" ht="24.75" customHeight="1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2:15" ht="24.75" customHeight="1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</row>
    <row r="196" spans="2:15" ht="24.75" customHeight="1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</row>
    <row r="197" spans="2:15" ht="24.75" customHeight="1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</row>
    <row r="198" spans="2:15" ht="24.75" customHeight="1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</row>
    <row r="199" spans="2:15" ht="24.75" customHeight="1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</row>
    <row r="200" spans="2:15" ht="24.75" customHeight="1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</row>
    <row r="201" spans="2:15" ht="24.75" customHeight="1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</row>
    <row r="202" spans="2:15" ht="24.75" customHeight="1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</row>
    <row r="203" spans="2:15" ht="24.75" customHeight="1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</row>
    <row r="204" spans="2:15" ht="24.75" customHeight="1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</row>
    <row r="205" spans="2:15" ht="24.75" customHeight="1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</row>
    <row r="206" spans="2:15" ht="24.75" customHeight="1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2:15" ht="24.75" customHeight="1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2:15" ht="24.75" customHeight="1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2:15" ht="24.75" customHeight="1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2:15" ht="24.75" customHeight="1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2:15" ht="24.75" customHeight="1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2:15" ht="24.75" customHeight="1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</row>
    <row r="213" spans="2:15" ht="24.75" customHeight="1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</row>
    <row r="214" spans="2:15" ht="24.75" customHeight="1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</row>
    <row r="215" spans="2:15" ht="24.75" customHeight="1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</row>
    <row r="216" spans="2:15" ht="24.75" customHeight="1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</row>
    <row r="217" spans="2:15" ht="24.75" customHeight="1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</row>
    <row r="218" spans="2:15" ht="24.75" customHeight="1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</row>
    <row r="219" spans="2:15" ht="24.75" customHeight="1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</row>
    <row r="220" spans="2:15" ht="24.75" customHeight="1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</row>
    <row r="221" spans="2:15" ht="24.75" customHeight="1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</row>
    <row r="222" spans="2:15" ht="24.75" customHeight="1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</row>
    <row r="223" spans="2:15" ht="24.75" customHeight="1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spans="2:15" ht="24.75" customHeight="1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spans="2:15" ht="24.75" customHeight="1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spans="2:15" ht="24.75" customHeight="1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spans="2:15" ht="24.75" customHeight="1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spans="2:15" ht="24.75" customHeight="1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spans="2:15" ht="24.75" customHeight="1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spans="2:15" ht="24.75" customHeight="1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spans="2:15" ht="24.75" customHeight="1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spans="2:15" ht="24.75" customHeight="1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spans="2:15" ht="24.75" customHeight="1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spans="2:15" ht="24.75" customHeight="1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spans="2:15" ht="24.75" customHeight="1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spans="2:15" ht="24.75" customHeight="1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spans="2:15" ht="24.75" customHeight="1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spans="2:15" ht="24.75" customHeight="1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spans="2:15" ht="24.75" customHeight="1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spans="2:15" ht="24.75" customHeight="1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spans="2:15" ht="24.75" customHeight="1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spans="2:15" ht="24.75" customHeight="1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spans="2:15" ht="24.75" customHeight="1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spans="2:15" ht="24.75" customHeight="1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</row>
    <row r="245" spans="2:15" ht="24.75" customHeight="1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</row>
    <row r="246" spans="2:15" ht="24.75" customHeight="1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 spans="2:15" ht="24.75" customHeight="1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 spans="2:15" ht="24.75" customHeight="1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</row>
    <row r="249" spans="2:15" ht="24.75" customHeight="1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</row>
    <row r="250" spans="2:15" ht="24.75" customHeight="1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</row>
    <row r="251" spans="2:15" ht="24.75" customHeight="1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</row>
    <row r="252" spans="2:15" ht="24.75" customHeight="1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</row>
    <row r="253" spans="2:15" ht="24.75" customHeight="1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</row>
    <row r="254" spans="2:15" ht="24.75" customHeight="1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</row>
    <row r="255" spans="2:15" ht="24.75" customHeight="1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</row>
    <row r="256" spans="2:15" ht="24.75" customHeight="1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</row>
    <row r="257" spans="2:15" ht="24.75" customHeight="1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spans="2:15" ht="24.75" customHeight="1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spans="2:15" ht="24.75" customHeight="1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spans="2:15" ht="24.75" customHeight="1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spans="2:15" ht="24.75" customHeight="1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spans="2:15" ht="24.75" customHeight="1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spans="2:15" ht="24.75" customHeight="1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</row>
    <row r="264" spans="2:15" ht="24.75" customHeight="1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</row>
    <row r="265" spans="2:15" ht="24.75" customHeight="1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</row>
    <row r="266" spans="2:15" ht="24.75" customHeight="1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</row>
    <row r="267" spans="2:15" ht="24.75" customHeight="1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</row>
    <row r="268" spans="2:15" ht="24.75" customHeight="1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</row>
    <row r="269" spans="2:15" ht="24.75" customHeight="1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</row>
    <row r="270" spans="2:15" ht="24.75" customHeight="1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</row>
    <row r="271" spans="2:15" ht="24.75" customHeight="1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</row>
    <row r="272" spans="2:15" ht="24.75" customHeight="1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</row>
    <row r="273" spans="2:15" ht="24.75" customHeight="1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</row>
    <row r="274" spans="2:15" ht="24.75" customHeight="1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</row>
    <row r="275" spans="2:15" ht="24.75" customHeight="1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</row>
    <row r="276" spans="2:15" ht="15.75" customHeight="1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</row>
    <row r="277" spans="2:15" ht="15.75" customHeight="1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</row>
    <row r="278" spans="2:15" ht="15.75" customHeight="1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</row>
    <row r="279" spans="2:15" ht="15.75" customHeight="1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</row>
    <row r="280" spans="2:15" ht="15.75" customHeight="1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</row>
    <row r="281" spans="2:15" ht="15.75" customHeight="1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 spans="2:15" ht="15.75" customHeight="1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spans="2:15" ht="15.75" customHeight="1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spans="2:15" ht="15.75" customHeight="1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 spans="2:15" ht="15.75" customHeight="1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 spans="2:15" ht="15.75" customHeight="1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 spans="2:15" ht="15.75" customHeight="1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 spans="2:15" ht="15.75" customHeight="1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 spans="2:15" ht="15.75" customHeight="1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spans="2:15" ht="15.75" customHeight="1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spans="2:15" ht="15.75" customHeight="1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 spans="2:15" ht="15.75" customHeight="1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 spans="2:15" ht="15.75" customHeight="1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 spans="2:15" ht="15.75" customHeight="1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 spans="2:15" ht="15.75" customHeight="1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 spans="2:15" ht="15.75" customHeight="1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 spans="2:15" ht="15.75" customHeight="1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 spans="2:15" ht="15.75" customHeight="1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 spans="2:15" ht="15.75" customHeight="1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 spans="2:15" ht="15.75" customHeight="1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 spans="2:15" ht="15.75" customHeight="1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 spans="2:15" ht="15.75" customHeight="1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 spans="2:15" ht="15.75" customHeight="1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 spans="2:15" ht="15.75" customHeight="1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spans="2:15" ht="15.75" customHeight="1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spans="2:15" ht="15.75" customHeight="1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 spans="2:15" ht="15.75" customHeight="1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 spans="2:15" ht="15.75" customHeight="1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 spans="2:15" ht="15.75" customHeight="1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 spans="2:15" ht="15.75" customHeight="1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 spans="2:15" ht="15.75" customHeight="1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 spans="2:15" ht="15.75" customHeight="1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 spans="2:15" ht="15.75" customHeight="1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 spans="2:15" ht="15.75" customHeight="1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 spans="2:15" ht="15.75" customHeight="1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 spans="2:15" ht="15.75" customHeight="1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 spans="2:15" ht="15.75" customHeight="1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 spans="2:15" ht="15.75" customHeight="1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 spans="2:15" ht="15.75" customHeight="1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 spans="2:15" ht="15.75" customHeight="1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 spans="2:15" ht="15.75" customHeight="1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 spans="2:15" ht="15.75" customHeight="1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spans="2:15" ht="15.75" customHeight="1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spans="2:15" ht="15.75" customHeight="1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 spans="2:15" ht="15.75" customHeight="1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 spans="2:15" ht="15.75" customHeight="1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 spans="2:15" ht="15.75" customHeight="1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 spans="2:15" ht="15.75" customHeight="1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 spans="2:15" ht="15.75" customHeight="1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 spans="2:15" ht="15.75" customHeight="1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 spans="2:15" ht="15.75" customHeight="1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 spans="2:15" ht="15.75" customHeight="1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 spans="2:15" ht="15.75" customHeight="1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 spans="2:15" ht="15.75" customHeight="1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spans="2:15" ht="15.75" customHeight="1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spans="2:15" ht="15.75" customHeight="1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 spans="2:15" ht="15.75" customHeight="1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 spans="2:15" ht="15.75" customHeight="1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 spans="2:15" ht="15.75" customHeight="1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 spans="2:15" ht="15.75" customHeight="1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 spans="2:15" ht="15.75" customHeight="1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 spans="2:15" ht="15.75" customHeight="1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 spans="2:15" ht="15.75" customHeight="1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 spans="2:15" ht="15.75" customHeight="1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 spans="2:15" ht="15.75" customHeight="1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 spans="2:15" ht="15.75" customHeight="1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 spans="2:15" ht="15.75" customHeight="1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 spans="2:15" ht="15.75" customHeight="1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 spans="2:15" ht="15.75" customHeight="1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 spans="2:15" ht="15.75" customHeight="1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 spans="2:15" ht="15.75" customHeight="1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 spans="2:15" ht="15.75" customHeight="1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 spans="2:15" ht="15.75" customHeight="1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 spans="2:15" ht="15.75" customHeight="1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 spans="2:15" ht="15.75" customHeight="1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 spans="2:15" ht="15.75" customHeight="1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 spans="2:15" ht="15.75" customHeight="1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 spans="2:15" ht="15.75" customHeight="1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 spans="2:15" ht="15.75" customHeight="1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 spans="2:15" ht="15.75" customHeight="1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 spans="2:15" ht="15.75" customHeight="1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 spans="2:15" ht="15.75" customHeight="1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 spans="2:15" ht="15.75" customHeight="1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 spans="2:15" ht="15.75" customHeight="1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 spans="2:15" ht="15.75" customHeight="1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 spans="2:15" ht="15.75" customHeight="1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 spans="2:15" ht="15.75" customHeight="1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 spans="2:15" ht="15.75" customHeight="1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spans="2:15" ht="15.75" customHeight="1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spans="2:15" ht="15.75" customHeight="1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 spans="2:15" ht="15.75" customHeight="1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 spans="2:15" ht="15.75" customHeight="1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 spans="2:15" ht="15.75" customHeight="1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 spans="2:15" ht="15.75" customHeight="1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spans="2:15" ht="15.75" customHeight="1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spans="2:15" ht="15.75" customHeight="1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spans="2:15" ht="15.75" customHeight="1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 spans="2:15" ht="15.75" customHeight="1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 spans="2:15" ht="15.75" customHeight="1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 spans="2:15" ht="15.75" customHeight="1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 spans="2:15" ht="15.75" customHeight="1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 spans="2:15" ht="15.75" customHeight="1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 spans="2:15" ht="15.75" customHeight="1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 spans="2:15" ht="15.75" customHeight="1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 spans="2:15" ht="15.75" customHeight="1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 spans="2:15" ht="15.75" customHeight="1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 spans="2:15" ht="15.75" customHeight="1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 spans="2:15" ht="15.75" customHeight="1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 spans="2:15" ht="15.75" customHeight="1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 spans="2:15" ht="15.75" customHeight="1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 spans="2:15" ht="15.75" customHeight="1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 spans="2:15" ht="15.75" customHeight="1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 spans="2:15" ht="15.75" customHeight="1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 spans="2:15" ht="15.75" customHeight="1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 spans="2:15" ht="15.75" customHeight="1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 spans="2:15" ht="15.75" customHeight="1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 spans="2:15" ht="15.75" customHeight="1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 spans="2:15" ht="15.75" customHeight="1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 spans="2:15" ht="15.75" customHeight="1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 spans="2:15" ht="15.75" customHeight="1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 spans="2:15" ht="15.75" customHeight="1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 spans="2:15" ht="15.75" customHeight="1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 spans="2:15" ht="15.75" customHeight="1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 spans="2:15" ht="15.75" customHeight="1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 spans="2:15" ht="15.75" customHeight="1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 spans="2:15" ht="15.75" customHeight="1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 spans="2:15" ht="15.75" customHeight="1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 spans="2:15" ht="15.75" customHeight="1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 spans="2:15" ht="15.75" customHeight="1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 spans="2:15" ht="15.75" customHeight="1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 spans="2:15" ht="15.75" customHeight="1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 spans="2:15" ht="15.75" customHeight="1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 spans="2:15" ht="15.75" customHeight="1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 spans="2:15" ht="15.75" customHeight="1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 spans="2:15" ht="15.75" customHeight="1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 spans="2:15" ht="15.75" customHeight="1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 spans="2:15" ht="15.75" customHeight="1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 spans="2:15" ht="15.75" customHeight="1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 spans="2:15" ht="15.75" customHeight="1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 spans="2:15" ht="15.75" customHeight="1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 spans="2:15" ht="15.75" customHeight="1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 spans="2:15" ht="15.75" customHeight="1"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 spans="2:15" ht="15.75" customHeight="1"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 spans="2:15" ht="15.75" customHeight="1"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 spans="2:15" ht="15.75" customHeight="1"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 spans="2:15" ht="15.75" customHeight="1"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 spans="2:15" ht="15.75" customHeight="1"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 spans="2:15" ht="15.75" customHeight="1"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 spans="2:15" ht="15.75" customHeight="1"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 spans="2:15" ht="15.75" customHeight="1"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 spans="2:15" ht="15.75" customHeight="1"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 spans="2:15" ht="15.75" customHeight="1"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 spans="2:15" ht="15.75" customHeight="1"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 spans="2:15" ht="15.75" customHeight="1"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 spans="2:15" ht="15.75" customHeight="1"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 spans="2:15" ht="15.75" customHeight="1"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 spans="2:15" ht="15.75" customHeight="1"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 spans="2:15" ht="15.75" customHeight="1"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 spans="2:15" ht="15.75" customHeight="1"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 spans="2:15" ht="15.75" customHeight="1"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 spans="2:15" ht="15.75" customHeight="1"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 spans="2:15" ht="15.75" customHeight="1"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 spans="2:15" ht="15.75" customHeight="1"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 spans="2:15" ht="15.75" customHeight="1"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 spans="2:15" ht="15.75" customHeight="1"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 spans="2:15" ht="15.75" customHeight="1"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 spans="2:15" ht="15.75" customHeight="1"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 spans="2:15" ht="15.75" customHeight="1"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 spans="2:15" ht="15.75" customHeight="1"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 spans="2:15" ht="15.75" customHeight="1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 spans="2:15" ht="15.75" customHeight="1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 spans="2:15" ht="15.75" customHeight="1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2:15" ht="15.75" customHeight="1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 spans="2:15" ht="15.75" customHeight="1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 spans="2:15" ht="15.75" customHeight="1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 spans="2:15" ht="15.75" customHeight="1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 spans="2:15" ht="15.75" customHeight="1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 spans="2:15" ht="15.75" customHeight="1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 spans="2:15" ht="15.75" customHeight="1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 spans="2:15" ht="15.75" customHeight="1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 spans="2:15" ht="15.75" customHeight="1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 spans="2:15" ht="15.75" customHeight="1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 spans="2:15" ht="15.75" customHeight="1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 spans="2:15" ht="15.75" customHeight="1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 spans="2:15" ht="15.75" customHeight="1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 spans="2:15" ht="15.75" customHeight="1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 spans="2:15" ht="15.75" customHeight="1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 spans="2:15" ht="15.75" customHeight="1"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 spans="2:15" ht="15.75" customHeight="1"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 spans="2:15" ht="15.75" customHeight="1"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 spans="2:15" ht="15.75" customHeight="1"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 spans="2:15" ht="15.75" customHeight="1"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 spans="2:15" ht="15.75" customHeight="1"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 spans="2:15" ht="15.75" customHeight="1"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 spans="2:15" ht="15.75" customHeight="1"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 spans="2:15" ht="15.75" customHeight="1"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 spans="2:15" ht="15.75" customHeight="1"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 spans="2:15" ht="15.75" customHeight="1"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 spans="2:15" ht="15.75" customHeight="1"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 spans="2:15" ht="15.75" customHeight="1"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 spans="2:15" ht="15.75" customHeight="1"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 spans="2:15" ht="15.75" customHeight="1"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 spans="2:15" ht="15.75" customHeight="1"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 spans="2:15" ht="15.75" customHeight="1"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 spans="2:15" ht="15.75" customHeight="1"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 spans="2:15" ht="15.75" customHeight="1"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 spans="2:15" ht="15.75" customHeight="1"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 spans="2:15" ht="15.75" customHeight="1"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 spans="2:15" ht="15.75" customHeight="1"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 spans="2:15" ht="15.75" customHeight="1"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 spans="2:15" ht="15.75" customHeight="1"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 spans="2:15" ht="15.75" customHeight="1"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 spans="2:15" ht="15.75" customHeight="1"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 spans="2:15" ht="15.75" customHeight="1"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 spans="2:15" ht="15.75" customHeight="1"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 spans="2:15" ht="15.75" customHeight="1"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 spans="2:15" ht="15.75" customHeight="1"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 spans="2:15" ht="15.75" customHeight="1"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 spans="2:15" ht="15.75" customHeight="1"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 spans="2:15" ht="15.75" customHeight="1"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 spans="2:15" ht="15.75" customHeight="1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 spans="2:15" ht="15.75" customHeight="1"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 spans="2:15" ht="15.75" customHeight="1"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 spans="2:15" ht="15.75" customHeight="1"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 spans="2:15" ht="15.75" customHeight="1"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 spans="2:15" ht="15.75" customHeight="1"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 spans="2:15" ht="15.75" customHeight="1"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 spans="2:15" ht="15.75" customHeight="1"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 spans="2:15" ht="15.75" customHeight="1"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 spans="2:15" ht="15.75" customHeight="1"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 spans="2:15" ht="15.75" customHeight="1"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 spans="2:15" ht="15.75" customHeight="1"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 spans="2:15" ht="15.75" customHeight="1"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 spans="2:15" ht="15.75" customHeight="1"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 spans="2:15" ht="15.75" customHeight="1"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 spans="2:15" ht="15.75" customHeight="1"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 spans="2:15" ht="15.75" customHeight="1"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 spans="2:15" ht="15.75" customHeight="1"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 spans="2:15" ht="15.75" customHeight="1"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 spans="2:15" ht="15.75" customHeight="1"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 spans="2:15" ht="15.75" customHeight="1"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 spans="2:15" ht="15.75" customHeight="1"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 spans="2:15" ht="15.75" customHeight="1"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 spans="2:15" ht="15.75" customHeight="1"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 spans="2:15" ht="15.75" customHeight="1"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 spans="2:15" ht="15.75" customHeight="1"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 spans="2:15" ht="15.75" customHeight="1"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 spans="2:15" ht="15.75" customHeight="1"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 spans="2:15" ht="15.75" customHeight="1"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 spans="2:15" ht="15.75" customHeight="1"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 spans="2:15" ht="15.75" customHeight="1"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 spans="2:15" ht="15.75" customHeight="1"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 spans="2:15" ht="15.75" customHeight="1"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 spans="2:15" ht="15.75" customHeight="1"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 spans="2:15" ht="15.75" customHeight="1"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 spans="2:15" ht="15.75" customHeight="1"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 spans="2:15" ht="15.75" customHeight="1"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 spans="2:15" ht="15.75" customHeight="1"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 spans="2:15" ht="15.75" customHeight="1"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 spans="2:15" ht="15.75" customHeight="1"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 spans="2:15" ht="15.75" customHeight="1"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 spans="2:15" ht="15.75" customHeight="1"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 spans="2:15" ht="15.75" customHeight="1"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 spans="2:15" ht="15.75" customHeight="1"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 spans="2:15" ht="15.75" customHeight="1"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 spans="2:15" ht="15.75" customHeight="1"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 spans="2:15" ht="15.75" customHeight="1"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 spans="2:15" ht="15.75" customHeight="1"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 spans="2:15" ht="15.75" customHeight="1"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 spans="2:15" ht="15.75" customHeight="1"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 spans="2:15" ht="15.75" customHeight="1"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 spans="2:15" ht="15.75" customHeight="1"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 spans="2:15" ht="15.75" customHeight="1"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 spans="2:15" ht="15.75" customHeight="1"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 spans="2:15" ht="15.75" customHeight="1"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 spans="2:15" ht="15.75" customHeight="1"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 spans="2:15" ht="15.75" customHeight="1"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 spans="2:15" ht="15.75" customHeight="1"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 spans="2:15" ht="15.75" customHeight="1"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 spans="2:15" ht="15.75" customHeight="1"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 spans="2:15" ht="15.75" customHeight="1"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 spans="2:15" ht="15.75" customHeight="1"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 spans="2:15" ht="15.75" customHeight="1"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 spans="2:15" ht="15.75" customHeight="1"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 spans="2:15" ht="15.75" customHeight="1"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 spans="2:15" ht="15.75" customHeight="1"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 spans="2:15" ht="15.75" customHeight="1"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 spans="2:15" ht="15.75" customHeight="1"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 spans="2:15" ht="15.75" customHeight="1"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 spans="2:15" ht="15.75" customHeight="1"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 spans="2:15" ht="15.75" customHeight="1"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 spans="2:15" ht="15.75" customHeight="1"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 spans="2:15" ht="15.75" customHeight="1"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 spans="2:15" ht="15.75" customHeight="1"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 spans="2:15" ht="15.75" customHeight="1"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 spans="2:15" ht="15.75" customHeight="1"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 spans="2:15" ht="15.75" customHeight="1"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 spans="2:15" ht="15.75" customHeight="1"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 spans="2:15" ht="15.75" customHeight="1"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 spans="2:15" ht="15.75" customHeight="1"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 spans="2:15" ht="15.75" customHeight="1"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 spans="2:15" ht="15.75" customHeight="1"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 spans="2:15" ht="15.75" customHeight="1"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 spans="2:15" ht="15.75" customHeight="1"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 spans="2:15" ht="15.75" customHeight="1"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 spans="2:15" ht="15.75" customHeight="1"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 spans="2:15" ht="15.75" customHeight="1"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 spans="2:15" ht="15.75" customHeight="1"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 spans="2:15" ht="15.75" customHeight="1"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 spans="2:15" ht="15.75" customHeight="1"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 spans="2:15" ht="15.75" customHeight="1"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 spans="2:15" ht="15.75" customHeight="1"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 spans="2:15" ht="15.75" customHeight="1"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 spans="2:15" ht="15.75" customHeight="1"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 spans="2:15" ht="15.75" customHeight="1"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 spans="2:15" ht="15.75" customHeight="1"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 spans="2:15" ht="15.75" customHeight="1"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 spans="2:15" ht="15.75" customHeight="1"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 spans="2:15" ht="15.75" customHeight="1"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 spans="2:15" ht="15.75" customHeight="1"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 spans="2:15" ht="15.75" customHeight="1"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 spans="2:15" ht="15.75" customHeight="1"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 spans="2:15" ht="15.75" customHeight="1"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 spans="2:15" ht="15.75" customHeight="1"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 spans="2:15" ht="15.75" customHeight="1"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 spans="2:15" ht="15.75" customHeight="1"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 spans="2:15" ht="15.75" customHeight="1"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 spans="2:15" ht="15.75" customHeight="1"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 spans="2:15" ht="15.75" customHeight="1"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 spans="2:15" ht="15.75" customHeight="1"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 spans="2:15" ht="15.75" customHeight="1"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 spans="2:15" ht="15.75" customHeight="1"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 spans="2:15" ht="15.75" customHeight="1"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 spans="2:15" ht="15.75" customHeight="1"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 spans="2:15" ht="15.75" customHeight="1"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 spans="2:15" ht="15.75" customHeight="1"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 spans="2:15" ht="15.75" customHeight="1"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 spans="2:15" ht="15.75" customHeight="1"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 spans="2:15" ht="15.75" customHeight="1"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 spans="2:15" ht="15.75" customHeight="1"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 spans="2:15" ht="15.75" customHeight="1"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 spans="2:15" ht="15.75" customHeight="1"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 spans="2:15" ht="15.75" customHeight="1"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 spans="2:15" ht="15.75" customHeight="1"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 spans="2:15" ht="15.75" customHeight="1"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 spans="2:15" ht="15.75" customHeight="1"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 spans="2:15" ht="15.75" customHeight="1"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 spans="2:15" ht="15.75" customHeight="1"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 spans="2:15" ht="15.75" customHeight="1"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 spans="2:15" ht="15.75" customHeight="1"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 spans="2:15" ht="15.75" customHeight="1"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 spans="2:15" ht="15.75" customHeight="1"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 spans="2:15" ht="15.75" customHeight="1"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 spans="2:15" ht="15.75" customHeight="1"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 spans="2:15" ht="15.75" customHeight="1"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 spans="2:15" ht="15.75" customHeight="1"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 spans="2:15" ht="15.75" customHeight="1"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 spans="2:15" ht="15.75" customHeight="1"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 spans="2:15" ht="15.75" customHeight="1"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 spans="2:15" ht="15.75" customHeight="1"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 spans="2:15" ht="15.75" customHeight="1"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 spans="2:15" ht="15.75" customHeight="1"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 spans="2:15" ht="15.75" customHeight="1"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 spans="2:15" ht="15.75" customHeight="1"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 spans="2:15" ht="15.75" customHeight="1"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 spans="2:15" ht="15.75" customHeight="1"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 spans="2:15" ht="15.75" customHeight="1"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 spans="2:15" ht="15.75" customHeight="1"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 spans="2:15" ht="15.75" customHeight="1"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 spans="2:15" ht="15.75" customHeight="1"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 spans="2:15" ht="15.75" customHeight="1"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 spans="2:15" ht="15.75" customHeight="1"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 spans="2:15" ht="15.75" customHeight="1"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 spans="2:15" ht="15.75" customHeight="1"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 spans="2:15" ht="15.75" customHeight="1"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 spans="2:15" ht="15.75" customHeight="1"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 spans="2:15" ht="15.75" customHeight="1"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 spans="2:15" ht="15.75" customHeight="1"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 spans="2:15" ht="15.75" customHeight="1"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 spans="2:15" ht="15.75" customHeight="1"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 spans="2:15" ht="15.75" customHeight="1"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 spans="2:15" ht="15.75" customHeight="1"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 spans="2:15" ht="15.75" customHeight="1"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 spans="2:15" ht="15.75" customHeight="1"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 spans="2:15" ht="15.75" customHeight="1"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 spans="2:15" ht="15.75" customHeight="1"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 spans="2:15" ht="15.75" customHeight="1"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 spans="2:15" ht="15.75" customHeight="1"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 spans="2:15" ht="15.75" customHeight="1"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 spans="2:15" ht="15.75" customHeight="1"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 spans="2:15" ht="15.75" customHeight="1"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 spans="2:15" ht="15.75" customHeight="1"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 spans="2:15" ht="15.75" customHeight="1"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 spans="2:15" ht="15.75" customHeight="1"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 spans="2:15" ht="15.75" customHeight="1"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 spans="2:15" ht="15.75" customHeight="1"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 spans="2:15" ht="15.75" customHeight="1"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 spans="2:15" ht="15.75" customHeight="1"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 spans="2:15" ht="15.75" customHeight="1"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 spans="2:15" ht="15.75" customHeight="1"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 spans="2:15" ht="15.75" customHeight="1"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 spans="2:15" ht="15.75" customHeight="1"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 spans="2:15" ht="15.75" customHeight="1"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 spans="2:15" ht="15.75" customHeight="1"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 spans="2:15" ht="15.75" customHeight="1"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 spans="2:15" ht="15.75" customHeight="1"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 spans="2:15" ht="15.75" customHeight="1"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 spans="2:15" ht="15.75" customHeight="1"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 spans="2:15" ht="15.75" customHeight="1"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 spans="2:15" ht="15.75" customHeight="1"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 spans="2:15" ht="15.75" customHeight="1"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 spans="2:15" ht="15.75" customHeight="1"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 spans="2:15" ht="15.75" customHeight="1"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 spans="2:15" ht="15.75" customHeight="1"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 spans="2:15" ht="15.75" customHeight="1"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 spans="2:15" ht="15.75" customHeight="1"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 spans="2:15" ht="15.75" customHeight="1"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 spans="2:15" ht="15.75" customHeight="1"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 spans="2:15" ht="15.75" customHeight="1"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spans="2:15" ht="15.75" customHeight="1"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 spans="2:15" ht="15.75" customHeight="1"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 spans="2:15" ht="15.75" customHeight="1"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 spans="2:15" ht="15.75" customHeight="1"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 spans="2:15" ht="15.75" customHeight="1"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 spans="2:15" ht="15.75" customHeight="1"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 spans="2:15" ht="15.75" customHeight="1"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 spans="2:15" ht="15.75" customHeight="1"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 spans="2:15" ht="15.75" customHeight="1"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 spans="2:15" ht="15.75" customHeight="1"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 spans="2:15" ht="15.75" customHeight="1"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 spans="2:15" ht="15.75" customHeight="1"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 spans="2:15" ht="15.75" customHeight="1"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 spans="2:15" ht="15.75" customHeight="1"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 spans="2:15" ht="15.75" customHeight="1"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spans="2:15" ht="15.75" customHeight="1"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 spans="2:15" ht="15.75" customHeight="1"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 spans="2:15" ht="15.75" customHeight="1"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 spans="2:15" ht="15.75" customHeight="1"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 spans="2:15" ht="15.75" customHeight="1"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 spans="2:15" ht="15.75" customHeight="1"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 spans="2:15" ht="15.75" customHeight="1"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 spans="2:15" ht="15.75" customHeight="1"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 spans="2:15" ht="15.75" customHeight="1"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 spans="2:15" ht="15.75" customHeight="1"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 spans="2:15" ht="15.75" customHeight="1"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 spans="2:15" ht="15.75" customHeight="1"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 spans="2:15" ht="15.75" customHeight="1"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 spans="2:15" ht="15.75" customHeight="1"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 spans="2:15" ht="15.75" customHeight="1"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 spans="2:15" ht="15.75" customHeight="1"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 spans="2:15" ht="15.75" customHeight="1"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 spans="2:15" ht="15.75" customHeight="1"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 spans="2:15" ht="15.75" customHeight="1"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 spans="2:15" ht="15.75" customHeight="1"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 spans="2:15" ht="15.75" customHeight="1"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 spans="2:15" ht="15.75" customHeight="1"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 spans="2:15" ht="15.75" customHeight="1"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 spans="2:15" ht="15.75" customHeight="1"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 spans="2:15" ht="15.75" customHeight="1"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 spans="2:15" ht="15.75" customHeight="1"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 spans="2:15" ht="15.75" customHeight="1"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 spans="2:15" ht="15.75" customHeight="1"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 spans="2:15" ht="15.75" customHeight="1"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 spans="2:15" ht="15.75" customHeight="1"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 spans="2:15" ht="15.75" customHeight="1"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 spans="2:15" ht="15.75" customHeight="1"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 spans="2:15" ht="15.75" customHeight="1"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 spans="2:15" ht="15.75" customHeight="1"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 spans="2:15" ht="15.75" customHeight="1"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 spans="2:15" ht="15.75" customHeight="1"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 spans="2:15" ht="15.75" customHeight="1"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 spans="2:15" ht="15.75" customHeight="1"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spans="2:15" ht="15.75" customHeight="1"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 spans="2:15" ht="15.75" customHeight="1"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 spans="2:15" ht="15.75" customHeight="1"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 spans="2:15" ht="15.75" customHeight="1"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 spans="2:15" ht="15.75" customHeight="1"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 spans="2:15" ht="15.75" customHeight="1"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 spans="2:15" ht="15.75" customHeight="1"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 spans="2:15" ht="15.75" customHeight="1"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 spans="2:15" ht="15.75" customHeight="1"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 spans="2:15" ht="15.75" customHeight="1"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 spans="2:15" ht="15.75" customHeight="1"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 spans="2:15" ht="15.75" customHeight="1"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 spans="2:15" ht="15.75" customHeight="1"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 spans="2:15" ht="15.75" customHeight="1"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 spans="2:15" ht="15.75" customHeight="1"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 spans="2:15" ht="15.75" customHeight="1"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 spans="2:15" ht="15.75" customHeight="1"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 spans="2:15" ht="15.75" customHeight="1"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 spans="2:15" ht="15.75" customHeight="1"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 spans="2:15" ht="15.75" customHeight="1"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 spans="2:15" ht="15.75" customHeight="1"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 spans="2:15" ht="15.75" customHeight="1"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 spans="2:15" ht="15.75" customHeight="1"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 spans="2:15" ht="15.75" customHeight="1"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 spans="2:15" ht="15.75" customHeight="1"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 spans="2:15" ht="15.75" customHeight="1"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 spans="2:15" ht="15.75" customHeight="1"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 spans="2:15" ht="15.75" customHeight="1"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 spans="2:15" ht="15.75" customHeight="1"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 spans="2:15" ht="15.75" customHeight="1"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 spans="2:15" ht="15.75" customHeight="1"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 spans="2:15" ht="15.75" customHeight="1"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 spans="2:15" ht="15.75" customHeight="1"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 spans="2:15" ht="15.75" customHeight="1"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 spans="2:15" ht="15.75" customHeight="1"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 spans="2:15" ht="15.75" customHeight="1"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 spans="2:15" ht="15.75" customHeight="1"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 spans="2:15" ht="15.75" customHeight="1"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 spans="2:15" ht="15.75" customHeight="1"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 spans="2:15" ht="15.75" customHeight="1"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 spans="2:15" ht="15.75" customHeight="1"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 spans="2:15" ht="15.75" customHeight="1"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 spans="2:15" ht="15.75" customHeight="1"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 spans="2:15" ht="15.75" customHeight="1"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 spans="2:15" ht="15.75" customHeight="1"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 spans="2:15" ht="15.75" customHeight="1"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 spans="2:15" ht="15.75" customHeight="1"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 spans="2:15" ht="15.75" customHeight="1"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 spans="2:15" ht="15.75" customHeight="1"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 spans="2:15" ht="15.75" customHeight="1"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 spans="2:15" ht="15.75" customHeight="1"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 spans="2:15" ht="15.75" customHeight="1"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 spans="2:15" ht="15.75" customHeight="1"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 spans="2:15" ht="15.75" customHeight="1"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 spans="2:15" ht="15.75" customHeight="1"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 spans="2:15" ht="15.75" customHeight="1"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 spans="2:15" ht="15.75" customHeight="1"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 spans="2:15" ht="15.75" customHeight="1"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 spans="2:15" ht="15.75" customHeight="1"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 spans="2:15" ht="15.75" customHeight="1"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 spans="2:15" ht="15.75" customHeight="1"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 spans="2:15" ht="15.75" customHeight="1"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 spans="2:15" ht="15.75" customHeight="1"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 spans="2:15" ht="15.75" customHeight="1"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 spans="2:15" ht="15.75" customHeight="1"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 spans="2:15" ht="15.75" customHeight="1"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 spans="2:15" ht="15.75" customHeight="1"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 spans="2:15" ht="15.75" customHeight="1"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 spans="2:15" ht="15.75" customHeight="1"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 spans="2:15" ht="15.75" customHeight="1"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 spans="2:15" ht="15.75" customHeight="1"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 spans="2:15" ht="15.75" customHeight="1"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 spans="2:15" ht="15.75" customHeight="1"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 spans="2:15" ht="15.75" customHeight="1"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 spans="2:15" ht="15.75" customHeight="1"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 spans="2:15" ht="15.75" customHeight="1"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 spans="2:15" ht="15.75" customHeight="1"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 spans="2:15" ht="15.75" customHeight="1"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 spans="2:15" ht="15.75" customHeight="1"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 spans="2:15" ht="15.75" customHeight="1"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 spans="2:15" ht="15.75" customHeight="1"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 spans="2:15" ht="15.75" customHeight="1"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 spans="2:15" ht="15.75" customHeight="1"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 spans="2:15" ht="15.75" customHeight="1"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 spans="2:15" ht="15.75" customHeight="1"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 spans="2:15" ht="15.75" customHeight="1"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 spans="2:15" ht="15.75" customHeight="1"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 spans="2:15" ht="15.75" customHeight="1"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 spans="2:15" ht="15.75" customHeight="1"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 spans="2:15" ht="15.75" customHeight="1"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 spans="2:15" ht="15.75" customHeight="1"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 spans="2:15" ht="15.75" customHeight="1"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 spans="2:15" ht="15.75" customHeight="1"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 spans="2:15" ht="15.75" customHeight="1"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 spans="2:15" ht="15.75" customHeight="1"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 spans="2:15" ht="15.75" customHeight="1"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 spans="2:15" ht="15.75" customHeight="1"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 spans="2:15" ht="15.75" customHeight="1"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 spans="2:15" ht="15.75" customHeight="1"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 spans="2:15" ht="15.75" customHeight="1"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spans="2:15" ht="15.75" customHeight="1"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spans="2:15" ht="15.75" customHeight="1"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spans="2:15" ht="15.75" customHeight="1"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spans="2:15" ht="15.75" customHeight="1"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 spans="2:15" ht="15.75" customHeight="1"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 spans="2:15" ht="15.75" customHeight="1"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</row>
    <row r="859" spans="2:15" ht="15.75" customHeight="1"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</row>
    <row r="860" spans="2:15" ht="15.75" customHeight="1"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</row>
    <row r="861" spans="2:15" ht="15.75" customHeight="1"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</row>
    <row r="862" spans="2:15" ht="15.75" customHeight="1"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</row>
    <row r="863" spans="2:15" ht="15.75" customHeight="1"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</row>
    <row r="864" spans="2:15" ht="15.75" customHeight="1"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</row>
    <row r="865" spans="2:13" ht="15.75" customHeight="1"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</row>
    <row r="866" spans="2:13" ht="15.75" customHeight="1"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</row>
    <row r="867" spans="2:13" ht="15.75" customHeight="1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</row>
    <row r="868" spans="2:13" ht="15.75" customHeight="1"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</row>
    <row r="869" spans="2:13" ht="15.75" customHeight="1"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</row>
    <row r="870" spans="2:13" ht="15.75" customHeight="1"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</row>
    <row r="871" spans="2:13" ht="15.75" customHeight="1"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</row>
    <row r="872" spans="2:13" ht="15.75" customHeight="1"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</row>
    <row r="873" spans="2:13" ht="15.75" customHeight="1"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</row>
  </sheetData>
  <mergeCells count="13">
    <mergeCell ref="B2:T2"/>
    <mergeCell ref="B4:T4"/>
    <mergeCell ref="B132:T132"/>
    <mergeCell ref="B49:K49"/>
    <mergeCell ref="L49:M49"/>
    <mergeCell ref="B64:E64"/>
    <mergeCell ref="F64:M64"/>
    <mergeCell ref="B129:T129"/>
    <mergeCell ref="B131:D131"/>
    <mergeCell ref="B130:D130"/>
    <mergeCell ref="R131:T131"/>
    <mergeCell ref="R130:T130"/>
    <mergeCell ref="F79:M80"/>
  </mergeCells>
  <conditionalFormatting sqref="E20:E31">
    <cfRule type="cellIs" dxfId="32" priority="5" operator="lessThan">
      <formula>-1</formula>
    </cfRule>
  </conditionalFormatting>
  <conditionalFormatting sqref="E34:E46 S34:S46">
    <cfRule type="cellIs" dxfId="31" priority="1" operator="lessThan">
      <formula>-1</formula>
    </cfRule>
  </conditionalFormatting>
  <conditionalFormatting sqref="H20:H31">
    <cfRule type="cellIs" dxfId="30" priority="6" operator="lessThan">
      <formula>-1</formula>
    </cfRule>
  </conditionalFormatting>
  <conditionalFormatting sqref="H34:H46">
    <cfRule type="cellIs" dxfId="29" priority="2" operator="lessThan">
      <formula>-1</formula>
    </cfRule>
  </conditionalFormatting>
  <conditionalFormatting sqref="K20:K31">
    <cfRule type="cellIs" dxfId="28" priority="7" operator="lessThan">
      <formula>-1</formula>
    </cfRule>
  </conditionalFormatting>
  <conditionalFormatting sqref="K34:K46">
    <cfRule type="cellIs" dxfId="27" priority="3" operator="lessThan">
      <formula>-1</formula>
    </cfRule>
  </conditionalFormatting>
  <conditionalFormatting sqref="R6:R17">
    <cfRule type="cellIs" dxfId="26" priority="8" operator="lessThan">
      <formula>-0.1461</formula>
    </cfRule>
    <cfRule type="cellIs" dxfId="25" priority="9" operator="lessThan">
      <formula>0</formula>
    </cfRule>
    <cfRule type="cellIs" dxfId="24" priority="10" operator="lessThan">
      <formula>0</formula>
    </cfRule>
    <cfRule type="cellIs" dxfId="23" priority="11" operator="lessThan">
      <formula>0</formula>
    </cfRule>
  </conditionalFormatting>
  <conditionalFormatting sqref="R20:R31">
    <cfRule type="cellIs" dxfId="22" priority="4" operator="lessThan">
      <formula>-1</formula>
    </cfRule>
  </conditionalFormatting>
  <pageMargins left="0.5" right="0.25" top="0.42" bottom="0.28000000000000003" header="0.3" footer="0.3"/>
  <pageSetup paperSize="3" scale="37" orientation="portrait" r:id="rId1"/>
  <ignoredErrors>
    <ignoredError sqref="M20 R6" evalError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W844"/>
  <sheetViews>
    <sheetView showGridLines="0" topLeftCell="A55" zoomScale="55" zoomScaleNormal="55" zoomScaleSheetLayoutView="40" workbookViewId="0">
      <selection activeCell="B2" sqref="B2:T119"/>
    </sheetView>
  </sheetViews>
  <sheetFormatPr defaultColWidth="14.42578125" defaultRowHeight="15" customHeight="1"/>
  <cols>
    <col min="1" max="1" width="4" style="19" customWidth="1"/>
    <col min="2" max="2" width="13.7109375" style="44" customWidth="1"/>
    <col min="3" max="4" width="18.28515625" style="44" customWidth="1"/>
    <col min="5" max="5" width="17.28515625" style="44" customWidth="1"/>
    <col min="6" max="8" width="15.7109375" style="44" customWidth="1"/>
    <col min="9" max="9" width="18.42578125" style="44" customWidth="1"/>
    <col min="10" max="10" width="17.5703125" style="44" customWidth="1"/>
    <col min="11" max="11" width="17.28515625" style="44" customWidth="1"/>
    <col min="12" max="12" width="15.7109375" style="44" customWidth="1"/>
    <col min="13" max="13" width="20.7109375" style="44" customWidth="1"/>
    <col min="14" max="15" width="15.7109375" style="44" customWidth="1"/>
    <col min="16" max="16" width="20.7109375" style="44" customWidth="1"/>
    <col min="17" max="17" width="19.28515625" style="44" customWidth="1"/>
    <col min="18" max="18" width="20.140625" style="44" customWidth="1"/>
    <col min="19" max="19" width="21.140625" style="44" customWidth="1"/>
    <col min="20" max="20" width="17.140625" style="44" customWidth="1"/>
    <col min="21" max="16384" width="14.42578125" style="19"/>
  </cols>
  <sheetData>
    <row r="1" spans="2:23" ht="15.75" customHeight="1" thickBot="1"/>
    <row r="2" spans="2:23" ht="83.25" customHeight="1">
      <c r="B2" s="266" t="s">
        <v>95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8"/>
    </row>
    <row r="3" spans="2:23" ht="36">
      <c r="B3" s="73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74"/>
    </row>
    <row r="4" spans="2:23" ht="41.25" customHeight="1">
      <c r="B4" s="213" t="s">
        <v>1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5"/>
    </row>
    <row r="5" spans="2:23" ht="86.25" customHeight="1">
      <c r="B5" s="129" t="s">
        <v>2</v>
      </c>
      <c r="C5" s="130" t="s">
        <v>3</v>
      </c>
      <c r="D5" s="130" t="s">
        <v>4</v>
      </c>
      <c r="E5" s="130" t="s">
        <v>5</v>
      </c>
      <c r="F5" s="130" t="s">
        <v>6</v>
      </c>
      <c r="G5" s="130" t="s">
        <v>7</v>
      </c>
      <c r="H5" s="130" t="s">
        <v>8</v>
      </c>
      <c r="I5" s="130" t="s">
        <v>9</v>
      </c>
      <c r="J5" s="130" t="s">
        <v>10</v>
      </c>
      <c r="K5" s="130" t="s">
        <v>11</v>
      </c>
      <c r="L5" s="130" t="s">
        <v>12</v>
      </c>
      <c r="M5" s="130" t="s">
        <v>13</v>
      </c>
      <c r="N5" s="130" t="s">
        <v>14</v>
      </c>
      <c r="O5" s="130" t="s">
        <v>15</v>
      </c>
      <c r="P5" s="130" t="s">
        <v>16</v>
      </c>
      <c r="Q5" s="130" t="s">
        <v>17</v>
      </c>
      <c r="R5" s="130" t="s">
        <v>18</v>
      </c>
      <c r="S5" s="130" t="s">
        <v>19</v>
      </c>
      <c r="T5" s="131" t="s">
        <v>20</v>
      </c>
    </row>
    <row r="6" spans="2:23" ht="19.899999999999999" customHeight="1">
      <c r="B6" s="132">
        <v>46023</v>
      </c>
      <c r="C6" s="133">
        <v>0.67720000000000002</v>
      </c>
      <c r="D6" s="134">
        <v>2.5000000000000001E-2</v>
      </c>
      <c r="E6" s="135">
        <v>1206.9100000000001</v>
      </c>
      <c r="F6" s="136">
        <f t="shared" ref="F6:F17" si="0">C6-D6</f>
        <v>0.6522</v>
      </c>
      <c r="G6" s="135">
        <v>618.70000000000005</v>
      </c>
      <c r="H6" s="136">
        <f t="shared" ref="H6:H17" si="1">G6/G20</f>
        <v>2.9520664942600035E-2</v>
      </c>
      <c r="I6" s="135">
        <v>250</v>
      </c>
      <c r="J6" s="136">
        <f t="shared" ref="J6:J17" si="2">I6/G20</f>
        <v>1.1928505310570563E-2</v>
      </c>
      <c r="K6" s="135">
        <v>0</v>
      </c>
      <c r="L6" s="136">
        <f t="shared" ref="L6:L17" si="3">K6/G20</f>
        <v>0</v>
      </c>
      <c r="M6" s="135">
        <v>109.88</v>
      </c>
      <c r="N6" s="136">
        <f t="shared" ref="N6:N12" si="4">M6/G20</f>
        <v>5.2428166541019739E-3</v>
      </c>
      <c r="O6" s="136">
        <f t="shared" ref="O6:O12" si="5">F6-H6-J6-L6-N6</f>
        <v>0.60550801309272739</v>
      </c>
      <c r="P6" s="133">
        <v>0.4073</v>
      </c>
      <c r="Q6" s="137">
        <f t="shared" ref="Q6:Q12" si="6">R6*G20</f>
        <v>-4154.0831799999996</v>
      </c>
      <c r="R6" s="136">
        <f t="shared" ref="R6:R12" si="7">P6-O6</f>
        <v>-0.1982080130927274</v>
      </c>
      <c r="S6" s="138">
        <f>387.74/60</f>
        <v>6.4623333333333335</v>
      </c>
      <c r="T6" s="139"/>
    </row>
    <row r="7" spans="2:23" ht="19.899999999999999" customHeight="1">
      <c r="B7" s="132">
        <v>46054</v>
      </c>
      <c r="C7" s="133">
        <v>0.67620000000000002</v>
      </c>
      <c r="D7" s="134">
        <v>3.39E-2</v>
      </c>
      <c r="E7" s="135">
        <v>1911.63</v>
      </c>
      <c r="F7" s="136">
        <f t="shared" si="0"/>
        <v>0.64229999999999998</v>
      </c>
      <c r="G7" s="135">
        <v>1851.32</v>
      </c>
      <c r="H7" s="136">
        <f t="shared" si="1"/>
        <v>7.4954017120247005E-2</v>
      </c>
      <c r="I7" s="135">
        <v>396.39</v>
      </c>
      <c r="J7" s="136">
        <f t="shared" si="2"/>
        <v>1.6048561483857308E-2</v>
      </c>
      <c r="K7" s="135">
        <v>0</v>
      </c>
      <c r="L7" s="136">
        <f t="shared" si="3"/>
        <v>0</v>
      </c>
      <c r="M7" s="135">
        <v>115.64</v>
      </c>
      <c r="N7" s="136">
        <f t="shared" si="4"/>
        <v>4.6818932112143571E-3</v>
      </c>
      <c r="O7" s="136">
        <f t="shared" si="5"/>
        <v>0.54661552818468129</v>
      </c>
      <c r="P7" s="133">
        <v>0.48980000000000001</v>
      </c>
      <c r="Q7" s="137">
        <f t="shared" si="6"/>
        <v>-1403.3100249999984</v>
      </c>
      <c r="R7" s="136">
        <f t="shared" si="7"/>
        <v>-5.6815528184681274E-2</v>
      </c>
      <c r="S7" s="138">
        <f>386.91/60</f>
        <v>6.4485000000000001</v>
      </c>
      <c r="T7" s="140"/>
    </row>
    <row r="8" spans="2:23" ht="19.899999999999999" customHeight="1">
      <c r="B8" s="132">
        <v>46082</v>
      </c>
      <c r="C8" s="133">
        <v>0.67130000000000001</v>
      </c>
      <c r="D8" s="134">
        <v>2.5499999999999998E-2</v>
      </c>
      <c r="E8" s="135">
        <v>2114.17</v>
      </c>
      <c r="F8" s="136">
        <f t="shared" si="0"/>
        <v>0.64580000000000004</v>
      </c>
      <c r="G8" s="135">
        <v>1200</v>
      </c>
      <c r="H8" s="136">
        <f t="shared" si="1"/>
        <v>4.3859921644249983E-2</v>
      </c>
      <c r="I8" s="135">
        <v>955</v>
      </c>
      <c r="J8" s="136">
        <f t="shared" si="2"/>
        <v>3.4905187641882274E-2</v>
      </c>
      <c r="K8" s="135">
        <v>0</v>
      </c>
      <c r="L8" s="136">
        <f t="shared" si="3"/>
        <v>0</v>
      </c>
      <c r="M8" s="135">
        <v>117.62</v>
      </c>
      <c r="N8" s="136">
        <f t="shared" si="4"/>
        <v>4.2990033198305692E-3</v>
      </c>
      <c r="O8" s="136">
        <f t="shared" si="5"/>
        <v>0.56273588739403724</v>
      </c>
      <c r="P8" s="133">
        <v>0.50380000000000003</v>
      </c>
      <c r="Q8" s="137">
        <f t="shared" si="6"/>
        <v>-1612.4758600000011</v>
      </c>
      <c r="R8" s="136">
        <f t="shared" si="7"/>
        <v>-5.8935887394037212E-2</v>
      </c>
      <c r="S8" s="138">
        <f>314.28/60</f>
        <v>5.2379999999999995</v>
      </c>
      <c r="T8" s="139"/>
    </row>
    <row r="9" spans="2:23" ht="19.899999999999999" customHeight="1">
      <c r="B9" s="132">
        <v>46113</v>
      </c>
      <c r="C9" s="133">
        <v>0.6653</v>
      </c>
      <c r="D9" s="134">
        <v>3.2599999999999997E-2</v>
      </c>
      <c r="E9" s="135">
        <v>2553.67</v>
      </c>
      <c r="F9" s="136">
        <f t="shared" si="0"/>
        <v>0.63270000000000004</v>
      </c>
      <c r="G9" s="135">
        <v>1203</v>
      </c>
      <c r="H9" s="136">
        <f t="shared" si="1"/>
        <v>4.491727268891671E-2</v>
      </c>
      <c r="I9" s="135">
        <v>1255.45</v>
      </c>
      <c r="J9" s="136">
        <f t="shared" si="2"/>
        <v>4.6875635907980454E-2</v>
      </c>
      <c r="K9" s="135">
        <v>0</v>
      </c>
      <c r="L9" s="136">
        <f t="shared" si="3"/>
        <v>0</v>
      </c>
      <c r="M9" s="135">
        <v>159.96</v>
      </c>
      <c r="N9" s="136">
        <f t="shared" si="4"/>
        <v>5.9725410966908702E-3</v>
      </c>
      <c r="O9" s="136">
        <f t="shared" si="5"/>
        <v>0.53493455030641202</v>
      </c>
      <c r="P9" s="133">
        <v>0.50780000000000003</v>
      </c>
      <c r="Q9" s="137">
        <f t="shared" si="6"/>
        <v>-726.73299300000042</v>
      </c>
      <c r="R9" s="136">
        <f t="shared" si="7"/>
        <v>-2.7134550306411986E-2</v>
      </c>
      <c r="S9" s="138">
        <f>319.38/60</f>
        <v>5.3229999999999995</v>
      </c>
      <c r="T9" s="139"/>
    </row>
    <row r="10" spans="2:23" ht="19.899999999999999" customHeight="1">
      <c r="B10" s="132">
        <v>46143</v>
      </c>
      <c r="C10" s="133">
        <v>0.62470000000000003</v>
      </c>
      <c r="D10" s="134">
        <v>4.2099999999999999E-2</v>
      </c>
      <c r="E10" s="135">
        <v>2816.75</v>
      </c>
      <c r="F10" s="136">
        <f t="shared" si="0"/>
        <v>0.58260000000000001</v>
      </c>
      <c r="G10" s="135">
        <v>1887.53</v>
      </c>
      <c r="H10" s="136">
        <f t="shared" si="1"/>
        <v>7.1911822077549994E-2</v>
      </c>
      <c r="I10" s="135">
        <v>1284.42</v>
      </c>
      <c r="J10" s="136">
        <f t="shared" si="2"/>
        <v>4.8934312309127155E-2</v>
      </c>
      <c r="K10" s="135">
        <v>0</v>
      </c>
      <c r="L10" s="136">
        <f t="shared" si="3"/>
        <v>0</v>
      </c>
      <c r="M10" s="135">
        <v>123.19</v>
      </c>
      <c r="N10" s="136">
        <f t="shared" si="4"/>
        <v>4.6933385756694644E-3</v>
      </c>
      <c r="O10" s="136">
        <f t="shared" si="5"/>
        <v>0.45706052703765343</v>
      </c>
      <c r="P10" s="133">
        <v>0.47399999999999998</v>
      </c>
      <c r="Q10" s="137">
        <f t="shared" si="6"/>
        <v>444.62457599999817</v>
      </c>
      <c r="R10" s="136">
        <f t="shared" si="7"/>
        <v>1.6939472962346547E-2</v>
      </c>
      <c r="S10" s="138">
        <f>345.4/60</f>
        <v>5.7566666666666659</v>
      </c>
      <c r="T10" s="139"/>
    </row>
    <row r="11" spans="2:23" ht="19.899999999999999" customHeight="1">
      <c r="B11" s="132">
        <v>46174</v>
      </c>
      <c r="C11" s="133">
        <v>0.66120000000000001</v>
      </c>
      <c r="D11" s="134">
        <v>4.9099999999999998E-2</v>
      </c>
      <c r="E11" s="135">
        <v>2925.16</v>
      </c>
      <c r="F11" s="136">
        <f t="shared" si="0"/>
        <v>0.61209999999999998</v>
      </c>
      <c r="G11" s="135">
        <v>1833.28</v>
      </c>
      <c r="H11" s="136">
        <f t="shared" si="1"/>
        <v>7.6472698452425644E-2</v>
      </c>
      <c r="I11" s="135">
        <v>816.95</v>
      </c>
      <c r="J11" s="136">
        <f t="shared" si="2"/>
        <v>3.4077920994452095E-2</v>
      </c>
      <c r="K11" s="135">
        <v>449.81</v>
      </c>
      <c r="L11" s="136">
        <f t="shared" si="3"/>
        <v>1.8763191924248114E-2</v>
      </c>
      <c r="M11" s="135">
        <v>123.99</v>
      </c>
      <c r="N11" s="136">
        <f t="shared" si="4"/>
        <v>5.1720685771492929E-3</v>
      </c>
      <c r="O11" s="136">
        <f t="shared" si="5"/>
        <v>0.47761412005172482</v>
      </c>
      <c r="P11" s="133">
        <v>0.47799999999999998</v>
      </c>
      <c r="Q11" s="137">
        <f t="shared" si="6"/>
        <v>9.250700000000375</v>
      </c>
      <c r="R11" s="136">
        <f t="shared" si="7"/>
        <v>3.8587994827515848E-4</v>
      </c>
      <c r="S11" s="138">
        <f>357.14/60</f>
        <v>5.9523333333333328</v>
      </c>
      <c r="T11" s="139"/>
    </row>
    <row r="12" spans="2:23" ht="19.899999999999999" customHeight="1">
      <c r="B12" s="132">
        <v>46204</v>
      </c>
      <c r="C12" s="133">
        <v>0.64759999999999995</v>
      </c>
      <c r="D12" s="134">
        <v>4.3200000000000002E-2</v>
      </c>
      <c r="E12" s="135">
        <v>2199.3200000000002</v>
      </c>
      <c r="F12" s="136">
        <f t="shared" si="0"/>
        <v>0.60439999999999994</v>
      </c>
      <c r="G12" s="135">
        <v>1879.4</v>
      </c>
      <c r="H12" s="136">
        <f t="shared" si="1"/>
        <v>7.6353989347655637E-2</v>
      </c>
      <c r="I12" s="135">
        <v>1345.16</v>
      </c>
      <c r="J12" s="136">
        <f t="shared" si="2"/>
        <v>5.4649532995047601E-2</v>
      </c>
      <c r="K12" s="135">
        <v>0</v>
      </c>
      <c r="L12" s="136">
        <f t="shared" si="3"/>
        <v>0</v>
      </c>
      <c r="M12" s="135">
        <v>97.96</v>
      </c>
      <c r="N12" s="136">
        <f t="shared" si="4"/>
        <v>3.97980035995336E-3</v>
      </c>
      <c r="O12" s="136">
        <f t="shared" si="5"/>
        <v>0.46941667729734338</v>
      </c>
      <c r="P12" s="133">
        <v>0.43419999999999997</v>
      </c>
      <c r="Q12" s="137">
        <f t="shared" si="6"/>
        <v>-866.83385999999962</v>
      </c>
      <c r="R12" s="136">
        <f t="shared" si="7"/>
        <v>-3.5216677297343402E-2</v>
      </c>
      <c r="S12" s="138">
        <f>358.1/60</f>
        <v>5.9683333333333337</v>
      </c>
      <c r="T12" s="139"/>
      <c r="U12" s="43"/>
      <c r="V12" s="43"/>
      <c r="W12" s="43"/>
    </row>
    <row r="13" spans="2:23" ht="19.899999999999999" customHeight="1">
      <c r="B13" s="132">
        <v>46235</v>
      </c>
      <c r="C13" s="133">
        <v>0.6482</v>
      </c>
      <c r="D13" s="134">
        <v>4.9000000000000002E-2</v>
      </c>
      <c r="E13" s="135">
        <v>2614.19</v>
      </c>
      <c r="F13" s="136">
        <f t="shared" si="0"/>
        <v>0.59919999999999995</v>
      </c>
      <c r="G13" s="135">
        <v>1900</v>
      </c>
      <c r="H13" s="136">
        <f t="shared" si="1"/>
        <v>7.9989963364596781E-2</v>
      </c>
      <c r="I13" s="135">
        <v>1283.76</v>
      </c>
      <c r="J13" s="136">
        <f t="shared" si="2"/>
        <v>5.4046271246807769E-2</v>
      </c>
      <c r="K13" s="135">
        <v>0</v>
      </c>
      <c r="L13" s="136">
        <f t="shared" si="3"/>
        <v>0</v>
      </c>
      <c r="M13" s="135">
        <v>102.73</v>
      </c>
      <c r="N13" s="136">
        <f t="shared" ref="N13" si="8">M13/G27</f>
        <v>4.3249310191815936E-3</v>
      </c>
      <c r="O13" s="136">
        <f t="shared" ref="O13" si="9">F13-H13-J13-L13-N13</f>
        <v>0.46083883436941386</v>
      </c>
      <c r="P13" s="133">
        <v>0.53769999999999996</v>
      </c>
      <c r="Q13" s="137">
        <f>R13*G27</f>
        <v>1825.6817299999989</v>
      </c>
      <c r="R13" s="136">
        <f t="shared" ref="R13" si="10">P13-O13</f>
        <v>7.6861165630586092E-2</v>
      </c>
      <c r="S13" s="138">
        <f>329.83/60</f>
        <v>5.4971666666666668</v>
      </c>
      <c r="T13" s="139"/>
      <c r="U13" s="43"/>
      <c r="V13" s="43"/>
      <c r="W13" s="43"/>
    </row>
    <row r="14" spans="2:23" ht="19.899999999999999" customHeight="1">
      <c r="B14" s="132">
        <v>46266</v>
      </c>
      <c r="C14" s="133">
        <v>0.65080000000000005</v>
      </c>
      <c r="D14" s="134">
        <v>4.07E-2</v>
      </c>
      <c r="E14" s="135">
        <v>3343.17</v>
      </c>
      <c r="F14" s="136">
        <f t="shared" si="0"/>
        <v>0.61010000000000009</v>
      </c>
      <c r="G14" s="135">
        <v>1819.54</v>
      </c>
      <c r="H14" s="136">
        <f t="shared" si="1"/>
        <v>6.7171540418695247E-2</v>
      </c>
      <c r="I14" s="135">
        <v>1228.42</v>
      </c>
      <c r="J14" s="136">
        <f t="shared" si="2"/>
        <v>4.5349299098197134E-2</v>
      </c>
      <c r="K14" s="135">
        <v>0</v>
      </c>
      <c r="L14" s="136">
        <f t="shared" si="3"/>
        <v>0</v>
      </c>
      <c r="M14" s="135">
        <v>93.78</v>
      </c>
      <c r="N14" s="136">
        <f t="shared" ref="N14:N17" si="11">M14/G28</f>
        <v>3.4620547283737871E-3</v>
      </c>
      <c r="O14" s="136">
        <f t="shared" ref="O14:O17" si="12">F14-H14-J14-L14-N14</f>
        <v>0.49411710575473394</v>
      </c>
      <c r="P14" s="133">
        <v>0.42330000000000001</v>
      </c>
      <c r="Q14" s="137">
        <f t="shared" ref="Q14:Q17" si="13">R14*G28</f>
        <v>-1918.2909280000026</v>
      </c>
      <c r="R14" s="136">
        <f t="shared" ref="R14:R17" si="14">P14-O14</f>
        <v>-7.0817105754733933E-2</v>
      </c>
      <c r="S14" s="138">
        <f>338.09/60</f>
        <v>5.6348333333333329</v>
      </c>
      <c r="T14" s="139"/>
      <c r="U14" s="43"/>
      <c r="V14" s="43"/>
      <c r="W14" s="43"/>
    </row>
    <row r="15" spans="2:23" ht="19.899999999999999" customHeight="1">
      <c r="B15" s="132">
        <v>46296</v>
      </c>
      <c r="C15" s="133"/>
      <c r="D15" s="134"/>
      <c r="E15" s="135"/>
      <c r="F15" s="136">
        <f t="shared" si="0"/>
        <v>0</v>
      </c>
      <c r="G15" s="135"/>
      <c r="H15" s="136" t="e">
        <f t="shared" si="1"/>
        <v>#DIV/0!</v>
      </c>
      <c r="I15" s="135"/>
      <c r="J15" s="136" t="e">
        <f t="shared" si="2"/>
        <v>#DIV/0!</v>
      </c>
      <c r="K15" s="135">
        <v>0</v>
      </c>
      <c r="L15" s="136" t="e">
        <f t="shared" si="3"/>
        <v>#DIV/0!</v>
      </c>
      <c r="M15" s="135"/>
      <c r="N15" s="136" t="e">
        <f t="shared" si="11"/>
        <v>#DIV/0!</v>
      </c>
      <c r="O15" s="136" t="e">
        <f t="shared" si="12"/>
        <v>#DIV/0!</v>
      </c>
      <c r="P15" s="133"/>
      <c r="Q15" s="137" t="e">
        <f t="shared" si="13"/>
        <v>#DIV/0!</v>
      </c>
      <c r="R15" s="136" t="e">
        <f t="shared" si="14"/>
        <v>#DIV/0!</v>
      </c>
      <c r="S15" s="138"/>
      <c r="T15" s="139"/>
      <c r="U15" s="43"/>
      <c r="V15" s="43"/>
      <c r="W15" s="43"/>
    </row>
    <row r="16" spans="2:23" ht="19.899999999999999" customHeight="1">
      <c r="B16" s="132">
        <v>46327</v>
      </c>
      <c r="C16" s="133"/>
      <c r="D16" s="134"/>
      <c r="E16" s="135"/>
      <c r="F16" s="136">
        <f t="shared" si="0"/>
        <v>0</v>
      </c>
      <c r="G16" s="135"/>
      <c r="H16" s="136" t="e">
        <f t="shared" si="1"/>
        <v>#DIV/0!</v>
      </c>
      <c r="I16" s="135"/>
      <c r="J16" s="136" t="e">
        <f t="shared" si="2"/>
        <v>#DIV/0!</v>
      </c>
      <c r="K16" s="135">
        <v>0</v>
      </c>
      <c r="L16" s="136" t="e">
        <f t="shared" si="3"/>
        <v>#DIV/0!</v>
      </c>
      <c r="M16" s="135"/>
      <c r="N16" s="136" t="e">
        <f t="shared" si="11"/>
        <v>#DIV/0!</v>
      </c>
      <c r="O16" s="136" t="e">
        <f t="shared" si="12"/>
        <v>#DIV/0!</v>
      </c>
      <c r="P16" s="133"/>
      <c r="Q16" s="137" t="e">
        <f t="shared" si="13"/>
        <v>#DIV/0!</v>
      </c>
      <c r="R16" s="136" t="e">
        <f t="shared" si="14"/>
        <v>#DIV/0!</v>
      </c>
      <c r="S16" s="138"/>
      <c r="T16" s="139"/>
      <c r="U16" s="43"/>
      <c r="V16" s="43"/>
      <c r="W16" s="43"/>
    </row>
    <row r="17" spans="2:23" ht="19.899999999999999" customHeight="1">
      <c r="B17" s="132">
        <v>46357</v>
      </c>
      <c r="C17" s="133"/>
      <c r="D17" s="134"/>
      <c r="E17" s="135"/>
      <c r="F17" s="136">
        <f t="shared" si="0"/>
        <v>0</v>
      </c>
      <c r="G17" s="135"/>
      <c r="H17" s="136" t="e">
        <f t="shared" si="1"/>
        <v>#DIV/0!</v>
      </c>
      <c r="I17" s="135"/>
      <c r="J17" s="136" t="e">
        <f t="shared" si="2"/>
        <v>#DIV/0!</v>
      </c>
      <c r="K17" s="135">
        <v>0</v>
      </c>
      <c r="L17" s="136" t="e">
        <f t="shared" si="3"/>
        <v>#DIV/0!</v>
      </c>
      <c r="M17" s="135"/>
      <c r="N17" s="136" t="e">
        <f t="shared" si="11"/>
        <v>#DIV/0!</v>
      </c>
      <c r="O17" s="136" t="e">
        <f t="shared" si="12"/>
        <v>#DIV/0!</v>
      </c>
      <c r="P17" s="133"/>
      <c r="Q17" s="137" t="e">
        <f t="shared" si="13"/>
        <v>#DIV/0!</v>
      </c>
      <c r="R17" s="136" t="e">
        <f t="shared" si="14"/>
        <v>#DIV/0!</v>
      </c>
      <c r="S17" s="138"/>
      <c r="T17" s="139"/>
      <c r="U17" s="43"/>
      <c r="V17" s="43"/>
      <c r="W17" s="43"/>
    </row>
    <row r="18" spans="2:23" ht="24.75" customHeight="1">
      <c r="B18" s="141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3"/>
      <c r="O18" s="143"/>
      <c r="P18" s="143"/>
      <c r="Q18" s="143"/>
      <c r="R18" s="143"/>
      <c r="S18" s="143"/>
      <c r="T18" s="144"/>
      <c r="U18" s="43"/>
      <c r="V18" s="43"/>
      <c r="W18" s="43"/>
    </row>
    <row r="19" spans="2:23" ht="53.25" customHeight="1">
      <c r="B19" s="129" t="s">
        <v>2</v>
      </c>
      <c r="C19" s="130" t="s">
        <v>21</v>
      </c>
      <c r="D19" s="130" t="s">
        <v>22</v>
      </c>
      <c r="E19" s="130" t="s">
        <v>23</v>
      </c>
      <c r="F19" s="130" t="s">
        <v>24</v>
      </c>
      <c r="G19" s="130" t="s">
        <v>25</v>
      </c>
      <c r="H19" s="130" t="s">
        <v>23</v>
      </c>
      <c r="I19" s="130" t="s">
        <v>26</v>
      </c>
      <c r="J19" s="130" t="s">
        <v>27</v>
      </c>
      <c r="K19" s="130" t="s">
        <v>23</v>
      </c>
      <c r="L19" s="130" t="s">
        <v>28</v>
      </c>
      <c r="M19" s="130" t="s">
        <v>29</v>
      </c>
      <c r="N19" s="130" t="s">
        <v>30</v>
      </c>
      <c r="O19" s="130" t="s">
        <v>31</v>
      </c>
      <c r="P19" s="130" t="s">
        <v>32</v>
      </c>
      <c r="Q19" s="130" t="s">
        <v>33</v>
      </c>
      <c r="R19" s="130" t="s">
        <v>34</v>
      </c>
      <c r="S19" s="130" t="s">
        <v>35</v>
      </c>
      <c r="T19" s="131" t="s">
        <v>36</v>
      </c>
    </row>
    <row r="20" spans="2:23" ht="19.899999999999999" customHeight="1">
      <c r="B20" s="132">
        <v>46023</v>
      </c>
      <c r="C20" s="145">
        <v>185000</v>
      </c>
      <c r="D20" s="135">
        <v>141127</v>
      </c>
      <c r="E20" s="145">
        <f t="shared" ref="E20:E31" si="15">D20-C20</f>
        <v>-43873</v>
      </c>
      <c r="F20" s="145">
        <v>42000</v>
      </c>
      <c r="G20" s="135">
        <v>20958.2</v>
      </c>
      <c r="H20" s="145">
        <f t="shared" ref="H20:H31" si="16">G20-F20</f>
        <v>-21041.8</v>
      </c>
      <c r="I20" s="145">
        <f>SUM(C20+F20)</f>
        <v>227000</v>
      </c>
      <c r="J20" s="145">
        <f t="shared" ref="J20:J31" si="17">G20+D20</f>
        <v>162085.20000000001</v>
      </c>
      <c r="K20" s="145">
        <f t="shared" ref="K20:K31" si="18">J20-I20</f>
        <v>-64914.799999999988</v>
      </c>
      <c r="L20" s="146">
        <v>-2527.5100000000002</v>
      </c>
      <c r="M20" s="136">
        <f t="shared" ref="M20:M31" si="19">L20/G20</f>
        <v>-0.12059766583008083</v>
      </c>
      <c r="N20" s="147">
        <v>-4400</v>
      </c>
      <c r="O20" s="136">
        <f t="shared" ref="O20:O31" si="20">N20/D20</f>
        <v>-3.1177591814464986E-2</v>
      </c>
      <c r="P20" s="148">
        <v>6000</v>
      </c>
      <c r="Q20" s="149">
        <v>5242.6000000000004</v>
      </c>
      <c r="R20" s="145">
        <f t="shared" ref="R20:R31" si="21">Q20-P20</f>
        <v>-757.39999999999964</v>
      </c>
      <c r="S20" s="149">
        <v>-670.3</v>
      </c>
      <c r="T20" s="124">
        <v>0.30359999999999998</v>
      </c>
    </row>
    <row r="21" spans="2:23" ht="19.899999999999999" customHeight="1">
      <c r="B21" s="132">
        <v>46054</v>
      </c>
      <c r="C21" s="145">
        <v>185000</v>
      </c>
      <c r="D21" s="135">
        <v>139490</v>
      </c>
      <c r="E21" s="145">
        <f t="shared" si="15"/>
        <v>-45510</v>
      </c>
      <c r="F21" s="145">
        <v>42000</v>
      </c>
      <c r="G21" s="135">
        <v>24699.41</v>
      </c>
      <c r="H21" s="145">
        <f t="shared" si="16"/>
        <v>-17300.59</v>
      </c>
      <c r="I21" s="145">
        <f>SUM(C21+F21)</f>
        <v>227000</v>
      </c>
      <c r="J21" s="145">
        <f t="shared" si="17"/>
        <v>164189.41</v>
      </c>
      <c r="K21" s="145">
        <f t="shared" si="18"/>
        <v>-62810.59</v>
      </c>
      <c r="L21" s="146">
        <v>241.84</v>
      </c>
      <c r="M21" s="136">
        <f t="shared" si="19"/>
        <v>9.7913269993088903E-3</v>
      </c>
      <c r="N21" s="147">
        <v>-1720</v>
      </c>
      <c r="O21" s="136">
        <f t="shared" si="20"/>
        <v>-1.2330633020288194E-2</v>
      </c>
      <c r="P21" s="148">
        <v>6000</v>
      </c>
      <c r="Q21" s="149">
        <v>5546.57</v>
      </c>
      <c r="R21" s="145">
        <f t="shared" si="21"/>
        <v>-453.43000000000029</v>
      </c>
      <c r="S21" s="149">
        <v>352.47</v>
      </c>
      <c r="T21" s="124">
        <v>0.49480000000000002</v>
      </c>
    </row>
    <row r="22" spans="2:23" ht="19.899999999999999" customHeight="1">
      <c r="B22" s="132">
        <v>46082</v>
      </c>
      <c r="C22" s="145">
        <v>185000</v>
      </c>
      <c r="D22" s="135">
        <v>162478</v>
      </c>
      <c r="E22" s="145">
        <f t="shared" si="15"/>
        <v>-22522</v>
      </c>
      <c r="F22" s="145">
        <v>42000</v>
      </c>
      <c r="G22" s="135">
        <v>27359.83</v>
      </c>
      <c r="H22" s="145">
        <f t="shared" si="16"/>
        <v>-14640.169999999998</v>
      </c>
      <c r="I22" s="145">
        <f>SUM(C22+F22)</f>
        <v>227000</v>
      </c>
      <c r="J22" s="145">
        <f t="shared" si="17"/>
        <v>189837.83000000002</v>
      </c>
      <c r="K22" s="145">
        <f t="shared" si="18"/>
        <v>-37162.169999999984</v>
      </c>
      <c r="L22" s="146">
        <v>258.58</v>
      </c>
      <c r="M22" s="136">
        <f t="shared" si="19"/>
        <v>9.4510821156417995E-3</v>
      </c>
      <c r="N22" s="147">
        <v>-2102</v>
      </c>
      <c r="O22" s="136">
        <f t="shared" si="20"/>
        <v>-1.2937136104580312E-2</v>
      </c>
      <c r="P22" s="148">
        <v>6000</v>
      </c>
      <c r="Q22" s="149">
        <v>6266.45</v>
      </c>
      <c r="R22" s="145">
        <f t="shared" si="21"/>
        <v>266.44999999999982</v>
      </c>
      <c r="S22" s="149">
        <v>-169.85</v>
      </c>
      <c r="T22" s="124">
        <v>0.40110000000000001</v>
      </c>
    </row>
    <row r="23" spans="2:23" ht="19.899999999999999" customHeight="1">
      <c r="B23" s="132">
        <v>46113</v>
      </c>
      <c r="C23" s="145">
        <v>185000</v>
      </c>
      <c r="D23" s="135">
        <v>157600</v>
      </c>
      <c r="E23" s="145">
        <f t="shared" si="15"/>
        <v>-27400</v>
      </c>
      <c r="F23" s="145">
        <v>42000</v>
      </c>
      <c r="G23" s="135">
        <v>26782.57</v>
      </c>
      <c r="H23" s="145">
        <f t="shared" si="16"/>
        <v>-15217.43</v>
      </c>
      <c r="I23" s="145">
        <f>SUM(C23+F23)</f>
        <v>227000</v>
      </c>
      <c r="J23" s="145">
        <f t="shared" si="17"/>
        <v>184382.57</v>
      </c>
      <c r="K23" s="145">
        <f t="shared" si="18"/>
        <v>-42617.429999999993</v>
      </c>
      <c r="L23" s="146">
        <v>999.1</v>
      </c>
      <c r="M23" s="136">
        <f t="shared" si="19"/>
        <v>3.7304112338733736E-2</v>
      </c>
      <c r="N23" s="147">
        <v>-240</v>
      </c>
      <c r="O23" s="136">
        <f t="shared" si="20"/>
        <v>-1.5228426395939086E-3</v>
      </c>
      <c r="P23" s="148">
        <v>6000</v>
      </c>
      <c r="Q23" s="149">
        <v>5831.11</v>
      </c>
      <c r="R23" s="145">
        <f t="shared" si="21"/>
        <v>-168.89000000000033</v>
      </c>
      <c r="S23" s="149">
        <v>671.8</v>
      </c>
      <c r="T23" s="124">
        <v>0.55640000000000001</v>
      </c>
    </row>
    <row r="24" spans="2:23" ht="19.899999999999999" customHeight="1">
      <c r="B24" s="132">
        <v>46143</v>
      </c>
      <c r="C24" s="145">
        <v>185000</v>
      </c>
      <c r="D24" s="135">
        <v>168818</v>
      </c>
      <c r="E24" s="145">
        <f t="shared" si="15"/>
        <v>-16182</v>
      </c>
      <c r="F24" s="145">
        <v>42000</v>
      </c>
      <c r="G24" s="135">
        <v>26247.84</v>
      </c>
      <c r="H24" s="145">
        <f t="shared" si="16"/>
        <v>-15752.16</v>
      </c>
      <c r="I24" s="145">
        <f>SUM(C24+F24)</f>
        <v>227000</v>
      </c>
      <c r="J24" s="145">
        <f t="shared" si="17"/>
        <v>195065.84</v>
      </c>
      <c r="K24" s="145">
        <f t="shared" si="18"/>
        <v>-31934.160000000003</v>
      </c>
      <c r="L24" s="146">
        <v>899.81</v>
      </c>
      <c r="M24" s="136">
        <f t="shared" si="19"/>
        <v>3.428129705149071E-2</v>
      </c>
      <c r="N24" s="147">
        <v>-2665</v>
      </c>
      <c r="O24" s="136">
        <f t="shared" si="20"/>
        <v>-1.5786231326043433E-2</v>
      </c>
      <c r="P24" s="148">
        <v>6000</v>
      </c>
      <c r="Q24" s="149">
        <v>6270.69</v>
      </c>
      <c r="R24" s="145">
        <f t="shared" si="21"/>
        <v>270.6899999999996</v>
      </c>
      <c r="S24" s="149">
        <v>-859.75</v>
      </c>
      <c r="T24" s="124">
        <v>0.29239999999999999</v>
      </c>
    </row>
    <row r="25" spans="2:23" ht="19.899999999999999" customHeight="1">
      <c r="B25" s="132">
        <v>46174</v>
      </c>
      <c r="C25" s="145">
        <v>185000</v>
      </c>
      <c r="D25" s="135">
        <v>164054</v>
      </c>
      <c r="E25" s="145">
        <f t="shared" si="15"/>
        <v>-20946</v>
      </c>
      <c r="F25" s="145">
        <v>42000</v>
      </c>
      <c r="G25" s="135">
        <v>23973</v>
      </c>
      <c r="H25" s="145">
        <f t="shared" si="16"/>
        <v>-18027</v>
      </c>
      <c r="I25" s="145">
        <f t="shared" ref="I25:I31" si="22">SUM(C25+F25)</f>
        <v>227000</v>
      </c>
      <c r="J25" s="145">
        <f t="shared" si="17"/>
        <v>188027</v>
      </c>
      <c r="K25" s="145">
        <f t="shared" si="18"/>
        <v>-38973</v>
      </c>
      <c r="L25" s="146">
        <v>1222.3599999999999</v>
      </c>
      <c r="M25" s="136">
        <f t="shared" si="19"/>
        <v>5.0989029324656904E-2</v>
      </c>
      <c r="N25" s="147">
        <v>-2281</v>
      </c>
      <c r="O25" s="136">
        <f t="shared" si="20"/>
        <v>-1.3903958452704597E-2</v>
      </c>
      <c r="P25" s="148">
        <v>6000</v>
      </c>
      <c r="Q25" s="149">
        <v>5918.32</v>
      </c>
      <c r="R25" s="145">
        <f t="shared" si="21"/>
        <v>-81.680000000000291</v>
      </c>
      <c r="S25" s="149">
        <v>-553.64</v>
      </c>
      <c r="T25" s="124">
        <v>0.33789999999999998</v>
      </c>
    </row>
    <row r="26" spans="2:23" ht="19.899999999999999" customHeight="1">
      <c r="B26" s="132">
        <v>46204</v>
      </c>
      <c r="C26" s="145">
        <v>185000</v>
      </c>
      <c r="D26" s="135">
        <v>164426</v>
      </c>
      <c r="E26" s="145">
        <f t="shared" si="15"/>
        <v>-20574</v>
      </c>
      <c r="F26" s="145">
        <v>42000</v>
      </c>
      <c r="G26" s="135">
        <v>24614.3</v>
      </c>
      <c r="H26" s="145">
        <f t="shared" si="16"/>
        <v>-17385.7</v>
      </c>
      <c r="I26" s="145">
        <f t="shared" si="22"/>
        <v>227000</v>
      </c>
      <c r="J26" s="145">
        <f t="shared" si="17"/>
        <v>189040.3</v>
      </c>
      <c r="K26" s="145">
        <f t="shared" si="18"/>
        <v>-37959.700000000012</v>
      </c>
      <c r="L26" s="146">
        <v>-45.84</v>
      </c>
      <c r="M26" s="136">
        <f t="shared" si="19"/>
        <v>-1.8623320590063501E-3</v>
      </c>
      <c r="N26" s="147">
        <v>-5909</v>
      </c>
      <c r="O26" s="136">
        <f t="shared" si="20"/>
        <v>-3.5937138895308529E-2</v>
      </c>
      <c r="P26" s="148">
        <v>6000</v>
      </c>
      <c r="Q26" s="149">
        <v>6335.29</v>
      </c>
      <c r="R26" s="145">
        <f t="shared" si="21"/>
        <v>335.28999999999996</v>
      </c>
      <c r="S26" s="149">
        <v>-159.69</v>
      </c>
      <c r="T26" s="124">
        <v>0.39800000000000002</v>
      </c>
    </row>
    <row r="27" spans="2:23" ht="19.899999999999999" customHeight="1">
      <c r="B27" s="132">
        <v>46235</v>
      </c>
      <c r="C27" s="145">
        <v>185000</v>
      </c>
      <c r="D27" s="135">
        <v>167643</v>
      </c>
      <c r="E27" s="145">
        <f t="shared" si="15"/>
        <v>-17357</v>
      </c>
      <c r="F27" s="145">
        <v>42000</v>
      </c>
      <c r="G27" s="135">
        <v>23752.98</v>
      </c>
      <c r="H27" s="145">
        <f t="shared" si="16"/>
        <v>-18247.02</v>
      </c>
      <c r="I27" s="145">
        <f t="shared" si="22"/>
        <v>227000</v>
      </c>
      <c r="J27" s="145">
        <f t="shared" si="17"/>
        <v>191395.98</v>
      </c>
      <c r="K27" s="145">
        <f t="shared" si="18"/>
        <v>-35604.01999999999</v>
      </c>
      <c r="L27" s="146">
        <v>2752.39</v>
      </c>
      <c r="M27" s="136">
        <f t="shared" si="19"/>
        <v>0.1158755659289908</v>
      </c>
      <c r="N27" s="147">
        <v>-991</v>
      </c>
      <c r="O27" s="136">
        <f t="shared" si="20"/>
        <v>-5.9113711875831377E-3</v>
      </c>
      <c r="P27" s="148">
        <v>6000</v>
      </c>
      <c r="Q27" s="149">
        <v>7095.03</v>
      </c>
      <c r="R27" s="145">
        <f t="shared" si="21"/>
        <v>1095.0299999999997</v>
      </c>
      <c r="S27" s="149">
        <v>-5.56</v>
      </c>
      <c r="T27" s="124">
        <v>0.4209</v>
      </c>
    </row>
    <row r="28" spans="2:23" ht="19.899999999999999" customHeight="1">
      <c r="B28" s="132">
        <v>46266</v>
      </c>
      <c r="C28" s="145">
        <v>185000</v>
      </c>
      <c r="D28" s="135">
        <v>158841</v>
      </c>
      <c r="E28" s="145">
        <f t="shared" si="15"/>
        <v>-26159</v>
      </c>
      <c r="F28" s="145">
        <v>42000</v>
      </c>
      <c r="G28" s="135">
        <v>27087.96</v>
      </c>
      <c r="H28" s="145">
        <f t="shared" si="16"/>
        <v>-14912.04</v>
      </c>
      <c r="I28" s="145">
        <f t="shared" si="22"/>
        <v>227000</v>
      </c>
      <c r="J28" s="145">
        <f t="shared" si="17"/>
        <v>185928.95999999999</v>
      </c>
      <c r="K28" s="145">
        <f t="shared" si="18"/>
        <v>-41071.040000000008</v>
      </c>
      <c r="L28" s="146">
        <v>-384.13</v>
      </c>
      <c r="M28" s="136">
        <f t="shared" si="19"/>
        <v>-1.4180839014824299E-2</v>
      </c>
      <c r="N28" s="147">
        <v>-8975</v>
      </c>
      <c r="O28" s="136">
        <f t="shared" si="20"/>
        <v>-5.6503043924427572E-2</v>
      </c>
      <c r="P28" s="148">
        <v>6000</v>
      </c>
      <c r="Q28" s="149">
        <v>6484.83</v>
      </c>
      <c r="R28" s="145">
        <f t="shared" si="21"/>
        <v>484.82999999999993</v>
      </c>
      <c r="S28" s="149">
        <v>985.07</v>
      </c>
      <c r="T28" s="124">
        <v>0.5736</v>
      </c>
    </row>
    <row r="29" spans="2:23" ht="19.899999999999999" customHeight="1">
      <c r="B29" s="132">
        <v>46296</v>
      </c>
      <c r="C29" s="145">
        <v>185000</v>
      </c>
      <c r="D29" s="135"/>
      <c r="E29" s="145">
        <f t="shared" si="15"/>
        <v>-185000</v>
      </c>
      <c r="F29" s="145">
        <v>42000</v>
      </c>
      <c r="G29" s="135"/>
      <c r="H29" s="145">
        <f t="shared" si="16"/>
        <v>-42000</v>
      </c>
      <c r="I29" s="145">
        <f t="shared" si="22"/>
        <v>227000</v>
      </c>
      <c r="J29" s="145">
        <f t="shared" si="17"/>
        <v>0</v>
      </c>
      <c r="K29" s="145">
        <f t="shared" si="18"/>
        <v>-227000</v>
      </c>
      <c r="L29" s="146"/>
      <c r="M29" s="136" t="e">
        <f t="shared" si="19"/>
        <v>#DIV/0!</v>
      </c>
      <c r="N29" s="147"/>
      <c r="O29" s="136" t="e">
        <f t="shared" si="20"/>
        <v>#DIV/0!</v>
      </c>
      <c r="P29" s="148">
        <v>6000</v>
      </c>
      <c r="Q29" s="149"/>
      <c r="R29" s="145">
        <f t="shared" si="21"/>
        <v>-6000</v>
      </c>
      <c r="S29" s="149"/>
      <c r="T29" s="124"/>
    </row>
    <row r="30" spans="2:23" ht="19.899999999999999" customHeight="1">
      <c r="B30" s="132">
        <v>46327</v>
      </c>
      <c r="C30" s="145">
        <v>185000</v>
      </c>
      <c r="D30" s="135"/>
      <c r="E30" s="145">
        <f t="shared" si="15"/>
        <v>-185000</v>
      </c>
      <c r="F30" s="145">
        <v>42000</v>
      </c>
      <c r="G30" s="135"/>
      <c r="H30" s="145">
        <f t="shared" si="16"/>
        <v>-42000</v>
      </c>
      <c r="I30" s="145">
        <f t="shared" si="22"/>
        <v>227000</v>
      </c>
      <c r="J30" s="145">
        <f t="shared" si="17"/>
        <v>0</v>
      </c>
      <c r="K30" s="145">
        <f t="shared" si="18"/>
        <v>-227000</v>
      </c>
      <c r="L30" s="146"/>
      <c r="M30" s="136" t="e">
        <f t="shared" si="19"/>
        <v>#DIV/0!</v>
      </c>
      <c r="N30" s="147"/>
      <c r="O30" s="136" t="e">
        <f t="shared" si="20"/>
        <v>#DIV/0!</v>
      </c>
      <c r="P30" s="148">
        <v>6000</v>
      </c>
      <c r="Q30" s="149"/>
      <c r="R30" s="145">
        <f t="shared" si="21"/>
        <v>-6000</v>
      </c>
      <c r="S30" s="149"/>
      <c r="T30" s="124"/>
    </row>
    <row r="31" spans="2:23" ht="16.5" customHeight="1">
      <c r="B31" s="132">
        <v>46357</v>
      </c>
      <c r="C31" s="145">
        <v>185000</v>
      </c>
      <c r="D31" s="135"/>
      <c r="E31" s="145">
        <f t="shared" si="15"/>
        <v>-185000</v>
      </c>
      <c r="F31" s="145">
        <v>42000</v>
      </c>
      <c r="G31" s="135"/>
      <c r="H31" s="145">
        <f t="shared" si="16"/>
        <v>-42000</v>
      </c>
      <c r="I31" s="145">
        <f t="shared" si="22"/>
        <v>227000</v>
      </c>
      <c r="J31" s="145">
        <f t="shared" si="17"/>
        <v>0</v>
      </c>
      <c r="K31" s="145">
        <f t="shared" si="18"/>
        <v>-227000</v>
      </c>
      <c r="L31" s="150"/>
      <c r="M31" s="136" t="e">
        <f t="shared" si="19"/>
        <v>#DIV/0!</v>
      </c>
      <c r="N31" s="135"/>
      <c r="O31" s="136" t="e">
        <f t="shared" si="20"/>
        <v>#DIV/0!</v>
      </c>
      <c r="P31" s="148">
        <v>6000</v>
      </c>
      <c r="Q31" s="149"/>
      <c r="R31" s="145">
        <f t="shared" si="21"/>
        <v>-6000</v>
      </c>
      <c r="S31" s="149"/>
      <c r="T31" s="124"/>
    </row>
    <row r="32" spans="2:23" ht="24.75" customHeight="1">
      <c r="B32" s="50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7"/>
      <c r="P32" s="47"/>
      <c r="Q32" s="47"/>
      <c r="R32" s="47"/>
      <c r="S32" s="47"/>
      <c r="T32" s="78"/>
    </row>
    <row r="33" spans="2:20" ht="78" hidden="1" customHeight="1" thickBot="1">
      <c r="B33" s="62" t="s">
        <v>2</v>
      </c>
      <c r="C33" s="62" t="s">
        <v>37</v>
      </c>
      <c r="D33" s="62" t="s">
        <v>38</v>
      </c>
      <c r="E33" s="62" t="s">
        <v>39</v>
      </c>
      <c r="F33" s="62" t="s">
        <v>40</v>
      </c>
      <c r="G33" s="62" t="s">
        <v>41</v>
      </c>
      <c r="H33" s="62" t="s">
        <v>42</v>
      </c>
      <c r="I33" s="62" t="s">
        <v>43</v>
      </c>
      <c r="J33" s="62" t="s">
        <v>44</v>
      </c>
      <c r="K33" s="62" t="s">
        <v>20</v>
      </c>
      <c r="L33" s="62"/>
      <c r="M33" s="62"/>
      <c r="N33" s="62"/>
      <c r="O33" s="62"/>
      <c r="P33" s="62"/>
      <c r="Q33" s="62" t="s">
        <v>96</v>
      </c>
      <c r="R33" s="62"/>
      <c r="S33" s="62"/>
      <c r="T33" s="81"/>
    </row>
    <row r="34" spans="2:20" ht="27" hidden="1" customHeight="1">
      <c r="B34" s="51"/>
      <c r="C34" s="49" t="s">
        <v>45</v>
      </c>
      <c r="D34" s="48" t="s">
        <v>46</v>
      </c>
      <c r="E34" s="49" t="s">
        <v>47</v>
      </c>
      <c r="F34" s="49" t="s">
        <v>48</v>
      </c>
      <c r="G34" s="48" t="s">
        <v>49</v>
      </c>
      <c r="H34" s="49" t="s">
        <v>50</v>
      </c>
      <c r="I34" s="49" t="s">
        <v>51</v>
      </c>
      <c r="J34" s="49" t="s">
        <v>52</v>
      </c>
      <c r="K34" s="49" t="s">
        <v>53</v>
      </c>
      <c r="L34" s="16"/>
      <c r="M34" s="51"/>
      <c r="N34" s="49"/>
      <c r="O34" s="48"/>
      <c r="P34" s="51"/>
      <c r="Q34" s="49" t="s">
        <v>97</v>
      </c>
      <c r="R34" s="48"/>
      <c r="S34" s="49"/>
      <c r="T34" s="83"/>
    </row>
    <row r="35" spans="2:20" ht="24.75" hidden="1" customHeight="1">
      <c r="B35" s="51">
        <v>46023</v>
      </c>
      <c r="C35" s="49">
        <v>35837</v>
      </c>
      <c r="D35" s="48">
        <v>7401</v>
      </c>
      <c r="E35" s="49">
        <v>17745</v>
      </c>
      <c r="F35" s="49">
        <f t="shared" ref="F35:F44" si="23">D35+E35</f>
        <v>25146</v>
      </c>
      <c r="G35" s="48">
        <f t="shared" ref="G35:G44" si="24">C35-F35</f>
        <v>10691</v>
      </c>
      <c r="H35" s="49">
        <f t="shared" ref="H35:H44" si="25">G35/J35</f>
        <v>344.87096774193549</v>
      </c>
      <c r="I35" s="49">
        <f t="shared" ref="I35:I40" si="26">J20/G35</f>
        <v>15.160901693012816</v>
      </c>
      <c r="J35" s="49">
        <v>31</v>
      </c>
      <c r="K35" s="49" t="s">
        <v>54</v>
      </c>
      <c r="L35" s="16"/>
      <c r="M35" s="51"/>
      <c r="N35" s="49"/>
      <c r="O35" s="48"/>
      <c r="P35" s="51"/>
      <c r="Q35" s="49" t="s">
        <v>98</v>
      </c>
      <c r="R35" s="48"/>
      <c r="S35" s="49"/>
      <c r="T35" s="83"/>
    </row>
    <row r="36" spans="2:20" ht="24.75" hidden="1" customHeight="1">
      <c r="B36" s="51">
        <v>46054</v>
      </c>
      <c r="C36" s="49">
        <v>36215</v>
      </c>
      <c r="D36" s="48">
        <v>7418</v>
      </c>
      <c r="E36" s="49">
        <v>18029</v>
      </c>
      <c r="F36" s="49">
        <f t="shared" si="23"/>
        <v>25447</v>
      </c>
      <c r="G36" s="48">
        <f t="shared" si="24"/>
        <v>10768</v>
      </c>
      <c r="H36" s="49">
        <f t="shared" si="25"/>
        <v>384.57142857142856</v>
      </c>
      <c r="I36" s="49">
        <f t="shared" si="26"/>
        <v>15.247902117384845</v>
      </c>
      <c r="J36" s="49">
        <v>28</v>
      </c>
      <c r="K36" s="49"/>
      <c r="L36" s="16"/>
      <c r="M36" s="51"/>
      <c r="N36" s="49"/>
      <c r="O36" s="48"/>
      <c r="P36" s="51"/>
      <c r="Q36" s="49"/>
      <c r="R36" s="48"/>
      <c r="S36" s="49"/>
      <c r="T36" s="83"/>
    </row>
    <row r="37" spans="2:20" ht="24.75" hidden="1" customHeight="1">
      <c r="B37" s="51">
        <v>46082</v>
      </c>
      <c r="C37" s="49">
        <v>43653</v>
      </c>
      <c r="D37" s="48">
        <v>8947</v>
      </c>
      <c r="E37" s="49">
        <v>21203</v>
      </c>
      <c r="F37" s="49">
        <f t="shared" si="23"/>
        <v>30150</v>
      </c>
      <c r="G37" s="48">
        <f t="shared" si="24"/>
        <v>13503</v>
      </c>
      <c r="H37" s="49">
        <f t="shared" si="25"/>
        <v>435.58064516129031</v>
      </c>
      <c r="I37" s="49">
        <f t="shared" si="26"/>
        <v>14.05893727319855</v>
      </c>
      <c r="J37" s="49">
        <v>31</v>
      </c>
      <c r="K37" s="49"/>
      <c r="L37" s="16"/>
      <c r="M37" s="51"/>
      <c r="N37" s="49"/>
      <c r="O37" s="48"/>
      <c r="P37" s="51"/>
      <c r="Q37" s="49"/>
      <c r="R37" s="48"/>
      <c r="S37" s="49"/>
      <c r="T37" s="83"/>
    </row>
    <row r="38" spans="2:20" ht="24.75" hidden="1" customHeight="1">
      <c r="B38" s="51">
        <v>46113</v>
      </c>
      <c r="C38" s="49">
        <v>43324</v>
      </c>
      <c r="D38" s="48">
        <v>8991</v>
      </c>
      <c r="E38" s="49">
        <v>21565</v>
      </c>
      <c r="F38" s="49">
        <f t="shared" si="23"/>
        <v>30556</v>
      </c>
      <c r="G38" s="48">
        <f t="shared" si="24"/>
        <v>12768</v>
      </c>
      <c r="H38" s="49">
        <f t="shared" si="25"/>
        <v>425.6</v>
      </c>
      <c r="I38" s="49">
        <f t="shared" si="26"/>
        <v>14.440990758145364</v>
      </c>
      <c r="J38" s="49">
        <v>30</v>
      </c>
      <c r="K38" s="49"/>
      <c r="L38" s="16"/>
      <c r="M38" s="51"/>
      <c r="N38" s="49"/>
      <c r="O38" s="48"/>
      <c r="P38" s="51"/>
      <c r="Q38" s="49"/>
      <c r="R38" s="48"/>
      <c r="S38" s="49"/>
      <c r="T38" s="83"/>
    </row>
    <row r="39" spans="2:20" ht="24.75" hidden="1" customHeight="1">
      <c r="B39" s="51">
        <v>46143</v>
      </c>
      <c r="C39" s="49">
        <v>45289</v>
      </c>
      <c r="D39" s="48">
        <v>8988</v>
      </c>
      <c r="E39" s="49">
        <v>21627</v>
      </c>
      <c r="F39" s="49">
        <f t="shared" si="23"/>
        <v>30615</v>
      </c>
      <c r="G39" s="48">
        <f t="shared" si="24"/>
        <v>14674</v>
      </c>
      <c r="H39" s="49">
        <f t="shared" si="25"/>
        <v>473.35483870967744</v>
      </c>
      <c r="I39" s="49">
        <f t="shared" si="26"/>
        <v>13.2932969878697</v>
      </c>
      <c r="J39" s="49">
        <v>31</v>
      </c>
      <c r="K39" s="49"/>
      <c r="L39" s="16"/>
      <c r="M39" s="51"/>
      <c r="N39" s="49"/>
      <c r="O39" s="48"/>
      <c r="P39" s="51"/>
      <c r="Q39" s="49"/>
      <c r="R39" s="48"/>
      <c r="S39" s="49"/>
      <c r="T39" s="83"/>
    </row>
    <row r="40" spans="2:20" ht="24.75" hidden="1" customHeight="1">
      <c r="B40" s="51">
        <v>46174</v>
      </c>
      <c r="C40" s="49">
        <v>42683</v>
      </c>
      <c r="D40" s="48">
        <v>7188</v>
      </c>
      <c r="E40" s="49">
        <v>19131</v>
      </c>
      <c r="F40" s="49">
        <f t="shared" si="23"/>
        <v>26319</v>
      </c>
      <c r="G40" s="48">
        <f t="shared" si="24"/>
        <v>16364</v>
      </c>
      <c r="H40" s="49">
        <f t="shared" si="25"/>
        <v>545.4666666666667</v>
      </c>
      <c r="I40" s="49">
        <f t="shared" si="26"/>
        <v>11.49028354925446</v>
      </c>
      <c r="J40" s="49">
        <v>30</v>
      </c>
      <c r="K40" s="49"/>
      <c r="L40" s="16"/>
      <c r="M40" s="51"/>
      <c r="N40" s="49"/>
      <c r="O40" s="48"/>
      <c r="P40" s="51"/>
      <c r="Q40" s="49"/>
      <c r="R40" s="48"/>
      <c r="S40" s="49"/>
      <c r="T40" s="83"/>
    </row>
    <row r="41" spans="2:20" ht="24.75" hidden="1" customHeight="1">
      <c r="B41" s="51">
        <v>46204</v>
      </c>
      <c r="C41" s="49">
        <v>43679</v>
      </c>
      <c r="D41" s="48">
        <v>7884</v>
      </c>
      <c r="E41" s="49">
        <v>19062</v>
      </c>
      <c r="F41" s="49">
        <f t="shared" si="23"/>
        <v>26946</v>
      </c>
      <c r="G41" s="48">
        <f t="shared" si="24"/>
        <v>16733</v>
      </c>
      <c r="H41" s="49">
        <f t="shared" si="25"/>
        <v>539.77419354838707</v>
      </c>
      <c r="I41" s="49">
        <f t="shared" ref="I41:I44" si="27">J26/G41</f>
        <v>11.29745413255244</v>
      </c>
      <c r="J41" s="49">
        <v>31</v>
      </c>
      <c r="K41" s="49"/>
      <c r="L41" s="16"/>
      <c r="M41" s="51"/>
      <c r="N41" s="49"/>
      <c r="O41" s="48"/>
      <c r="P41" s="51"/>
      <c r="Q41" s="49"/>
      <c r="R41" s="48"/>
      <c r="S41" s="49"/>
      <c r="T41" s="83"/>
    </row>
    <row r="42" spans="2:20" ht="24.75" hidden="1" customHeight="1">
      <c r="B42" s="51">
        <v>46235</v>
      </c>
      <c r="C42" s="49">
        <v>44777</v>
      </c>
      <c r="D42" s="48">
        <v>8312</v>
      </c>
      <c r="E42" s="49">
        <v>21313</v>
      </c>
      <c r="F42" s="49">
        <f t="shared" si="23"/>
        <v>29625</v>
      </c>
      <c r="G42" s="48">
        <f t="shared" si="24"/>
        <v>15152</v>
      </c>
      <c r="H42" s="49">
        <f t="shared" si="25"/>
        <v>488.77419354838707</v>
      </c>
      <c r="I42" s="49">
        <f t="shared" si="27"/>
        <v>12.631730464625132</v>
      </c>
      <c r="J42" s="49">
        <v>31</v>
      </c>
      <c r="K42" s="49"/>
      <c r="L42" s="16"/>
      <c r="M42" s="51"/>
      <c r="N42" s="49"/>
      <c r="O42" s="48"/>
      <c r="P42" s="51"/>
      <c r="Q42" s="49"/>
      <c r="R42" s="48"/>
      <c r="S42" s="49"/>
      <c r="T42" s="83"/>
    </row>
    <row r="43" spans="2:20" ht="24.75" hidden="1" customHeight="1">
      <c r="B43" s="51">
        <v>46266</v>
      </c>
      <c r="C43" s="49">
        <v>40712</v>
      </c>
      <c r="D43" s="48">
        <v>7974</v>
      </c>
      <c r="E43" s="49">
        <v>19977</v>
      </c>
      <c r="F43" s="49">
        <f t="shared" si="23"/>
        <v>27951</v>
      </c>
      <c r="G43" s="48">
        <f t="shared" si="24"/>
        <v>12761</v>
      </c>
      <c r="H43" s="49">
        <f t="shared" si="25"/>
        <v>425.36666666666667</v>
      </c>
      <c r="I43" s="49">
        <f t="shared" si="27"/>
        <v>14.570093252879868</v>
      </c>
      <c r="J43" s="49">
        <v>30</v>
      </c>
      <c r="K43" s="49" t="s">
        <v>123</v>
      </c>
      <c r="L43" s="16"/>
      <c r="M43" s="51"/>
      <c r="N43" s="49"/>
      <c r="O43" s="48"/>
      <c r="P43" s="51"/>
      <c r="Q43" s="49"/>
      <c r="R43" s="48"/>
      <c r="S43" s="49"/>
      <c r="T43" s="83"/>
    </row>
    <row r="44" spans="2:20" ht="24.75" hidden="1" customHeight="1">
      <c r="B44" s="51">
        <v>46296</v>
      </c>
      <c r="C44" s="49"/>
      <c r="D44" s="48"/>
      <c r="E44" s="49"/>
      <c r="F44" s="49">
        <f t="shared" si="23"/>
        <v>0</v>
      </c>
      <c r="G44" s="48">
        <f t="shared" si="24"/>
        <v>0</v>
      </c>
      <c r="H44" s="49">
        <f t="shared" si="25"/>
        <v>0</v>
      </c>
      <c r="I44" s="49" t="e">
        <f t="shared" si="27"/>
        <v>#DIV/0!</v>
      </c>
      <c r="J44" s="49">
        <v>31</v>
      </c>
      <c r="K44" s="49"/>
      <c r="L44" s="16"/>
      <c r="M44" s="51"/>
      <c r="N44" s="49"/>
      <c r="O44" s="48"/>
      <c r="P44" s="51"/>
      <c r="Q44" s="49"/>
      <c r="R44" s="48"/>
      <c r="S44" s="49"/>
      <c r="T44" s="83"/>
    </row>
    <row r="45" spans="2:20" ht="24.75" hidden="1" customHeight="1">
      <c r="B45" s="51">
        <v>46352</v>
      </c>
      <c r="C45" s="49"/>
      <c r="D45" s="48"/>
      <c r="E45" s="49"/>
      <c r="F45" s="49">
        <f t="shared" ref="F45:F46" si="28">D45+E45</f>
        <v>0</v>
      </c>
      <c r="G45" s="48">
        <f t="shared" ref="G45:G46" si="29">C45-F45</f>
        <v>0</v>
      </c>
      <c r="H45" s="49">
        <f t="shared" ref="H45:H46" si="30">G45/J45</f>
        <v>0</v>
      </c>
      <c r="I45" s="49" t="e">
        <f t="shared" ref="I45:I46" si="31">J30/G45</f>
        <v>#DIV/0!</v>
      </c>
      <c r="J45" s="49">
        <v>30</v>
      </c>
      <c r="K45" s="49"/>
      <c r="L45" s="16"/>
      <c r="M45" s="51"/>
      <c r="N45" s="49"/>
      <c r="O45" s="48"/>
      <c r="P45" s="51"/>
      <c r="Q45" s="49"/>
      <c r="R45" s="48"/>
      <c r="S45" s="49"/>
      <c r="T45" s="83"/>
    </row>
    <row r="46" spans="2:20" ht="24.75" hidden="1" customHeight="1">
      <c r="B46" s="51">
        <v>46357</v>
      </c>
      <c r="C46" s="49"/>
      <c r="D46" s="48"/>
      <c r="E46" s="49"/>
      <c r="F46" s="49">
        <f t="shared" si="28"/>
        <v>0</v>
      </c>
      <c r="G46" s="48">
        <f t="shared" si="29"/>
        <v>0</v>
      </c>
      <c r="H46" s="49">
        <f t="shared" si="30"/>
        <v>0</v>
      </c>
      <c r="I46" s="49" t="e">
        <f t="shared" si="31"/>
        <v>#DIV/0!</v>
      </c>
      <c r="J46" s="49">
        <v>31</v>
      </c>
      <c r="K46" s="49"/>
      <c r="L46" s="17"/>
      <c r="M46" s="51"/>
      <c r="N46" s="49"/>
      <c r="O46" s="48"/>
      <c r="P46" s="51"/>
      <c r="Q46" s="49"/>
      <c r="R46" s="48"/>
      <c r="S46" s="49"/>
      <c r="T46" s="83"/>
    </row>
    <row r="47" spans="2:20" ht="24.75" hidden="1" customHeight="1">
      <c r="B47" s="63"/>
      <c r="C47" s="64"/>
      <c r="D47" s="64"/>
      <c r="E47" s="64"/>
      <c r="F47" s="64"/>
      <c r="G47" s="64"/>
      <c r="H47" s="64"/>
      <c r="I47" s="64"/>
      <c r="J47" s="64"/>
      <c r="K47" s="64"/>
      <c r="L47" s="65"/>
      <c r="M47" s="63"/>
      <c r="N47" s="64"/>
      <c r="O47" s="64"/>
      <c r="P47" s="63"/>
      <c r="Q47" s="64"/>
      <c r="R47" s="64"/>
      <c r="S47" s="64"/>
      <c r="T47" s="85"/>
    </row>
    <row r="48" spans="2:20" ht="24.75" hidden="1" customHeight="1">
      <c r="B48" s="45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47"/>
      <c r="P48" s="47"/>
      <c r="Q48" s="47"/>
      <c r="R48" s="47"/>
      <c r="S48" s="47"/>
      <c r="T48" s="78"/>
    </row>
    <row r="49" spans="2:22" ht="52.9" customHeight="1">
      <c r="B49" s="269" t="s">
        <v>55</v>
      </c>
      <c r="C49" s="249"/>
      <c r="D49" s="249"/>
      <c r="E49" s="249"/>
      <c r="F49" s="249"/>
      <c r="G49" s="249"/>
      <c r="H49" s="249"/>
      <c r="I49" s="249"/>
      <c r="J49" s="249"/>
      <c r="K49" s="249"/>
      <c r="L49" s="249" t="s">
        <v>56</v>
      </c>
      <c r="M49" s="249"/>
      <c r="N49" s="47"/>
      <c r="S49" s="47"/>
      <c r="T49" s="78"/>
      <c r="U49" s="35"/>
    </row>
    <row r="50" spans="2:22" ht="87" customHeight="1">
      <c r="B50" s="151" t="s">
        <v>2</v>
      </c>
      <c r="C50" s="152" t="s">
        <v>58</v>
      </c>
      <c r="D50" s="152" t="s">
        <v>59</v>
      </c>
      <c r="E50" s="152" t="s">
        <v>60</v>
      </c>
      <c r="F50" s="152" t="s">
        <v>61</v>
      </c>
      <c r="G50" s="152" t="s">
        <v>62</v>
      </c>
      <c r="H50" s="152" t="s">
        <v>63</v>
      </c>
      <c r="I50" s="152" t="s">
        <v>64</v>
      </c>
      <c r="J50" s="152" t="s">
        <v>65</v>
      </c>
      <c r="K50" s="152" t="s">
        <v>66</v>
      </c>
      <c r="L50" s="152" t="s">
        <v>42</v>
      </c>
      <c r="M50" s="152" t="s">
        <v>43</v>
      </c>
      <c r="N50" s="47"/>
      <c r="S50" s="47"/>
      <c r="T50" s="78"/>
      <c r="U50" s="35"/>
    </row>
    <row r="51" spans="2:22" ht="19.899999999999999" customHeight="1">
      <c r="B51" s="132">
        <v>46023</v>
      </c>
      <c r="C51" s="135">
        <v>7413.09</v>
      </c>
      <c r="D51" s="135">
        <v>1321.95</v>
      </c>
      <c r="E51" s="135">
        <v>708.43</v>
      </c>
      <c r="F51" s="135">
        <v>6723.65</v>
      </c>
      <c r="G51" s="135">
        <v>1824.76</v>
      </c>
      <c r="H51" s="135">
        <v>2607.3000000000002</v>
      </c>
      <c r="I51" s="135">
        <v>176.1</v>
      </c>
      <c r="J51" s="135">
        <v>182.92</v>
      </c>
      <c r="K51" s="145">
        <f>SUM(C51:J51)</f>
        <v>20958.199999999997</v>
      </c>
      <c r="L51" s="153">
        <f t="shared" ref="L51:M54" si="32">H35</f>
        <v>344.87096774193549</v>
      </c>
      <c r="M51" s="145">
        <f t="shared" si="32"/>
        <v>15.160901693012816</v>
      </c>
      <c r="N51" s="47"/>
      <c r="S51" s="47"/>
      <c r="T51" s="78"/>
      <c r="U51" s="35"/>
    </row>
    <row r="52" spans="2:22" ht="19.899999999999999" customHeight="1">
      <c r="B52" s="132">
        <v>46054</v>
      </c>
      <c r="C52" s="135">
        <v>8322.92</v>
      </c>
      <c r="D52" s="135">
        <v>1381.09</v>
      </c>
      <c r="E52" s="135">
        <v>686.81</v>
      </c>
      <c r="F52" s="135">
        <v>6732.07</v>
      </c>
      <c r="G52" s="135">
        <v>2252.09</v>
      </c>
      <c r="H52" s="135">
        <v>2182.81</v>
      </c>
      <c r="I52" s="135">
        <v>1205.5</v>
      </c>
      <c r="J52" s="135">
        <v>1936.12</v>
      </c>
      <c r="K52" s="145">
        <f>SUM(C52:J52)</f>
        <v>24699.41</v>
      </c>
      <c r="L52" s="153">
        <f t="shared" si="32"/>
        <v>384.57142857142856</v>
      </c>
      <c r="M52" s="145">
        <f t="shared" si="32"/>
        <v>15.247902117384845</v>
      </c>
      <c r="N52" s="47"/>
      <c r="S52" s="47"/>
      <c r="T52" s="78"/>
      <c r="U52" s="35"/>
    </row>
    <row r="53" spans="2:22" ht="19.899999999999999" customHeight="1">
      <c r="B53" s="132">
        <v>46082</v>
      </c>
      <c r="C53" s="135">
        <v>9166.77</v>
      </c>
      <c r="D53" s="135">
        <v>1907.3</v>
      </c>
      <c r="E53" s="135">
        <v>978.88</v>
      </c>
      <c r="F53" s="135">
        <v>8304.92</v>
      </c>
      <c r="G53" s="135">
        <v>2515.61</v>
      </c>
      <c r="H53" s="135">
        <v>2810.15</v>
      </c>
      <c r="I53" s="135">
        <v>1676.2</v>
      </c>
      <c r="J53" s="135">
        <v>0</v>
      </c>
      <c r="K53" s="145">
        <f t="shared" ref="K53:K56" si="33">SUM(C53:I53)</f>
        <v>27359.83</v>
      </c>
      <c r="L53" s="153">
        <f t="shared" si="32"/>
        <v>435.58064516129031</v>
      </c>
      <c r="M53" s="145">
        <f t="shared" si="32"/>
        <v>14.05893727319855</v>
      </c>
      <c r="N53" s="47"/>
      <c r="S53" s="47"/>
      <c r="T53" s="78"/>
      <c r="U53" s="35"/>
    </row>
    <row r="54" spans="2:22" ht="19.899999999999999" customHeight="1">
      <c r="B54" s="132">
        <v>46113</v>
      </c>
      <c r="C54" s="135">
        <v>8793.23</v>
      </c>
      <c r="D54" s="135">
        <v>1950.09</v>
      </c>
      <c r="E54" s="135">
        <v>935.96</v>
      </c>
      <c r="F54" s="135">
        <v>9009.6</v>
      </c>
      <c r="G54" s="135">
        <v>2477.87</v>
      </c>
      <c r="H54" s="135">
        <v>3612.82</v>
      </c>
      <c r="I54" s="135">
        <v>3</v>
      </c>
      <c r="J54" s="135">
        <v>0</v>
      </c>
      <c r="K54" s="145">
        <f t="shared" si="33"/>
        <v>26782.569999999996</v>
      </c>
      <c r="L54" s="153">
        <f t="shared" si="32"/>
        <v>425.6</v>
      </c>
      <c r="M54" s="145">
        <f t="shared" si="32"/>
        <v>14.440990758145364</v>
      </c>
      <c r="N54" s="47"/>
      <c r="S54" s="47"/>
      <c r="T54" s="78"/>
      <c r="U54" s="35"/>
    </row>
    <row r="55" spans="2:22" ht="19.899999999999999" customHeight="1">
      <c r="B55" s="132">
        <v>46143</v>
      </c>
      <c r="C55" s="135">
        <v>8548.1</v>
      </c>
      <c r="D55" s="135">
        <v>1999.13</v>
      </c>
      <c r="E55" s="135">
        <v>1031.75</v>
      </c>
      <c r="F55" s="135">
        <v>8741.39</v>
      </c>
      <c r="G55" s="135">
        <v>2853.53</v>
      </c>
      <c r="H55" s="135">
        <v>2809.44</v>
      </c>
      <c r="I55" s="135">
        <v>264.5</v>
      </c>
      <c r="J55" s="135">
        <v>0</v>
      </c>
      <c r="K55" s="145">
        <f t="shared" si="33"/>
        <v>26247.839999999997</v>
      </c>
      <c r="L55" s="153">
        <f t="shared" ref="L55" si="34">H39</f>
        <v>473.35483870967744</v>
      </c>
      <c r="M55" s="145">
        <f t="shared" ref="M55" si="35">I39</f>
        <v>13.2932969878697</v>
      </c>
      <c r="N55" s="47"/>
      <c r="S55" s="47"/>
      <c r="T55" s="78"/>
      <c r="U55" s="35"/>
    </row>
    <row r="56" spans="2:22" ht="19.899999999999999" customHeight="1">
      <c r="B56" s="132">
        <v>46174</v>
      </c>
      <c r="C56" s="135">
        <v>7363.4</v>
      </c>
      <c r="D56" s="135">
        <v>1694.5</v>
      </c>
      <c r="E56" s="135">
        <v>653.85</v>
      </c>
      <c r="F56" s="135">
        <v>8891.36</v>
      </c>
      <c r="G56" s="135">
        <v>2808.46</v>
      </c>
      <c r="H56" s="135">
        <v>2537.79</v>
      </c>
      <c r="I56" s="135">
        <v>23.64</v>
      </c>
      <c r="J56" s="135"/>
      <c r="K56" s="145">
        <f t="shared" si="33"/>
        <v>23973</v>
      </c>
      <c r="L56" s="153">
        <f t="shared" ref="L56" si="36">H40</f>
        <v>545.4666666666667</v>
      </c>
      <c r="M56" s="145">
        <f t="shared" ref="M56" si="37">I40</f>
        <v>11.49028354925446</v>
      </c>
      <c r="N56" s="47"/>
      <c r="S56" s="47"/>
      <c r="T56" s="78"/>
      <c r="U56" s="35"/>
    </row>
    <row r="57" spans="2:22" ht="19.899999999999999" customHeight="1">
      <c r="B57" s="132">
        <v>46204</v>
      </c>
      <c r="C57" s="135">
        <v>7870.27</v>
      </c>
      <c r="D57" s="135">
        <v>1873.22</v>
      </c>
      <c r="E57" s="135">
        <v>545.72</v>
      </c>
      <c r="F57" s="135">
        <v>8313.0400000000009</v>
      </c>
      <c r="G57" s="135">
        <v>2579.48</v>
      </c>
      <c r="H57" s="135">
        <v>3432.57</v>
      </c>
      <c r="I57" s="135"/>
      <c r="J57" s="135"/>
      <c r="K57" s="145">
        <f t="shared" ref="K57" si="38">SUM(C57:I57)</f>
        <v>24614.3</v>
      </c>
      <c r="L57" s="153">
        <f t="shared" ref="L57" si="39">H41</f>
        <v>539.77419354838707</v>
      </c>
      <c r="M57" s="145">
        <f t="shared" ref="M57" si="40">I41</f>
        <v>11.29745413255244</v>
      </c>
      <c r="N57" s="47"/>
      <c r="S57" s="47"/>
      <c r="T57" s="78"/>
      <c r="U57" s="35"/>
    </row>
    <row r="58" spans="2:22" ht="19.899999999999999" customHeight="1">
      <c r="B58" s="132">
        <v>46235</v>
      </c>
      <c r="C58" s="135">
        <v>9369.41</v>
      </c>
      <c r="D58" s="135">
        <v>1624.39</v>
      </c>
      <c r="E58" s="135">
        <v>537.35</v>
      </c>
      <c r="F58" s="135">
        <v>7349.92</v>
      </c>
      <c r="G58" s="135">
        <v>2197.63</v>
      </c>
      <c r="H58" s="135">
        <v>2647.32</v>
      </c>
      <c r="I58" s="135">
        <v>26.96</v>
      </c>
      <c r="J58" s="135">
        <v>0</v>
      </c>
      <c r="K58" s="145">
        <f t="shared" ref="K58" si="41">SUM(C58:I58)</f>
        <v>23752.98</v>
      </c>
      <c r="L58" s="153">
        <f t="shared" ref="L58" si="42">H42</f>
        <v>488.77419354838707</v>
      </c>
      <c r="M58" s="145">
        <f t="shared" ref="M58" si="43">I42</f>
        <v>12.631730464625132</v>
      </c>
      <c r="N58" s="47"/>
      <c r="S58" s="47"/>
      <c r="T58" s="78"/>
      <c r="U58" s="35"/>
    </row>
    <row r="59" spans="2:22" ht="19.899999999999999" customHeight="1">
      <c r="B59" s="132">
        <v>46266</v>
      </c>
      <c r="C59" s="135">
        <v>10112.56</v>
      </c>
      <c r="D59" s="135">
        <v>1586.72</v>
      </c>
      <c r="E59" s="135">
        <v>607.72</v>
      </c>
      <c r="F59" s="135">
        <v>8254.99</v>
      </c>
      <c r="G59" s="135">
        <v>2134.06</v>
      </c>
      <c r="H59" s="135">
        <v>4391.91</v>
      </c>
      <c r="I59" s="135"/>
      <c r="J59" s="135"/>
      <c r="K59" s="145">
        <f t="shared" ref="K59" si="44">SUM(C59:I59)</f>
        <v>27087.96</v>
      </c>
      <c r="L59" s="153">
        <f t="shared" ref="L59" si="45">H43</f>
        <v>425.36666666666667</v>
      </c>
      <c r="M59" s="145">
        <f t="shared" ref="M59:M60" si="46">I43</f>
        <v>14.570093252879868</v>
      </c>
      <c r="N59" s="47"/>
      <c r="S59" s="47"/>
      <c r="T59" s="78"/>
      <c r="U59" s="35"/>
      <c r="V59" s="26"/>
    </row>
    <row r="60" spans="2:22" ht="19.899999999999999" customHeight="1">
      <c r="B60" s="132">
        <v>46296</v>
      </c>
      <c r="C60" s="154"/>
      <c r="D60" s="154"/>
      <c r="E60" s="154"/>
      <c r="F60" s="154"/>
      <c r="G60" s="154"/>
      <c r="H60" s="135"/>
      <c r="I60" s="135"/>
      <c r="J60" s="135"/>
      <c r="K60" s="145">
        <f t="shared" ref="K60:K61" si="47">SUM(C60:I60)</f>
        <v>0</v>
      </c>
      <c r="L60" s="153">
        <f t="shared" ref="L60" si="48">H44</f>
        <v>0</v>
      </c>
      <c r="M60" s="145" t="e">
        <f t="shared" si="46"/>
        <v>#DIV/0!</v>
      </c>
      <c r="N60" s="47"/>
      <c r="S60" s="47"/>
      <c r="T60" s="78"/>
      <c r="U60" s="35"/>
    </row>
    <row r="61" spans="2:22" ht="19.899999999999999" customHeight="1">
      <c r="B61" s="132">
        <v>46327</v>
      </c>
      <c r="C61" s="135"/>
      <c r="D61" s="135"/>
      <c r="E61" s="135"/>
      <c r="F61" s="135"/>
      <c r="G61" s="135"/>
      <c r="H61" s="135"/>
      <c r="I61" s="135"/>
      <c r="J61" s="135"/>
      <c r="K61" s="145">
        <f t="shared" si="47"/>
        <v>0</v>
      </c>
      <c r="L61" s="153">
        <f>H46</f>
        <v>0</v>
      </c>
      <c r="M61" s="145" t="e">
        <f>I46</f>
        <v>#DIV/0!</v>
      </c>
      <c r="N61" s="47"/>
      <c r="S61" s="47"/>
      <c r="T61" s="78"/>
      <c r="U61" s="35"/>
    </row>
    <row r="62" spans="2:22" ht="19.899999999999999" customHeight="1">
      <c r="B62" s="132">
        <v>46357</v>
      </c>
      <c r="C62" s="135"/>
      <c r="D62" s="135"/>
      <c r="E62" s="135"/>
      <c r="F62" s="135"/>
      <c r="G62" s="135"/>
      <c r="H62" s="135"/>
      <c r="I62" s="135"/>
      <c r="J62" s="135"/>
      <c r="K62" s="145">
        <f>SUM(C62:J62)</f>
        <v>0</v>
      </c>
      <c r="L62" s="153">
        <f>H47</f>
        <v>0</v>
      </c>
      <c r="M62" s="145">
        <f>I47</f>
        <v>0</v>
      </c>
      <c r="N62" s="47"/>
      <c r="S62" s="47"/>
      <c r="T62" s="78"/>
      <c r="U62" s="35"/>
    </row>
    <row r="63" spans="2:22" ht="24.75" customHeight="1" thickBot="1">
      <c r="B63" s="52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4"/>
      <c r="T63" s="88"/>
    </row>
    <row r="64" spans="2:22" ht="38.450000000000003" customHeight="1" thickTop="1">
      <c r="B64" s="236" t="s">
        <v>57</v>
      </c>
      <c r="C64" s="237"/>
      <c r="D64" s="237"/>
      <c r="E64" s="238"/>
      <c r="F64" s="231" t="s">
        <v>115</v>
      </c>
      <c r="G64" s="232"/>
      <c r="H64" s="232"/>
      <c r="I64" s="232"/>
      <c r="J64" s="232"/>
      <c r="K64" s="232"/>
      <c r="L64" s="232"/>
      <c r="M64" s="233"/>
      <c r="N64" s="55"/>
      <c r="O64" s="55"/>
      <c r="P64" s="55"/>
      <c r="Q64" s="55"/>
      <c r="R64" s="55"/>
      <c r="S64" s="56"/>
      <c r="T64" s="89"/>
    </row>
    <row r="65" spans="2:20" ht="32.450000000000003" customHeight="1">
      <c r="B65" s="176" t="s">
        <v>67</v>
      </c>
      <c r="C65" s="152" t="s">
        <v>68</v>
      </c>
      <c r="D65" s="152" t="s">
        <v>57</v>
      </c>
      <c r="E65" s="177" t="s">
        <v>69</v>
      </c>
      <c r="F65" s="169" t="s">
        <v>2</v>
      </c>
      <c r="G65" s="158" t="s">
        <v>116</v>
      </c>
      <c r="H65" s="158" t="s">
        <v>117</v>
      </c>
      <c r="I65" s="158" t="s">
        <v>118</v>
      </c>
      <c r="J65" s="158" t="s">
        <v>119</v>
      </c>
      <c r="K65" s="158" t="s">
        <v>120</v>
      </c>
      <c r="L65" s="158" t="s">
        <v>121</v>
      </c>
      <c r="M65" s="170" t="s">
        <v>66</v>
      </c>
      <c r="N65" s="55"/>
      <c r="O65" s="55"/>
      <c r="P65" s="55"/>
      <c r="Q65" s="55"/>
      <c r="R65" s="55"/>
      <c r="S65" s="56"/>
      <c r="T65" s="89"/>
    </row>
    <row r="66" spans="2:20" s="102" customFormat="1" ht="19.899999999999999" customHeight="1">
      <c r="B66" s="178" t="s">
        <v>70</v>
      </c>
      <c r="C66" s="145">
        <v>20000</v>
      </c>
      <c r="D66" s="135">
        <v>32061</v>
      </c>
      <c r="E66" s="179">
        <f t="shared" ref="E66:E75" si="49">C66-D66</f>
        <v>-12061</v>
      </c>
      <c r="F66" s="171">
        <v>46023</v>
      </c>
      <c r="G66" s="162">
        <v>103178</v>
      </c>
      <c r="H66" s="162">
        <v>15316</v>
      </c>
      <c r="I66" s="162">
        <v>12352</v>
      </c>
      <c r="J66" s="162">
        <v>5008</v>
      </c>
      <c r="K66" s="162">
        <v>0</v>
      </c>
      <c r="L66" s="162">
        <v>0</v>
      </c>
      <c r="M66" s="172">
        <f t="shared" ref="M66:M77" si="50">L66+K66+J66+I66+H66+G66</f>
        <v>135854</v>
      </c>
      <c r="N66" s="55"/>
      <c r="O66" s="55"/>
      <c r="P66" s="55"/>
      <c r="Q66" s="55"/>
      <c r="R66" s="55"/>
      <c r="S66" s="56"/>
      <c r="T66" s="89"/>
    </row>
    <row r="67" spans="2:20" s="102" customFormat="1" ht="19.899999999999999" customHeight="1">
      <c r="B67" s="178" t="s">
        <v>71</v>
      </c>
      <c r="C67" s="145">
        <v>25000</v>
      </c>
      <c r="D67" s="135">
        <v>31997</v>
      </c>
      <c r="E67" s="179">
        <f t="shared" si="49"/>
        <v>-6997</v>
      </c>
      <c r="F67" s="171">
        <v>46054</v>
      </c>
      <c r="G67" s="162">
        <v>102234</v>
      </c>
      <c r="H67" s="162">
        <v>14710</v>
      </c>
      <c r="I67" s="162">
        <v>12099</v>
      </c>
      <c r="J67" s="162">
        <v>4630</v>
      </c>
      <c r="K67" s="162">
        <v>0</v>
      </c>
      <c r="L67" s="162">
        <v>0</v>
      </c>
      <c r="M67" s="172">
        <f t="shared" si="50"/>
        <v>133673</v>
      </c>
      <c r="N67" s="55"/>
      <c r="O67" s="55"/>
      <c r="P67" s="55"/>
      <c r="Q67" s="55"/>
      <c r="R67" s="55"/>
      <c r="S67" s="56"/>
      <c r="T67" s="89"/>
    </row>
    <row r="68" spans="2:20" s="102" customFormat="1" ht="19.899999999999999" customHeight="1">
      <c r="B68" s="178" t="s">
        <v>72</v>
      </c>
      <c r="C68" s="145">
        <v>32000</v>
      </c>
      <c r="D68" s="135">
        <v>39896</v>
      </c>
      <c r="E68" s="179">
        <f t="shared" si="49"/>
        <v>-7896</v>
      </c>
      <c r="F68" s="171">
        <v>46082</v>
      </c>
      <c r="G68" s="162">
        <v>118773</v>
      </c>
      <c r="H68" s="162">
        <v>16685</v>
      </c>
      <c r="I68" s="162">
        <v>12253</v>
      </c>
      <c r="J68" s="162">
        <v>5646</v>
      </c>
      <c r="K68" s="162">
        <v>0</v>
      </c>
      <c r="L68" s="162">
        <v>0</v>
      </c>
      <c r="M68" s="172">
        <f t="shared" si="50"/>
        <v>153357</v>
      </c>
      <c r="N68" s="55"/>
      <c r="O68" s="55"/>
      <c r="P68" s="55"/>
      <c r="Q68" s="55"/>
      <c r="R68" s="55"/>
      <c r="S68" s="56"/>
      <c r="T68" s="89"/>
    </row>
    <row r="69" spans="2:20" s="102" customFormat="1" ht="19.899999999999999" customHeight="1">
      <c r="B69" s="178" t="s">
        <v>73</v>
      </c>
      <c r="C69" s="145">
        <v>27000</v>
      </c>
      <c r="D69" s="135">
        <v>38912</v>
      </c>
      <c r="E69" s="179">
        <f t="shared" si="49"/>
        <v>-11912</v>
      </c>
      <c r="F69" s="171">
        <v>46113</v>
      </c>
      <c r="G69" s="162">
        <v>118149</v>
      </c>
      <c r="H69" s="162">
        <v>16617</v>
      </c>
      <c r="I69" s="162">
        <v>12028</v>
      </c>
      <c r="J69" s="162">
        <v>5609</v>
      </c>
      <c r="K69" s="162">
        <v>0</v>
      </c>
      <c r="L69" s="162">
        <v>0</v>
      </c>
      <c r="M69" s="172">
        <f t="shared" si="50"/>
        <v>152403</v>
      </c>
      <c r="N69" s="55"/>
      <c r="O69" s="55"/>
      <c r="P69" s="55"/>
      <c r="Q69" s="55"/>
      <c r="R69" s="55"/>
      <c r="S69" s="56"/>
      <c r="T69" s="89"/>
    </row>
    <row r="70" spans="2:20" s="102" customFormat="1" ht="19.899999999999999" customHeight="1">
      <c r="B70" s="178" t="s">
        <v>74</v>
      </c>
      <c r="C70" s="145">
        <v>12000</v>
      </c>
      <c r="D70" s="135">
        <v>12696</v>
      </c>
      <c r="E70" s="179">
        <f t="shared" si="49"/>
        <v>-696</v>
      </c>
      <c r="F70" s="171">
        <v>46143</v>
      </c>
      <c r="G70" s="162">
        <v>120647</v>
      </c>
      <c r="H70" s="162">
        <v>17042</v>
      </c>
      <c r="I70" s="162">
        <v>12959</v>
      </c>
      <c r="J70" s="162">
        <v>5560</v>
      </c>
      <c r="K70" s="162">
        <v>0</v>
      </c>
      <c r="L70" s="162">
        <v>0</v>
      </c>
      <c r="M70" s="172">
        <f t="shared" si="50"/>
        <v>156208</v>
      </c>
      <c r="N70" s="55"/>
      <c r="O70" s="55"/>
      <c r="P70" s="55"/>
      <c r="Q70" s="55"/>
      <c r="R70" s="55"/>
      <c r="S70" s="56"/>
      <c r="T70" s="89"/>
    </row>
    <row r="71" spans="2:20" s="102" customFormat="1" ht="19.899999999999999" customHeight="1">
      <c r="B71" s="178" t="s">
        <v>75</v>
      </c>
      <c r="C71" s="145">
        <v>22000</v>
      </c>
      <c r="D71" s="135">
        <v>33569</v>
      </c>
      <c r="E71" s="179">
        <f t="shared" si="49"/>
        <v>-11569</v>
      </c>
      <c r="F71" s="171">
        <v>46174</v>
      </c>
      <c r="G71" s="162">
        <v>113640</v>
      </c>
      <c r="H71" s="162">
        <v>15706</v>
      </c>
      <c r="I71" s="162">
        <v>13051</v>
      </c>
      <c r="J71" s="162">
        <v>4297</v>
      </c>
      <c r="K71" s="162">
        <v>0</v>
      </c>
      <c r="L71" s="162">
        <v>0</v>
      </c>
      <c r="M71" s="172">
        <f t="shared" si="50"/>
        <v>146694</v>
      </c>
      <c r="N71" s="55"/>
      <c r="O71" s="55"/>
      <c r="P71" s="55"/>
      <c r="Q71" s="55"/>
      <c r="R71" s="55"/>
      <c r="S71" s="56"/>
      <c r="T71" s="89"/>
    </row>
    <row r="72" spans="2:20" ht="19.899999999999999" customHeight="1">
      <c r="B72" s="178" t="s">
        <v>76</v>
      </c>
      <c r="C72" s="145">
        <v>35000</v>
      </c>
      <c r="D72" s="135">
        <v>46041</v>
      </c>
      <c r="E72" s="179">
        <f t="shared" si="49"/>
        <v>-11041</v>
      </c>
      <c r="F72" s="171">
        <v>46204</v>
      </c>
      <c r="G72" s="162">
        <v>117083</v>
      </c>
      <c r="H72" s="162">
        <v>16199</v>
      </c>
      <c r="I72" s="162">
        <v>12821</v>
      </c>
      <c r="J72" s="162">
        <v>6225</v>
      </c>
      <c r="K72" s="162"/>
      <c r="L72" s="162"/>
      <c r="M72" s="172">
        <f t="shared" si="50"/>
        <v>152328</v>
      </c>
      <c r="N72" s="55"/>
      <c r="O72" s="55"/>
      <c r="P72" s="55"/>
      <c r="Q72" s="55"/>
      <c r="R72" s="55"/>
      <c r="S72" s="56"/>
      <c r="T72" s="89"/>
    </row>
    <row r="73" spans="2:20" ht="19.899999999999999" customHeight="1">
      <c r="B73" s="178" t="s">
        <v>77</v>
      </c>
      <c r="C73" s="155">
        <v>5000</v>
      </c>
      <c r="D73" s="135">
        <v>5590.99</v>
      </c>
      <c r="E73" s="179">
        <f t="shared" si="49"/>
        <v>-590.98999999999978</v>
      </c>
      <c r="F73" s="171">
        <v>46235</v>
      </c>
      <c r="G73" s="162">
        <v>121848</v>
      </c>
      <c r="H73" s="162">
        <v>17321</v>
      </c>
      <c r="I73" s="162">
        <v>13436</v>
      </c>
      <c r="J73" s="162">
        <v>6234</v>
      </c>
      <c r="K73" s="162">
        <v>0</v>
      </c>
      <c r="L73" s="162">
        <v>0</v>
      </c>
      <c r="M73" s="172">
        <f>L73+K73+J73+I73+H73+G73</f>
        <v>158839</v>
      </c>
      <c r="N73" s="46"/>
      <c r="O73" s="59"/>
      <c r="P73" s="60"/>
      <c r="Q73" s="59"/>
      <c r="R73" s="59"/>
      <c r="S73" s="47"/>
      <c r="T73" s="90"/>
    </row>
    <row r="74" spans="2:20" ht="19.899999999999999" customHeight="1">
      <c r="B74" s="178" t="s">
        <v>78</v>
      </c>
      <c r="C74" s="155">
        <v>8500</v>
      </c>
      <c r="D74" s="135">
        <v>10980.9</v>
      </c>
      <c r="E74" s="179">
        <f t="shared" si="49"/>
        <v>-2480.8999999999996</v>
      </c>
      <c r="F74" s="171">
        <v>46266</v>
      </c>
      <c r="G74" s="162">
        <v>115391</v>
      </c>
      <c r="H74" s="162">
        <v>14707</v>
      </c>
      <c r="I74" s="162">
        <v>11826</v>
      </c>
      <c r="J74" s="162">
        <v>6307</v>
      </c>
      <c r="K74" s="162">
        <v>0</v>
      </c>
      <c r="L74" s="162">
        <v>0</v>
      </c>
      <c r="M74" s="172">
        <f>SUM(G74:L74)</f>
        <v>148231</v>
      </c>
      <c r="N74" s="46"/>
      <c r="O74" s="46"/>
      <c r="P74" s="47"/>
      <c r="Q74" s="47"/>
      <c r="R74" s="47"/>
      <c r="S74" s="47"/>
      <c r="T74" s="90"/>
    </row>
    <row r="75" spans="2:20" ht="19.899999999999999" customHeight="1">
      <c r="B75" s="178" t="s">
        <v>79</v>
      </c>
      <c r="C75" s="155">
        <v>0</v>
      </c>
      <c r="D75" s="156"/>
      <c r="E75" s="179">
        <f t="shared" si="49"/>
        <v>0</v>
      </c>
      <c r="F75" s="171">
        <v>46296</v>
      </c>
      <c r="G75" s="162"/>
      <c r="H75" s="162"/>
      <c r="I75" s="162"/>
      <c r="J75" s="162"/>
      <c r="K75" s="162"/>
      <c r="L75" s="162"/>
      <c r="M75" s="172">
        <f t="shared" si="50"/>
        <v>0</v>
      </c>
      <c r="N75" s="46"/>
      <c r="O75" s="46"/>
      <c r="P75" s="47"/>
      <c r="Q75" s="47"/>
      <c r="R75" s="47"/>
      <c r="S75" s="47"/>
      <c r="T75" s="90"/>
    </row>
    <row r="76" spans="2:20" ht="19.899999999999999" customHeight="1">
      <c r="B76" s="180" t="s">
        <v>80</v>
      </c>
      <c r="C76" s="157">
        <f>SUM(C66:C75)</f>
        <v>186500</v>
      </c>
      <c r="D76" s="157">
        <f>SUM(D66:D75)</f>
        <v>251743.88999999998</v>
      </c>
      <c r="E76" s="181">
        <f>SUM(E66:E75)</f>
        <v>-65243.89</v>
      </c>
      <c r="F76" s="171">
        <v>46327</v>
      </c>
      <c r="G76" s="162"/>
      <c r="H76" s="162"/>
      <c r="I76" s="162"/>
      <c r="J76" s="162"/>
      <c r="K76" s="162"/>
      <c r="L76" s="162"/>
      <c r="M76" s="172">
        <f t="shared" si="50"/>
        <v>0</v>
      </c>
      <c r="N76" s="46"/>
      <c r="O76" s="46"/>
      <c r="P76" s="47"/>
      <c r="Q76" s="47"/>
      <c r="R76" s="47"/>
      <c r="S76" s="47"/>
      <c r="T76" s="92"/>
    </row>
    <row r="77" spans="2:20" ht="19.899999999999999" customHeight="1" thickBot="1">
      <c r="B77" s="182"/>
      <c r="C77" s="183"/>
      <c r="D77" s="183"/>
      <c r="E77" s="184" t="str">
        <f>IF(C76&lt;D76,"Inv Over","Inv Short")</f>
        <v>Inv Over</v>
      </c>
      <c r="F77" s="173">
        <v>46357</v>
      </c>
      <c r="G77" s="174"/>
      <c r="H77" s="174"/>
      <c r="I77" s="174"/>
      <c r="J77" s="174"/>
      <c r="K77" s="174"/>
      <c r="L77" s="174"/>
      <c r="M77" s="175">
        <f t="shared" si="50"/>
        <v>0</v>
      </c>
      <c r="N77" s="46"/>
      <c r="O77" s="46"/>
      <c r="P77" s="47"/>
      <c r="Q77" s="47"/>
      <c r="R77" s="47"/>
      <c r="S77" s="47"/>
      <c r="T77" s="92"/>
    </row>
    <row r="78" spans="2:20" ht="24.75" customHeight="1" thickTop="1">
      <c r="B78" s="45"/>
      <c r="C78" s="46"/>
      <c r="D78" s="46"/>
      <c r="E78" s="46"/>
      <c r="F78" s="46"/>
      <c r="G78" s="46"/>
      <c r="H78" s="46"/>
      <c r="I78" s="57"/>
      <c r="J78" s="58"/>
      <c r="K78" s="46"/>
      <c r="L78" s="46"/>
      <c r="M78" s="46"/>
      <c r="N78" s="46"/>
      <c r="O78" s="46"/>
      <c r="P78" s="47"/>
      <c r="Q78" s="47"/>
      <c r="R78" s="47"/>
      <c r="S78" s="47"/>
      <c r="T78" s="92"/>
    </row>
    <row r="79" spans="2:20" s="127" customFormat="1" ht="24.75" customHeight="1">
      <c r="B79" s="45"/>
      <c r="C79" s="46"/>
      <c r="D79" s="46"/>
      <c r="E79" s="46"/>
      <c r="F79" s="239" t="s">
        <v>122</v>
      </c>
      <c r="G79" s="239"/>
      <c r="H79" s="239"/>
      <c r="I79" s="239"/>
      <c r="J79" s="239"/>
      <c r="K79" s="239"/>
      <c r="L79" s="239"/>
      <c r="M79" s="239"/>
      <c r="N79" s="46"/>
      <c r="O79" s="46"/>
      <c r="P79" s="47"/>
      <c r="Q79" s="47"/>
      <c r="R79" s="47"/>
      <c r="S79" s="47"/>
      <c r="T79" s="92"/>
    </row>
    <row r="80" spans="2:20" ht="30" customHeight="1">
      <c r="B80" s="45"/>
      <c r="C80" s="46"/>
      <c r="D80" s="46"/>
      <c r="E80" s="46"/>
      <c r="F80" s="239"/>
      <c r="G80" s="239"/>
      <c r="H80" s="239"/>
      <c r="I80" s="239"/>
      <c r="J80" s="239"/>
      <c r="K80" s="239"/>
      <c r="L80" s="239"/>
      <c r="M80" s="239"/>
      <c r="N80" s="46"/>
      <c r="O80" s="46"/>
      <c r="P80" s="47"/>
      <c r="Q80" s="47"/>
      <c r="R80" s="47"/>
      <c r="S80" s="47"/>
      <c r="T80" s="92"/>
    </row>
    <row r="81" spans="2:20" s="127" customFormat="1" ht="30" customHeight="1">
      <c r="B81" s="45"/>
      <c r="C81" s="46"/>
      <c r="D81" s="46"/>
      <c r="E81" s="46"/>
      <c r="F81" s="167"/>
      <c r="G81" s="167"/>
      <c r="H81" s="167"/>
      <c r="I81" s="167"/>
      <c r="J81" s="167"/>
      <c r="K81" s="167"/>
      <c r="L81" s="167"/>
      <c r="M81" s="167"/>
      <c r="N81" s="46"/>
      <c r="O81" s="46"/>
      <c r="P81" s="47"/>
      <c r="Q81" s="47"/>
      <c r="R81" s="47"/>
      <c r="S81" s="47"/>
      <c r="T81" s="92"/>
    </row>
    <row r="82" spans="2:20" ht="30" customHeight="1">
      <c r="B82" s="45"/>
      <c r="C82" s="46"/>
      <c r="D82" s="46"/>
      <c r="E82" s="46"/>
      <c r="F82" s="46"/>
      <c r="G82" s="46"/>
      <c r="H82" s="46"/>
      <c r="I82" s="57"/>
      <c r="J82" s="58"/>
      <c r="K82" s="46"/>
      <c r="L82" s="46"/>
      <c r="M82" s="46"/>
      <c r="N82" s="47"/>
      <c r="O82" s="47"/>
      <c r="P82" s="47"/>
      <c r="Q82" s="47"/>
      <c r="R82" s="47"/>
      <c r="S82" s="47"/>
      <c r="T82" s="92"/>
    </row>
    <row r="83" spans="2:20" ht="30" customHeight="1">
      <c r="B83" s="45"/>
      <c r="C83" s="46"/>
      <c r="D83" s="46"/>
      <c r="E83" s="46"/>
      <c r="F83" s="46"/>
      <c r="G83" s="46"/>
      <c r="H83" s="46"/>
      <c r="I83" s="57"/>
      <c r="J83" s="58"/>
      <c r="K83" s="46"/>
      <c r="L83" s="46"/>
      <c r="M83" s="46"/>
      <c r="N83" s="47"/>
      <c r="O83" s="47"/>
      <c r="P83" s="47"/>
      <c r="Q83" s="47"/>
      <c r="R83" s="47"/>
      <c r="S83" s="47"/>
      <c r="T83" s="92"/>
    </row>
    <row r="84" spans="2:20" ht="30" customHeight="1">
      <c r="B84" s="45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92"/>
    </row>
    <row r="85" spans="2:20" ht="30" customHeight="1">
      <c r="B85" s="45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92"/>
    </row>
    <row r="86" spans="2:20" ht="30" customHeight="1">
      <c r="B86" s="45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7"/>
      <c r="Q86" s="47"/>
      <c r="R86" s="47"/>
      <c r="S86" s="47"/>
      <c r="T86" s="92"/>
    </row>
    <row r="87" spans="2:20" ht="30" customHeight="1">
      <c r="B87" s="45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7"/>
      <c r="Q87" s="47"/>
      <c r="R87" s="47"/>
      <c r="S87" s="47"/>
      <c r="T87" s="92"/>
    </row>
    <row r="88" spans="2:20" ht="30" customHeight="1">
      <c r="B88" s="45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7"/>
      <c r="Q88" s="47"/>
      <c r="R88" s="47"/>
      <c r="S88" s="47"/>
      <c r="T88" s="92"/>
    </row>
    <row r="89" spans="2:20" ht="30" customHeight="1">
      <c r="B89" s="45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7"/>
      <c r="Q89" s="47"/>
      <c r="R89" s="47"/>
      <c r="S89" s="47"/>
      <c r="T89" s="92"/>
    </row>
    <row r="90" spans="2:20" ht="30" customHeight="1">
      <c r="B90" s="45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7"/>
      <c r="Q90" s="47"/>
      <c r="R90" s="47"/>
      <c r="S90" s="47"/>
      <c r="T90" s="92"/>
    </row>
    <row r="91" spans="2:20" ht="30" customHeight="1">
      <c r="B91" s="45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7"/>
      <c r="Q91" s="47"/>
      <c r="R91" s="47"/>
      <c r="S91" s="47"/>
      <c r="T91" s="92"/>
    </row>
    <row r="92" spans="2:20" ht="30" customHeight="1">
      <c r="B92" s="45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7"/>
      <c r="Q92" s="47"/>
      <c r="R92" s="47"/>
      <c r="S92" s="47"/>
      <c r="T92" s="92"/>
    </row>
    <row r="93" spans="2:20" ht="30" customHeight="1">
      <c r="B93" s="45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7"/>
      <c r="Q93" s="47"/>
      <c r="R93" s="47"/>
      <c r="S93" s="47"/>
      <c r="T93" s="92"/>
    </row>
    <row r="94" spans="2:20" ht="30" customHeight="1">
      <c r="B94" s="45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7"/>
      <c r="T94" s="92"/>
    </row>
    <row r="95" spans="2:20" ht="30" customHeight="1">
      <c r="B95" s="45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7"/>
      <c r="Q95" s="47"/>
      <c r="R95" s="47"/>
      <c r="S95" s="47"/>
      <c r="T95" s="92"/>
    </row>
    <row r="96" spans="2:20" ht="30" customHeight="1">
      <c r="B96" s="45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7"/>
      <c r="Q96" s="47"/>
      <c r="R96" s="47"/>
      <c r="S96" s="47"/>
      <c r="T96" s="92"/>
    </row>
    <row r="97" spans="2:20" ht="30" customHeight="1">
      <c r="B97" s="45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7"/>
      <c r="Q97" s="47"/>
      <c r="R97" s="47"/>
      <c r="S97" s="47"/>
      <c r="T97" s="92"/>
    </row>
    <row r="98" spans="2:20" ht="30" customHeight="1">
      <c r="B98" s="45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7"/>
      <c r="Q98" s="47"/>
      <c r="R98" s="47"/>
      <c r="S98" s="47"/>
      <c r="T98" s="92"/>
    </row>
    <row r="99" spans="2:20" ht="24.75" customHeight="1">
      <c r="B99" s="45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7"/>
      <c r="Q99" s="47"/>
      <c r="R99" s="47"/>
      <c r="S99" s="47"/>
      <c r="T99" s="92"/>
    </row>
    <row r="100" spans="2:20" ht="24.75" customHeight="1">
      <c r="B100" s="45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7"/>
      <c r="Q100" s="47"/>
      <c r="R100" s="47"/>
      <c r="S100" s="47"/>
      <c r="T100" s="92"/>
    </row>
    <row r="101" spans="2:20" ht="24.75" customHeight="1">
      <c r="B101" s="45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7"/>
      <c r="Q101" s="47"/>
      <c r="R101" s="47"/>
      <c r="S101" s="47"/>
      <c r="T101" s="92"/>
    </row>
    <row r="102" spans="2:20" ht="24.75" customHeight="1">
      <c r="B102" s="45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7"/>
      <c r="Q102" s="47"/>
      <c r="R102" s="47"/>
      <c r="S102" s="47"/>
      <c r="T102" s="92"/>
    </row>
    <row r="103" spans="2:20" ht="24.75" customHeight="1">
      <c r="B103" s="45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7"/>
      <c r="Q103" s="47"/>
      <c r="R103" s="47"/>
      <c r="S103" s="47"/>
      <c r="T103" s="92"/>
    </row>
    <row r="104" spans="2:20" ht="24.75" customHeight="1">
      <c r="B104" s="45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7"/>
      <c r="Q104" s="47"/>
      <c r="R104" s="47"/>
      <c r="S104" s="47"/>
      <c r="T104" s="92"/>
    </row>
    <row r="105" spans="2:20" ht="24.75" customHeight="1">
      <c r="B105" s="45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7"/>
      <c r="Q105" s="47"/>
      <c r="R105" s="47"/>
      <c r="S105" s="47"/>
      <c r="T105" s="92"/>
    </row>
    <row r="106" spans="2:20" ht="24.75" customHeight="1">
      <c r="B106" s="45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7"/>
      <c r="Q106" s="47"/>
      <c r="R106" s="47"/>
      <c r="S106" s="47"/>
      <c r="T106" s="92"/>
    </row>
    <row r="107" spans="2:20" ht="24.75" customHeight="1">
      <c r="B107" s="45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7"/>
      <c r="Q107" s="47"/>
      <c r="R107" s="47"/>
      <c r="S107" s="47"/>
      <c r="T107" s="92"/>
    </row>
    <row r="108" spans="2:20" ht="24.75" customHeight="1">
      <c r="B108" s="45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7"/>
      <c r="Q108" s="47"/>
      <c r="R108" s="47"/>
      <c r="S108" s="47"/>
      <c r="T108" s="92"/>
    </row>
    <row r="109" spans="2:20" ht="24.75" customHeight="1">
      <c r="B109" s="45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7"/>
      <c r="Q109" s="47"/>
      <c r="R109" s="47"/>
      <c r="S109" s="47"/>
      <c r="T109" s="92"/>
    </row>
    <row r="110" spans="2:20" ht="24.75" customHeight="1">
      <c r="B110" s="45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7"/>
      <c r="Q110" s="47"/>
      <c r="R110" s="47"/>
      <c r="S110" s="47"/>
      <c r="T110" s="92"/>
    </row>
    <row r="111" spans="2:20" ht="24.75" customHeight="1">
      <c r="B111" s="45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7"/>
      <c r="Q111" s="47"/>
      <c r="R111" s="47"/>
      <c r="S111" s="47"/>
      <c r="T111" s="92"/>
    </row>
    <row r="112" spans="2:20" ht="24.75" customHeight="1">
      <c r="B112" s="45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7"/>
      <c r="Q112" s="47"/>
      <c r="R112" s="47"/>
      <c r="S112" s="47"/>
      <c r="T112" s="92"/>
    </row>
    <row r="113" spans="2:20" ht="24.75" customHeight="1">
      <c r="B113" s="45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7"/>
      <c r="Q113" s="47"/>
      <c r="R113" s="47"/>
      <c r="S113" s="47"/>
      <c r="T113" s="92"/>
    </row>
    <row r="114" spans="2:20" ht="24.75" customHeight="1">
      <c r="B114" s="45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7"/>
      <c r="Q114" s="47"/>
      <c r="R114" s="47"/>
      <c r="S114" s="47"/>
      <c r="T114" s="92"/>
    </row>
    <row r="115" spans="2:20" ht="24.75" customHeight="1">
      <c r="B115" s="45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7"/>
      <c r="Q115" s="47"/>
      <c r="R115" s="47"/>
      <c r="S115" s="47"/>
      <c r="T115" s="92"/>
    </row>
    <row r="116" spans="2:20" ht="24.75" customHeight="1">
      <c r="B116" s="222" t="s">
        <v>81</v>
      </c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4"/>
    </row>
    <row r="117" spans="2:20" ht="24.75" customHeight="1">
      <c r="B117" s="225" t="s">
        <v>2</v>
      </c>
      <c r="C117" s="226"/>
      <c r="D117" s="227"/>
      <c r="E117" s="70" t="s">
        <v>82</v>
      </c>
      <c r="F117" s="70" t="s">
        <v>83</v>
      </c>
      <c r="G117" s="70" t="s">
        <v>84</v>
      </c>
      <c r="H117" s="70" t="s">
        <v>85</v>
      </c>
      <c r="I117" s="70" t="s">
        <v>86</v>
      </c>
      <c r="J117" s="70" t="s">
        <v>87</v>
      </c>
      <c r="K117" s="70" t="s">
        <v>88</v>
      </c>
      <c r="L117" s="70" t="s">
        <v>89</v>
      </c>
      <c r="M117" s="70" t="s">
        <v>90</v>
      </c>
      <c r="N117" s="70" t="s">
        <v>91</v>
      </c>
      <c r="O117" s="70" t="s">
        <v>92</v>
      </c>
      <c r="P117" s="70" t="s">
        <v>93</v>
      </c>
      <c r="Q117" s="70" t="s">
        <v>66</v>
      </c>
      <c r="R117" s="228" t="s">
        <v>20</v>
      </c>
      <c r="S117" s="229"/>
      <c r="T117" s="230"/>
    </row>
    <row r="118" spans="2:20" ht="54" customHeight="1">
      <c r="B118" s="216" t="s">
        <v>94</v>
      </c>
      <c r="C118" s="217"/>
      <c r="D118" s="218"/>
      <c r="E118" s="71">
        <v>41</v>
      </c>
      <c r="F118" s="72">
        <v>16</v>
      </c>
      <c r="G118" s="72">
        <v>53</v>
      </c>
      <c r="H118" s="72">
        <v>39</v>
      </c>
      <c r="I118" s="72">
        <v>152</v>
      </c>
      <c r="J118" s="72">
        <v>126</v>
      </c>
      <c r="K118" s="72">
        <v>203</v>
      </c>
      <c r="L118" s="72">
        <v>144</v>
      </c>
      <c r="M118" s="72">
        <v>142</v>
      </c>
      <c r="N118" s="72"/>
      <c r="O118" s="72"/>
      <c r="P118" s="72"/>
      <c r="Q118" s="71">
        <f>SUM(E118:P118)</f>
        <v>916</v>
      </c>
      <c r="R118" s="219"/>
      <c r="S118" s="220"/>
      <c r="T118" s="221"/>
    </row>
    <row r="119" spans="2:20" ht="24.75" customHeight="1" thickBot="1">
      <c r="B119" s="207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9"/>
    </row>
    <row r="120" spans="2:20" ht="24.75" customHeight="1"/>
    <row r="121" spans="2:20" ht="24.75" customHeight="1"/>
    <row r="122" spans="2:20" ht="24.75" customHeight="1"/>
    <row r="123" spans="2:20" ht="24.75" customHeight="1"/>
    <row r="124" spans="2:20" ht="24.75" customHeight="1">
      <c r="G124" s="95"/>
    </row>
    <row r="125" spans="2:20" ht="24.75" customHeight="1"/>
    <row r="126" spans="2:20" ht="24.75" customHeight="1"/>
    <row r="127" spans="2:20" ht="24.75" customHeight="1"/>
    <row r="128" spans="2:20" ht="24.75" customHeight="1"/>
    <row r="129" spans="8:8" ht="24.75" customHeight="1"/>
    <row r="130" spans="8:8" ht="24.75" customHeight="1"/>
    <row r="131" spans="8:8" ht="24.75" customHeight="1"/>
    <row r="132" spans="8:8" ht="24.75" customHeight="1"/>
    <row r="133" spans="8:8" ht="24.75" customHeight="1"/>
    <row r="134" spans="8:8" ht="24.75" customHeight="1"/>
    <row r="135" spans="8:8" ht="24.75" customHeight="1"/>
    <row r="136" spans="8:8" ht="24.75" customHeight="1"/>
    <row r="137" spans="8:8" ht="24.75" customHeight="1">
      <c r="H137" s="94"/>
    </row>
    <row r="138" spans="8:8" ht="24.75" customHeight="1"/>
    <row r="139" spans="8:8" ht="24.75" customHeight="1"/>
    <row r="140" spans="8:8" ht="24.75" customHeight="1"/>
    <row r="141" spans="8:8" ht="24.75" customHeight="1"/>
    <row r="142" spans="8:8" ht="24.75" customHeight="1"/>
    <row r="143" spans="8:8" ht="24.75" customHeight="1"/>
    <row r="144" spans="8:8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</sheetData>
  <mergeCells count="13">
    <mergeCell ref="B119:T119"/>
    <mergeCell ref="B2:T2"/>
    <mergeCell ref="B4:T4"/>
    <mergeCell ref="B49:K49"/>
    <mergeCell ref="L49:M49"/>
    <mergeCell ref="B64:E64"/>
    <mergeCell ref="F64:M64"/>
    <mergeCell ref="B116:T116"/>
    <mergeCell ref="B118:D118"/>
    <mergeCell ref="B117:D117"/>
    <mergeCell ref="R118:T118"/>
    <mergeCell ref="R117:T117"/>
    <mergeCell ref="F79:M80"/>
  </mergeCells>
  <conditionalFormatting sqref="E20:E31">
    <cfRule type="cellIs" dxfId="21" priority="2" operator="lessThan">
      <formula>-1</formula>
    </cfRule>
  </conditionalFormatting>
  <conditionalFormatting sqref="E34:E46 S34:S46">
    <cfRule type="cellIs" dxfId="20" priority="9" operator="lessThan">
      <formula>-1</formula>
    </cfRule>
  </conditionalFormatting>
  <conditionalFormatting sqref="H20:H31">
    <cfRule type="cellIs" dxfId="19" priority="3" operator="lessThan">
      <formula>-1</formula>
    </cfRule>
  </conditionalFormatting>
  <conditionalFormatting sqref="H34:H46">
    <cfRule type="cellIs" dxfId="18" priority="10" operator="lessThan">
      <formula>-1</formula>
    </cfRule>
  </conditionalFormatting>
  <conditionalFormatting sqref="K20:K31">
    <cfRule type="cellIs" dxfId="17" priority="4" operator="lessThan">
      <formula>-1</formula>
    </cfRule>
  </conditionalFormatting>
  <conditionalFormatting sqref="K34:K46">
    <cfRule type="cellIs" dxfId="16" priority="11" operator="lessThan">
      <formula>-1</formula>
    </cfRule>
  </conditionalFormatting>
  <conditionalFormatting sqref="R6:R17">
    <cfRule type="cellIs" dxfId="15" priority="5" operator="lessThan">
      <formula>-0.1461</formula>
    </cfRule>
    <cfRule type="cellIs" dxfId="14" priority="6" operator="lessThan">
      <formula>0</formula>
    </cfRule>
    <cfRule type="cellIs" dxfId="13" priority="7" operator="lessThan">
      <formula>0</formula>
    </cfRule>
    <cfRule type="cellIs" dxfId="12" priority="8" operator="lessThan">
      <formula>0</formula>
    </cfRule>
  </conditionalFormatting>
  <conditionalFormatting sqref="R20:R31">
    <cfRule type="cellIs" dxfId="11" priority="1" operator="lessThan">
      <formula>-1</formula>
    </cfRule>
  </conditionalFormatting>
  <pageMargins left="0.25" right="0.25" top="0.41" bottom="0.39" header="0.3" footer="0.3"/>
  <pageSetup paperSize="3" scale="4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XFD866"/>
  <sheetViews>
    <sheetView zoomScale="60" zoomScaleNormal="60" workbookViewId="0">
      <pane ySplit="5" topLeftCell="A115" activePane="bottomLeft" state="frozen"/>
      <selection pane="bottomLeft" activeCell="I136" sqref="I136"/>
    </sheetView>
  </sheetViews>
  <sheetFormatPr defaultColWidth="14.42578125" defaultRowHeight="15" customHeight="1"/>
  <cols>
    <col min="1" max="1" width="3.7109375" style="12" customWidth="1"/>
    <col min="2" max="2" width="14.42578125" style="12" customWidth="1"/>
    <col min="3" max="3" width="17.7109375" style="12" customWidth="1"/>
    <col min="4" max="4" width="17.28515625" style="12" customWidth="1"/>
    <col min="5" max="5" width="17.7109375" style="12" customWidth="1"/>
    <col min="6" max="8" width="15.7109375" style="12" customWidth="1"/>
    <col min="9" max="9" width="17.28515625" style="12" customWidth="1"/>
    <col min="10" max="10" width="17.140625" style="12" customWidth="1"/>
    <col min="11" max="11" width="20.42578125" style="12" customWidth="1"/>
    <col min="12" max="14" width="15.7109375" style="12" customWidth="1"/>
    <col min="15" max="15" width="18.42578125" style="12" customWidth="1"/>
    <col min="16" max="16" width="20.140625" style="12" customWidth="1"/>
    <col min="17" max="17" width="15.7109375" style="12" customWidth="1"/>
    <col min="18" max="18" width="19.28515625" style="12" customWidth="1"/>
    <col min="19" max="19" width="21.140625" style="12" customWidth="1"/>
    <col min="20" max="20" width="19.140625" style="12" customWidth="1"/>
    <col min="21" max="16384" width="14.42578125" style="12"/>
  </cols>
  <sheetData>
    <row r="1" spans="2:20" ht="15" customHeight="1" thickBot="1"/>
    <row r="2" spans="2:20" s="19" customFormat="1" ht="92.25" customHeight="1" thickBot="1">
      <c r="B2" s="210" t="s">
        <v>99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2"/>
    </row>
    <row r="3" spans="2:20" s="19" customFormat="1" ht="35.25" customHeight="1">
      <c r="B3" s="73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74"/>
    </row>
    <row r="4" spans="2:20" s="11" customFormat="1" ht="45" customHeight="1">
      <c r="B4" s="213" t="s">
        <v>1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5"/>
    </row>
    <row r="5" spans="2:20" ht="83.25" customHeight="1">
      <c r="B5" s="75" t="s">
        <v>2</v>
      </c>
      <c r="C5" s="68" t="s">
        <v>3</v>
      </c>
      <c r="D5" s="68" t="s">
        <v>4</v>
      </c>
      <c r="E5" s="68" t="s">
        <v>5</v>
      </c>
      <c r="F5" s="68" t="s">
        <v>6</v>
      </c>
      <c r="G5" s="68" t="s">
        <v>7</v>
      </c>
      <c r="H5" s="68" t="s">
        <v>8</v>
      </c>
      <c r="I5" s="68" t="s">
        <v>9</v>
      </c>
      <c r="J5" s="68" t="s">
        <v>10</v>
      </c>
      <c r="K5" s="68" t="s">
        <v>11</v>
      </c>
      <c r="L5" s="68" t="s">
        <v>12</v>
      </c>
      <c r="M5" s="68" t="s">
        <v>13</v>
      </c>
      <c r="N5" s="68" t="s">
        <v>14</v>
      </c>
      <c r="O5" s="68" t="s">
        <v>15</v>
      </c>
      <c r="P5" s="68" t="s">
        <v>16</v>
      </c>
      <c r="Q5" s="68" t="s">
        <v>17</v>
      </c>
      <c r="R5" s="68" t="s">
        <v>18</v>
      </c>
      <c r="S5" s="68" t="s">
        <v>19</v>
      </c>
      <c r="T5" s="76" t="s">
        <v>20</v>
      </c>
    </row>
    <row r="6" spans="2:20" ht="19.899999999999999" customHeight="1">
      <c r="B6" s="132">
        <v>46023</v>
      </c>
      <c r="C6" s="133">
        <v>0.64829999999999999</v>
      </c>
      <c r="D6" s="134">
        <v>2.2599999999999999E-2</v>
      </c>
      <c r="E6" s="135">
        <v>1357.5</v>
      </c>
      <c r="F6" s="136">
        <f t="shared" ref="F6:F17" si="0">C6-D6</f>
        <v>0.62570000000000003</v>
      </c>
      <c r="G6" s="135">
        <v>1661.54</v>
      </c>
      <c r="H6" s="136">
        <f t="shared" ref="H6:H17" si="1">G6/G20</f>
        <v>6.5919608975007482E-2</v>
      </c>
      <c r="I6" s="135">
        <v>636.49</v>
      </c>
      <c r="J6" s="136">
        <f t="shared" ref="J6:J17" si="2">I6/G20</f>
        <v>2.5251978234952222E-2</v>
      </c>
      <c r="K6" s="135">
        <v>0</v>
      </c>
      <c r="L6" s="136">
        <f t="shared" ref="L6:L17" si="3">K6/G20</f>
        <v>0</v>
      </c>
      <c r="M6" s="135">
        <v>-500.56</v>
      </c>
      <c r="N6" s="136">
        <f t="shared" ref="N6:N12" si="4">M6/G20</f>
        <v>-1.9859118329098157E-2</v>
      </c>
      <c r="O6" s="136">
        <f t="shared" ref="O6:O12" si="5">F6-H6-J6-L6-N6</f>
        <v>0.55438753111913852</v>
      </c>
      <c r="P6" s="133">
        <v>0.48809999999999998</v>
      </c>
      <c r="Q6" s="137">
        <f t="shared" ref="Q6:Q11" si="6">R6*G20</f>
        <v>-1670.8136800000025</v>
      </c>
      <c r="R6" s="136">
        <f t="shared" ref="R6:R11" si="7">P6-O6</f>
        <v>-6.6287531119138543E-2</v>
      </c>
      <c r="S6" s="138">
        <f>546.78/60</f>
        <v>9.1129999999999995</v>
      </c>
      <c r="T6" s="139"/>
    </row>
    <row r="7" spans="2:20" ht="19.899999999999999" customHeight="1">
      <c r="B7" s="132">
        <v>46054</v>
      </c>
      <c r="C7" s="133">
        <v>0.64500000000000002</v>
      </c>
      <c r="D7" s="134">
        <v>3.32E-2</v>
      </c>
      <c r="E7" s="135">
        <v>2155.7399999999998</v>
      </c>
      <c r="F7" s="136">
        <f t="shared" si="0"/>
        <v>0.61180000000000001</v>
      </c>
      <c r="G7" s="135">
        <v>2243.19</v>
      </c>
      <c r="H7" s="136">
        <f t="shared" si="1"/>
        <v>7.8565954787949435E-2</v>
      </c>
      <c r="I7" s="135">
        <v>285</v>
      </c>
      <c r="J7" s="136">
        <f t="shared" si="2"/>
        <v>9.9818994889267453E-3</v>
      </c>
      <c r="K7" s="135">
        <v>0</v>
      </c>
      <c r="L7" s="136">
        <f t="shared" si="3"/>
        <v>0</v>
      </c>
      <c r="M7" s="135">
        <v>170.72</v>
      </c>
      <c r="N7" s="136">
        <f t="shared" si="4"/>
        <v>5.9793329149107864E-3</v>
      </c>
      <c r="O7" s="136">
        <f t="shared" si="5"/>
        <v>0.51727281280821302</v>
      </c>
      <c r="P7" s="133">
        <v>0.51649999999999996</v>
      </c>
      <c r="Q7" s="137">
        <f t="shared" si="6"/>
        <v>-22.065104000000765</v>
      </c>
      <c r="R7" s="136">
        <f t="shared" si="7"/>
        <v>-7.7281280821306364E-4</v>
      </c>
      <c r="S7" s="138">
        <f>510.28/60</f>
        <v>8.504666666666667</v>
      </c>
      <c r="T7" s="140"/>
    </row>
    <row r="8" spans="2:20" ht="19.899999999999999" customHeight="1">
      <c r="B8" s="132">
        <v>46082</v>
      </c>
      <c r="C8" s="133">
        <v>0.64349999999999996</v>
      </c>
      <c r="D8" s="134">
        <v>4.02E-2</v>
      </c>
      <c r="E8" s="135">
        <v>2187.85</v>
      </c>
      <c r="F8" s="136">
        <f t="shared" si="0"/>
        <v>0.60329999999999995</v>
      </c>
      <c r="G8" s="135">
        <v>2181.83</v>
      </c>
      <c r="H8" s="136">
        <f t="shared" si="1"/>
        <v>6.4622516748517364E-2</v>
      </c>
      <c r="I8" s="135">
        <v>450</v>
      </c>
      <c r="J8" s="136">
        <f t="shared" si="2"/>
        <v>1.3328321884304833E-2</v>
      </c>
      <c r="K8" s="135">
        <v>0</v>
      </c>
      <c r="L8" s="136">
        <f t="shared" si="3"/>
        <v>0</v>
      </c>
      <c r="M8" s="135">
        <v>237.08</v>
      </c>
      <c r="N8" s="136">
        <f t="shared" si="4"/>
        <v>7.0219523385133117E-3</v>
      </c>
      <c r="O8" s="136">
        <f t="shared" si="5"/>
        <v>0.51832720902866436</v>
      </c>
      <c r="P8" s="133">
        <v>0.53180000000000005</v>
      </c>
      <c r="Q8" s="137">
        <f t="shared" si="6"/>
        <v>454.87766500000583</v>
      </c>
      <c r="R8" s="136">
        <f t="shared" si="7"/>
        <v>1.3472790971335691E-2</v>
      </c>
      <c r="S8" s="138">
        <f>470.74/60</f>
        <v>7.8456666666666672</v>
      </c>
      <c r="T8" s="139"/>
    </row>
    <row r="9" spans="2:20" ht="19.899999999999999" customHeight="1">
      <c r="B9" s="132">
        <v>46113</v>
      </c>
      <c r="C9" s="133">
        <v>0.64980000000000004</v>
      </c>
      <c r="D9" s="134">
        <v>4.1099999999999998E-2</v>
      </c>
      <c r="E9" s="135">
        <v>2837.07</v>
      </c>
      <c r="F9" s="136">
        <f t="shared" si="0"/>
        <v>0.60870000000000002</v>
      </c>
      <c r="G9" s="135">
        <v>900</v>
      </c>
      <c r="H9" s="136">
        <f t="shared" si="1"/>
        <v>2.5052575613544539E-2</v>
      </c>
      <c r="I9" s="135">
        <v>885</v>
      </c>
      <c r="J9" s="136">
        <f t="shared" si="2"/>
        <v>2.4635032686652129E-2</v>
      </c>
      <c r="K9" s="135">
        <v>0</v>
      </c>
      <c r="L9" s="136">
        <f t="shared" si="3"/>
        <v>0</v>
      </c>
      <c r="M9" s="135">
        <v>244.82</v>
      </c>
      <c r="N9" s="136">
        <f t="shared" si="4"/>
        <v>6.8148572907866375E-3</v>
      </c>
      <c r="O9" s="136">
        <f t="shared" si="5"/>
        <v>0.55219753440901664</v>
      </c>
      <c r="P9" s="133">
        <v>0.49180000000000001</v>
      </c>
      <c r="Q9" s="137">
        <f t="shared" si="6"/>
        <v>-2169.7482049999971</v>
      </c>
      <c r="R9" s="136">
        <f t="shared" si="7"/>
        <v>-6.0397534409016629E-2</v>
      </c>
      <c r="S9" s="138">
        <f>470.74/60</f>
        <v>7.8456666666666672</v>
      </c>
      <c r="T9" s="139"/>
    </row>
    <row r="10" spans="2:20" ht="19.899999999999999" customHeight="1">
      <c r="B10" s="132">
        <v>46143</v>
      </c>
      <c r="C10" s="133">
        <v>0.67279999999999995</v>
      </c>
      <c r="D10" s="134">
        <v>4.2799999999999998E-2</v>
      </c>
      <c r="E10" s="135">
        <v>2939.29</v>
      </c>
      <c r="F10" s="136">
        <f t="shared" si="0"/>
        <v>0.63</v>
      </c>
      <c r="G10" s="135">
        <v>1500</v>
      </c>
      <c r="H10" s="136">
        <f t="shared" si="1"/>
        <v>3.6276677868904796E-2</v>
      </c>
      <c r="I10" s="135">
        <v>850</v>
      </c>
      <c r="J10" s="136">
        <f t="shared" si="2"/>
        <v>2.0556784125712716E-2</v>
      </c>
      <c r="K10" s="135">
        <v>0</v>
      </c>
      <c r="L10" s="136">
        <f t="shared" si="3"/>
        <v>0</v>
      </c>
      <c r="M10" s="135">
        <v>277.05</v>
      </c>
      <c r="N10" s="136">
        <f t="shared" si="4"/>
        <v>6.700302402386716E-3</v>
      </c>
      <c r="O10" s="136">
        <f t="shared" si="5"/>
        <v>0.5664662356029958</v>
      </c>
      <c r="P10" s="133">
        <v>0.5806</v>
      </c>
      <c r="Q10" s="137">
        <f t="shared" si="6"/>
        <v>584.41532799999902</v>
      </c>
      <c r="R10" s="136">
        <f t="shared" si="7"/>
        <v>1.41337643970042E-2</v>
      </c>
      <c r="S10" s="138">
        <f>470.74/60</f>
        <v>7.8456666666666672</v>
      </c>
      <c r="T10" s="140" t="s">
        <v>113</v>
      </c>
    </row>
    <row r="11" spans="2:20" ht="19.899999999999999" customHeight="1">
      <c r="B11" s="132">
        <v>46174</v>
      </c>
      <c r="C11" s="133">
        <v>0.64880000000000004</v>
      </c>
      <c r="D11" s="134">
        <v>4.1500000000000002E-2</v>
      </c>
      <c r="E11" s="135">
        <v>3144.43</v>
      </c>
      <c r="F11" s="136">
        <f t="shared" si="0"/>
        <v>0.60730000000000006</v>
      </c>
      <c r="G11" s="135">
        <v>4000.35</v>
      </c>
      <c r="H11" s="136">
        <f t="shared" si="1"/>
        <v>9.7459976689613231E-2</v>
      </c>
      <c r="I11" s="135">
        <v>600</v>
      </c>
      <c r="J11" s="136">
        <f t="shared" si="2"/>
        <v>1.4617717453164833E-2</v>
      </c>
      <c r="K11" s="135">
        <v>0</v>
      </c>
      <c r="L11" s="136">
        <f t="shared" si="3"/>
        <v>0</v>
      </c>
      <c r="M11" s="135">
        <v>207.69</v>
      </c>
      <c r="N11" s="136">
        <f t="shared" si="4"/>
        <v>5.0599228964130069E-3</v>
      </c>
      <c r="O11" s="136">
        <f t="shared" si="5"/>
        <v>0.490162382960809</v>
      </c>
      <c r="P11" s="133">
        <v>0.48499999999999999</v>
      </c>
      <c r="Q11" s="137">
        <f t="shared" si="6"/>
        <v>-211.89558400000345</v>
      </c>
      <c r="R11" s="136">
        <f t="shared" si="7"/>
        <v>-5.1623829608090088E-3</v>
      </c>
      <c r="S11" s="138">
        <f>620.99/60</f>
        <v>10.349833333333333</v>
      </c>
      <c r="T11" s="140"/>
    </row>
    <row r="12" spans="2:20" ht="19.899999999999999" customHeight="1">
      <c r="B12" s="132">
        <v>46204</v>
      </c>
      <c r="C12" s="133">
        <v>0.65200000000000002</v>
      </c>
      <c r="D12" s="134">
        <v>4.5600000000000002E-2</v>
      </c>
      <c r="E12" s="135">
        <v>2541.1799999999998</v>
      </c>
      <c r="F12" s="136">
        <f t="shared" si="0"/>
        <v>0.60640000000000005</v>
      </c>
      <c r="G12" s="135">
        <v>550.04</v>
      </c>
      <c r="H12" s="136">
        <f t="shared" si="1"/>
        <v>1.418072561878897E-2</v>
      </c>
      <c r="I12" s="135">
        <v>400</v>
      </c>
      <c r="J12" s="136">
        <f t="shared" si="2"/>
        <v>1.0312504995119607E-2</v>
      </c>
      <c r="K12" s="135">
        <v>0</v>
      </c>
      <c r="L12" s="136">
        <f t="shared" si="3"/>
        <v>0</v>
      </c>
      <c r="M12" s="135">
        <v>225.56</v>
      </c>
      <c r="N12" s="136">
        <f t="shared" si="4"/>
        <v>5.8152215667479461E-3</v>
      </c>
      <c r="O12" s="136">
        <f t="shared" si="5"/>
        <v>0.57609154781934357</v>
      </c>
      <c r="P12" s="133">
        <v>0.49659999999999999</v>
      </c>
      <c r="Q12" s="137">
        <f>R12*G26</f>
        <v>-3083.3070280000043</v>
      </c>
      <c r="R12" s="136">
        <f>P12-O12</f>
        <v>-7.9491547819343589E-2</v>
      </c>
      <c r="S12" s="138">
        <f>590.86/60</f>
        <v>9.847666666666667</v>
      </c>
      <c r="T12" s="140"/>
    </row>
    <row r="13" spans="2:20" ht="19.899999999999999" customHeight="1">
      <c r="B13" s="132">
        <v>46235</v>
      </c>
      <c r="C13" s="133">
        <v>0.65210000000000001</v>
      </c>
      <c r="D13" s="134">
        <v>4.5400000000000003E-2</v>
      </c>
      <c r="E13" s="135">
        <v>3375.48</v>
      </c>
      <c r="F13" s="136">
        <f t="shared" si="0"/>
        <v>0.60670000000000002</v>
      </c>
      <c r="G13" s="135">
        <v>1449.7</v>
      </c>
      <c r="H13" s="136">
        <f t="shared" si="1"/>
        <v>3.304115865818754E-2</v>
      </c>
      <c r="I13" s="135">
        <v>715</v>
      </c>
      <c r="J13" s="136">
        <f t="shared" si="2"/>
        <v>1.629608087232123E-2</v>
      </c>
      <c r="K13" s="135">
        <v>0</v>
      </c>
      <c r="L13" s="136">
        <f t="shared" si="3"/>
        <v>0</v>
      </c>
      <c r="M13" s="135">
        <v>243.29</v>
      </c>
      <c r="N13" s="136">
        <f t="shared" ref="N13" si="8">M13/G27</f>
        <v>5.5449979236741713E-3</v>
      </c>
      <c r="O13" s="136">
        <f t="shared" ref="O13" si="9">F13-H13-J13-L13-N13</f>
        <v>0.55181776254581705</v>
      </c>
      <c r="P13" s="133">
        <v>0.50349999999999995</v>
      </c>
      <c r="Q13" s="137">
        <f>R13*G27</f>
        <v>-2119.969856000002</v>
      </c>
      <c r="R13" s="136">
        <f t="shared" ref="R13" si="10">P13-O13</f>
        <v>-4.83177625458171E-2</v>
      </c>
      <c r="S13" s="138">
        <f>590.86/60</f>
        <v>9.847666666666667</v>
      </c>
      <c r="T13" s="140" t="s">
        <v>113</v>
      </c>
    </row>
    <row r="14" spans="2:20" ht="19.899999999999999" customHeight="1">
      <c r="B14" s="132">
        <v>46266</v>
      </c>
      <c r="C14" s="133">
        <v>0.64739999999999998</v>
      </c>
      <c r="D14" s="134">
        <v>4.8800000000000003E-2</v>
      </c>
      <c r="E14" s="135">
        <v>4457.83</v>
      </c>
      <c r="F14" s="136">
        <f t="shared" si="0"/>
        <v>0.59860000000000002</v>
      </c>
      <c r="G14" s="135">
        <v>1450</v>
      </c>
      <c r="H14" s="136">
        <f t="shared" si="1"/>
        <v>3.466224392370864E-2</v>
      </c>
      <c r="I14" s="135">
        <v>500</v>
      </c>
      <c r="J14" s="136">
        <f t="shared" si="2"/>
        <v>1.1952497904727117E-2</v>
      </c>
      <c r="K14" s="135">
        <v>0</v>
      </c>
      <c r="L14" s="136">
        <f t="shared" si="3"/>
        <v>0</v>
      </c>
      <c r="M14" s="135">
        <v>146.66</v>
      </c>
      <c r="N14" s="136">
        <f t="shared" ref="N14:N17" si="11">M14/G28</f>
        <v>3.5059066854145576E-3</v>
      </c>
      <c r="O14" s="136">
        <f t="shared" ref="O14:O17" si="12">F14-H14-J14-L14-N14</f>
        <v>0.54847935148614979</v>
      </c>
      <c r="P14" s="133">
        <v>0.46920000000000001</v>
      </c>
      <c r="Q14" s="137">
        <f t="shared" ref="Q14:Q17" si="13">R14*G28</f>
        <v>-3316.4344440000045</v>
      </c>
      <c r="R14" s="136">
        <f t="shared" ref="R14:R17" si="14">P14-O14</f>
        <v>-7.9279351486149785E-2</v>
      </c>
      <c r="S14" s="138">
        <f>602.42/60</f>
        <v>10.040333333333333</v>
      </c>
      <c r="T14" s="139"/>
    </row>
    <row r="15" spans="2:20" ht="19.899999999999999" customHeight="1">
      <c r="B15" s="132">
        <v>46296</v>
      </c>
      <c r="C15" s="133"/>
      <c r="D15" s="134"/>
      <c r="E15" s="135"/>
      <c r="F15" s="136">
        <f t="shared" si="0"/>
        <v>0</v>
      </c>
      <c r="G15" s="135"/>
      <c r="H15" s="136" t="e">
        <f t="shared" si="1"/>
        <v>#DIV/0!</v>
      </c>
      <c r="I15" s="135"/>
      <c r="J15" s="136" t="e">
        <f t="shared" si="2"/>
        <v>#DIV/0!</v>
      </c>
      <c r="K15" s="135">
        <v>0</v>
      </c>
      <c r="L15" s="136" t="e">
        <f t="shared" si="3"/>
        <v>#DIV/0!</v>
      </c>
      <c r="M15" s="135"/>
      <c r="N15" s="136" t="e">
        <f t="shared" si="11"/>
        <v>#DIV/0!</v>
      </c>
      <c r="O15" s="136" t="e">
        <f t="shared" si="12"/>
        <v>#DIV/0!</v>
      </c>
      <c r="P15" s="133"/>
      <c r="Q15" s="137" t="e">
        <f t="shared" si="13"/>
        <v>#DIV/0!</v>
      </c>
      <c r="R15" s="136" t="e">
        <f t="shared" si="14"/>
        <v>#DIV/0!</v>
      </c>
      <c r="S15" s="138"/>
      <c r="T15" s="139"/>
    </row>
    <row r="16" spans="2:20" ht="19.899999999999999" customHeight="1">
      <c r="B16" s="132">
        <v>46327</v>
      </c>
      <c r="C16" s="133"/>
      <c r="D16" s="134"/>
      <c r="E16" s="135"/>
      <c r="F16" s="136">
        <f t="shared" si="0"/>
        <v>0</v>
      </c>
      <c r="G16" s="135"/>
      <c r="H16" s="136" t="e">
        <f t="shared" si="1"/>
        <v>#DIV/0!</v>
      </c>
      <c r="I16" s="135"/>
      <c r="J16" s="136" t="e">
        <f t="shared" si="2"/>
        <v>#DIV/0!</v>
      </c>
      <c r="K16" s="135">
        <v>0</v>
      </c>
      <c r="L16" s="136" t="e">
        <f t="shared" si="3"/>
        <v>#DIV/0!</v>
      </c>
      <c r="M16" s="135"/>
      <c r="N16" s="136" t="e">
        <f t="shared" si="11"/>
        <v>#DIV/0!</v>
      </c>
      <c r="O16" s="136" t="e">
        <f t="shared" si="12"/>
        <v>#DIV/0!</v>
      </c>
      <c r="P16" s="133"/>
      <c r="Q16" s="137" t="e">
        <f t="shared" si="13"/>
        <v>#DIV/0!</v>
      </c>
      <c r="R16" s="136" t="e">
        <f t="shared" si="14"/>
        <v>#DIV/0!</v>
      </c>
      <c r="S16" s="138"/>
      <c r="T16" s="139"/>
    </row>
    <row r="17" spans="2:16384" ht="19.899999999999999" customHeight="1">
      <c r="B17" s="132">
        <v>46357</v>
      </c>
      <c r="C17" s="133"/>
      <c r="D17" s="134"/>
      <c r="E17" s="135"/>
      <c r="F17" s="136">
        <f t="shared" si="0"/>
        <v>0</v>
      </c>
      <c r="G17" s="135"/>
      <c r="H17" s="136" t="e">
        <f t="shared" si="1"/>
        <v>#DIV/0!</v>
      </c>
      <c r="I17" s="135"/>
      <c r="J17" s="136" t="e">
        <f t="shared" si="2"/>
        <v>#DIV/0!</v>
      </c>
      <c r="K17" s="135">
        <v>0</v>
      </c>
      <c r="L17" s="136" t="e">
        <f t="shared" si="3"/>
        <v>#DIV/0!</v>
      </c>
      <c r="M17" s="135"/>
      <c r="N17" s="136" t="e">
        <f t="shared" si="11"/>
        <v>#DIV/0!</v>
      </c>
      <c r="O17" s="136" t="e">
        <f t="shared" si="12"/>
        <v>#DIV/0!</v>
      </c>
      <c r="P17" s="133"/>
      <c r="Q17" s="137" t="e">
        <f t="shared" si="13"/>
        <v>#DIV/0!</v>
      </c>
      <c r="R17" s="136" t="e">
        <f t="shared" si="14"/>
        <v>#DIV/0!</v>
      </c>
      <c r="S17" s="138"/>
      <c r="T17" s="139"/>
    </row>
    <row r="18" spans="2:16384" ht="24.75" customHeight="1">
      <c r="B18" s="77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47"/>
      <c r="P18" s="47"/>
      <c r="Q18" s="47"/>
      <c r="R18" s="47"/>
      <c r="S18" s="47"/>
      <c r="T18" s="78"/>
    </row>
    <row r="19" spans="2:16384" ht="51" customHeight="1">
      <c r="B19" s="75" t="s">
        <v>2</v>
      </c>
      <c r="C19" s="68" t="s">
        <v>21</v>
      </c>
      <c r="D19" s="68" t="s">
        <v>22</v>
      </c>
      <c r="E19" s="68" t="s">
        <v>23</v>
      </c>
      <c r="F19" s="68" t="s">
        <v>24</v>
      </c>
      <c r="G19" s="68" t="s">
        <v>25</v>
      </c>
      <c r="H19" s="68" t="s">
        <v>23</v>
      </c>
      <c r="I19" s="68" t="s">
        <v>26</v>
      </c>
      <c r="J19" s="68" t="s">
        <v>27</v>
      </c>
      <c r="K19" s="68" t="s">
        <v>23</v>
      </c>
      <c r="L19" s="68" t="s">
        <v>28</v>
      </c>
      <c r="M19" s="68" t="s">
        <v>29</v>
      </c>
      <c r="N19" s="68" t="s">
        <v>30</v>
      </c>
      <c r="O19" s="68" t="s">
        <v>31</v>
      </c>
      <c r="P19" s="68" t="s">
        <v>32</v>
      </c>
      <c r="Q19" s="68" t="s">
        <v>33</v>
      </c>
      <c r="R19" s="68" t="s">
        <v>34</v>
      </c>
      <c r="S19" s="68" t="s">
        <v>35</v>
      </c>
      <c r="T19" s="76" t="s">
        <v>36</v>
      </c>
      <c r="FP19" s="28"/>
      <c r="FQ19" s="29"/>
      <c r="FR19" s="29"/>
      <c r="FS19" s="29"/>
      <c r="FT19" s="29"/>
      <c r="FU19" s="30"/>
      <c r="FV19" s="29"/>
      <c r="FW19" s="29"/>
      <c r="FX19" s="29"/>
      <c r="FY19" s="29"/>
      <c r="FZ19" s="31"/>
      <c r="GA19" s="29"/>
      <c r="GB19" s="31"/>
      <c r="GC19" s="32"/>
      <c r="GD19" s="33"/>
      <c r="GE19" s="33"/>
      <c r="GF19" s="33"/>
      <c r="GG19" s="33"/>
      <c r="GH19" s="34"/>
      <c r="GI19" s="28"/>
      <c r="GJ19" s="29"/>
      <c r="GK19" s="29"/>
      <c r="GL19" s="29"/>
      <c r="GM19" s="29"/>
      <c r="GN19" s="30"/>
      <c r="GO19" s="29"/>
      <c r="GP19" s="29"/>
      <c r="GQ19" s="29"/>
      <c r="GR19" s="29"/>
      <c r="GS19" s="31"/>
      <c r="GT19" s="29"/>
      <c r="GU19" s="31"/>
      <c r="GV19" s="32"/>
      <c r="GW19" s="33"/>
      <c r="GX19" s="33"/>
      <c r="GY19" s="33"/>
      <c r="GZ19" s="33"/>
      <c r="HA19" s="34"/>
      <c r="HB19" s="28"/>
      <c r="HC19" s="29"/>
      <c r="HD19" s="29"/>
      <c r="HE19" s="29"/>
      <c r="HF19" s="29"/>
      <c r="HG19" s="30"/>
      <c r="HH19" s="29"/>
      <c r="HI19" s="29"/>
      <c r="HJ19" s="29"/>
      <c r="HK19" s="29"/>
      <c r="HL19" s="31"/>
      <c r="HM19" s="29"/>
      <c r="HN19" s="31"/>
      <c r="HO19" s="32"/>
      <c r="HP19" s="33"/>
      <c r="HQ19" s="33"/>
      <c r="HR19" s="33"/>
      <c r="HS19" s="33"/>
      <c r="HT19" s="34"/>
      <c r="HU19" s="28"/>
      <c r="HV19" s="29"/>
      <c r="HW19" s="29"/>
      <c r="HX19" s="29"/>
      <c r="HY19" s="29"/>
      <c r="HZ19" s="30"/>
      <c r="IA19" s="29"/>
      <c r="IB19" s="29"/>
      <c r="IC19" s="29"/>
      <c r="ID19" s="29"/>
      <c r="IE19" s="31"/>
      <c r="IF19" s="29"/>
      <c r="IG19" s="31"/>
      <c r="IH19" s="32"/>
      <c r="II19" s="33"/>
      <c r="IJ19" s="33"/>
      <c r="IK19" s="33"/>
      <c r="IL19" s="33"/>
      <c r="IM19" s="34"/>
      <c r="IN19" s="28"/>
      <c r="IO19" s="29"/>
      <c r="IP19" s="29"/>
      <c r="IQ19" s="29"/>
      <c r="IR19" s="29"/>
      <c r="IS19" s="30"/>
      <c r="IT19" s="29"/>
      <c r="IU19" s="29"/>
      <c r="IV19" s="29"/>
      <c r="IW19" s="29"/>
      <c r="IX19" s="31"/>
      <c r="IY19" s="29"/>
      <c r="IZ19" s="31"/>
      <c r="JA19" s="32"/>
      <c r="JB19" s="33"/>
      <c r="JC19" s="33"/>
      <c r="JD19" s="33"/>
      <c r="JE19" s="33"/>
      <c r="JF19" s="34"/>
      <c r="JG19" s="28"/>
      <c r="JH19" s="29"/>
      <c r="JI19" s="29"/>
      <c r="JJ19" s="29"/>
      <c r="JK19" s="29"/>
      <c r="JL19" s="30"/>
      <c r="JM19" s="29"/>
      <c r="JN19" s="29"/>
      <c r="JO19" s="29"/>
      <c r="JP19" s="29"/>
      <c r="JQ19" s="31"/>
      <c r="JR19" s="29"/>
      <c r="JS19" s="31"/>
      <c r="JT19" s="32"/>
      <c r="JU19" s="33"/>
      <c r="JV19" s="33"/>
      <c r="JW19" s="33"/>
      <c r="JX19" s="33"/>
      <c r="JY19" s="34"/>
      <c r="JZ19" s="28"/>
      <c r="KA19" s="29"/>
      <c r="KB19" s="29"/>
      <c r="KC19" s="29"/>
      <c r="KD19" s="29"/>
      <c r="KE19" s="30"/>
      <c r="KF19" s="29"/>
      <c r="KG19" s="29"/>
      <c r="KH19" s="29"/>
      <c r="KI19" s="29"/>
      <c r="KJ19" s="31"/>
      <c r="KK19" s="29"/>
      <c r="KL19" s="31"/>
      <c r="KM19" s="32"/>
      <c r="KN19" s="33"/>
      <c r="KO19" s="33"/>
      <c r="KP19" s="33"/>
      <c r="KQ19" s="33"/>
      <c r="KR19" s="34"/>
      <c r="KS19" s="28"/>
      <c r="KT19" s="29"/>
      <c r="KU19" s="29"/>
      <c r="KV19" s="29"/>
      <c r="KW19" s="29"/>
      <c r="KX19" s="30"/>
      <c r="KY19" s="29"/>
      <c r="KZ19" s="29"/>
      <c r="LA19" s="29"/>
      <c r="LB19" s="29"/>
      <c r="LC19" s="31"/>
      <c r="LD19" s="29"/>
      <c r="LE19" s="31"/>
      <c r="LF19" s="32"/>
      <c r="LG19" s="33"/>
      <c r="LH19" s="33"/>
      <c r="LI19" s="33"/>
      <c r="LJ19" s="33"/>
      <c r="LK19" s="34"/>
      <c r="LL19" s="28"/>
      <c r="LM19" s="29"/>
      <c r="LN19" s="29"/>
      <c r="LO19" s="29"/>
      <c r="LP19" s="29"/>
      <c r="LQ19" s="30"/>
      <c r="LR19" s="29"/>
      <c r="LS19" s="29"/>
      <c r="LT19" s="29"/>
      <c r="LU19" s="29"/>
      <c r="LV19" s="31"/>
      <c r="LW19" s="29"/>
      <c r="LX19" s="31"/>
      <c r="LY19" s="32"/>
      <c r="LZ19" s="33"/>
      <c r="MA19" s="33"/>
      <c r="MB19" s="33"/>
      <c r="MC19" s="33"/>
      <c r="MD19" s="34"/>
      <c r="ME19" s="28"/>
      <c r="MF19" s="29"/>
      <c r="MG19" s="29"/>
      <c r="MH19" s="29"/>
      <c r="MI19" s="29"/>
      <c r="MJ19" s="30"/>
      <c r="MK19" s="29"/>
      <c r="ML19" s="29"/>
      <c r="MM19" s="29"/>
      <c r="MN19" s="29"/>
      <c r="MO19" s="31"/>
      <c r="MP19" s="29"/>
      <c r="MQ19" s="31"/>
      <c r="MR19" s="32"/>
      <c r="MS19" s="33"/>
      <c r="MT19" s="33"/>
      <c r="MU19" s="33"/>
      <c r="MV19" s="33"/>
      <c r="MW19" s="34"/>
      <c r="MX19" s="28"/>
      <c r="MY19" s="29"/>
      <c r="MZ19" s="29"/>
      <c r="NA19" s="29"/>
      <c r="NB19" s="29"/>
      <c r="NC19" s="30"/>
      <c r="ND19" s="29"/>
      <c r="NE19" s="29"/>
      <c r="NF19" s="29"/>
      <c r="NG19" s="29"/>
      <c r="NH19" s="31"/>
      <c r="NI19" s="29"/>
      <c r="NJ19" s="31"/>
      <c r="NK19" s="32"/>
      <c r="NL19" s="33"/>
      <c r="NM19" s="33"/>
      <c r="NN19" s="33"/>
      <c r="NO19" s="33"/>
      <c r="NP19" s="34"/>
      <c r="NQ19" s="28"/>
      <c r="NR19" s="29"/>
      <c r="NS19" s="29"/>
      <c r="NT19" s="29"/>
      <c r="NU19" s="29"/>
      <c r="NV19" s="30"/>
      <c r="NW19" s="29"/>
      <c r="NX19" s="29"/>
      <c r="NY19" s="29"/>
      <c r="NZ19" s="29"/>
      <c r="OA19" s="31"/>
      <c r="OB19" s="29"/>
      <c r="OC19" s="31"/>
      <c r="OD19" s="32"/>
      <c r="OE19" s="33"/>
      <c r="OF19" s="33"/>
      <c r="OG19" s="33"/>
      <c r="OH19" s="33"/>
      <c r="OI19" s="34"/>
      <c r="OJ19" s="28"/>
      <c r="OK19" s="29"/>
      <c r="OL19" s="29"/>
      <c r="OM19" s="29"/>
      <c r="ON19" s="29"/>
      <c r="OO19" s="30"/>
      <c r="OP19" s="29"/>
      <c r="OQ19" s="29"/>
      <c r="OR19" s="29"/>
      <c r="OS19" s="29"/>
      <c r="OT19" s="31"/>
      <c r="OU19" s="29"/>
      <c r="OV19" s="31"/>
      <c r="OW19" s="32"/>
      <c r="OX19" s="33"/>
      <c r="OY19" s="33"/>
      <c r="OZ19" s="33"/>
      <c r="PA19" s="33"/>
      <c r="PB19" s="34"/>
      <c r="PC19" s="28"/>
      <c r="PD19" s="29"/>
      <c r="PE19" s="29"/>
      <c r="PF19" s="29"/>
      <c r="PG19" s="29"/>
      <c r="PH19" s="30"/>
      <c r="PI19" s="29"/>
      <c r="PJ19" s="29"/>
      <c r="PK19" s="29"/>
      <c r="PL19" s="29"/>
      <c r="PM19" s="31"/>
      <c r="PN19" s="29"/>
      <c r="PO19" s="31"/>
      <c r="PP19" s="32"/>
      <c r="PQ19" s="33"/>
      <c r="PR19" s="33"/>
      <c r="PS19" s="33"/>
      <c r="PT19" s="33"/>
      <c r="PU19" s="34"/>
      <c r="PV19" s="28"/>
      <c r="PW19" s="29"/>
      <c r="PX19" s="29"/>
      <c r="PY19" s="29"/>
      <c r="PZ19" s="29"/>
      <c r="QA19" s="30"/>
      <c r="QB19" s="29"/>
      <c r="QC19" s="29"/>
      <c r="QD19" s="29"/>
      <c r="QE19" s="29"/>
      <c r="QF19" s="31"/>
      <c r="QG19" s="29"/>
      <c r="QH19" s="31"/>
      <c r="QI19" s="32"/>
      <c r="QJ19" s="33"/>
      <c r="QK19" s="33"/>
      <c r="QL19" s="33"/>
      <c r="QM19" s="33"/>
      <c r="QN19" s="34"/>
      <c r="QO19" s="28"/>
      <c r="QP19" s="29"/>
      <c r="QQ19" s="29"/>
      <c r="QR19" s="29"/>
      <c r="QS19" s="29"/>
      <c r="QT19" s="30"/>
      <c r="QU19" s="29"/>
      <c r="QV19" s="29"/>
      <c r="QW19" s="29"/>
      <c r="QX19" s="29"/>
      <c r="QY19" s="31"/>
      <c r="QZ19" s="29"/>
      <c r="RA19" s="31"/>
      <c r="RB19" s="32"/>
      <c r="RC19" s="33"/>
      <c r="RD19" s="33"/>
      <c r="RE19" s="33"/>
      <c r="RF19" s="33"/>
      <c r="RG19" s="34"/>
      <c r="RH19" s="28"/>
      <c r="RI19" s="29"/>
      <c r="RJ19" s="29"/>
      <c r="RK19" s="29"/>
      <c r="RL19" s="29"/>
      <c r="RM19" s="30"/>
      <c r="RN19" s="29"/>
      <c r="RO19" s="29"/>
      <c r="RP19" s="29"/>
      <c r="RQ19" s="29"/>
      <c r="RR19" s="31"/>
      <c r="RS19" s="29"/>
      <c r="RT19" s="31"/>
      <c r="RU19" s="32"/>
      <c r="RV19" s="33"/>
      <c r="RW19" s="33"/>
      <c r="RX19" s="33"/>
      <c r="RY19" s="33"/>
      <c r="RZ19" s="34"/>
      <c r="SA19" s="28"/>
      <c r="SB19" s="29"/>
      <c r="SC19" s="29"/>
      <c r="SD19" s="29"/>
      <c r="SE19" s="29"/>
      <c r="SF19" s="30"/>
      <c r="SG19" s="29"/>
      <c r="SH19" s="29"/>
      <c r="SI19" s="29"/>
      <c r="SJ19" s="29"/>
      <c r="SK19" s="31"/>
      <c r="SL19" s="29"/>
      <c r="SM19" s="31"/>
      <c r="SN19" s="32"/>
      <c r="SO19" s="33"/>
      <c r="SP19" s="33"/>
      <c r="SQ19" s="33"/>
      <c r="SR19" s="33"/>
      <c r="SS19" s="34"/>
      <c r="ST19" s="28"/>
      <c r="SU19" s="29"/>
      <c r="SV19" s="29"/>
      <c r="SW19" s="29"/>
      <c r="SX19" s="29"/>
      <c r="SY19" s="30"/>
      <c r="SZ19" s="29"/>
      <c r="TA19" s="29"/>
      <c r="TB19" s="29"/>
      <c r="TC19" s="29"/>
      <c r="TD19" s="31"/>
      <c r="TE19" s="29"/>
      <c r="TF19" s="31"/>
      <c r="TG19" s="32"/>
      <c r="TH19" s="33"/>
      <c r="TI19" s="33"/>
      <c r="TJ19" s="33"/>
      <c r="TK19" s="33"/>
      <c r="TL19" s="34"/>
      <c r="TM19" s="28"/>
      <c r="TN19" s="29"/>
      <c r="TO19" s="29"/>
      <c r="TP19" s="29"/>
      <c r="TQ19" s="29"/>
      <c r="TR19" s="30"/>
      <c r="TS19" s="29"/>
      <c r="TT19" s="29"/>
      <c r="TU19" s="29"/>
      <c r="TV19" s="29"/>
      <c r="TW19" s="31"/>
      <c r="TX19" s="29"/>
      <c r="TY19" s="31"/>
      <c r="TZ19" s="32"/>
      <c r="UA19" s="33"/>
      <c r="UB19" s="33"/>
      <c r="UC19" s="33"/>
      <c r="UD19" s="33"/>
      <c r="UE19" s="34"/>
      <c r="UF19" s="28"/>
      <c r="UG19" s="29"/>
      <c r="UH19" s="29"/>
      <c r="UI19" s="29"/>
      <c r="UJ19" s="29"/>
      <c r="UK19" s="30"/>
      <c r="UL19" s="29"/>
      <c r="UM19" s="29"/>
      <c r="UN19" s="29"/>
      <c r="UO19" s="29"/>
      <c r="UP19" s="31"/>
      <c r="UQ19" s="29"/>
      <c r="UR19" s="31"/>
      <c r="US19" s="32"/>
      <c r="UT19" s="33"/>
      <c r="UU19" s="33"/>
      <c r="UV19" s="33"/>
      <c r="UW19" s="33"/>
      <c r="UX19" s="34"/>
      <c r="UY19" s="28"/>
      <c r="UZ19" s="29"/>
      <c r="VA19" s="29"/>
      <c r="VB19" s="29"/>
      <c r="VC19" s="29"/>
      <c r="VD19" s="30"/>
      <c r="VE19" s="29"/>
      <c r="VF19" s="29"/>
      <c r="VG19" s="29"/>
      <c r="VH19" s="29"/>
      <c r="VI19" s="31"/>
      <c r="VJ19" s="29"/>
      <c r="VK19" s="31"/>
      <c r="VL19" s="32"/>
      <c r="VM19" s="33"/>
      <c r="VN19" s="33"/>
      <c r="VO19" s="33"/>
      <c r="VP19" s="33"/>
      <c r="VQ19" s="34"/>
      <c r="VR19" s="28"/>
      <c r="VS19" s="29"/>
      <c r="VT19" s="29"/>
      <c r="VU19" s="29"/>
      <c r="VV19" s="29"/>
      <c r="VW19" s="30"/>
      <c r="VX19" s="29"/>
      <c r="VY19" s="29"/>
      <c r="VZ19" s="29"/>
      <c r="WA19" s="29"/>
      <c r="WB19" s="31"/>
      <c r="WC19" s="29"/>
      <c r="WD19" s="31"/>
      <c r="WE19" s="32"/>
      <c r="WF19" s="33"/>
      <c r="WG19" s="33"/>
      <c r="WH19" s="33"/>
      <c r="WI19" s="33"/>
      <c r="WJ19" s="34"/>
      <c r="WK19" s="28"/>
      <c r="WL19" s="29"/>
      <c r="WM19" s="29"/>
      <c r="WN19" s="29"/>
      <c r="WO19" s="29"/>
      <c r="WP19" s="30"/>
      <c r="WQ19" s="29"/>
      <c r="WR19" s="29"/>
      <c r="WS19" s="29"/>
      <c r="WT19" s="29"/>
      <c r="WU19" s="31"/>
      <c r="WV19" s="29"/>
      <c r="WW19" s="31"/>
      <c r="WX19" s="32"/>
      <c r="WY19" s="33"/>
      <c r="WZ19" s="33"/>
      <c r="XA19" s="33"/>
      <c r="XB19" s="33"/>
      <c r="XC19" s="34"/>
      <c r="XD19" s="28"/>
      <c r="XE19" s="29"/>
      <c r="XF19" s="29"/>
      <c r="XG19" s="29"/>
      <c r="XH19" s="29"/>
      <c r="XI19" s="30"/>
      <c r="XJ19" s="29"/>
      <c r="XK19" s="29"/>
      <c r="XL19" s="29"/>
      <c r="XM19" s="29"/>
      <c r="XN19" s="31"/>
      <c r="XO19" s="29"/>
      <c r="XP19" s="31"/>
      <c r="XQ19" s="32"/>
      <c r="XR19" s="33"/>
      <c r="XS19" s="33"/>
      <c r="XT19" s="33"/>
      <c r="XU19" s="33"/>
      <c r="XV19" s="34"/>
      <c r="XW19" s="28"/>
      <c r="XX19" s="29"/>
      <c r="XY19" s="29"/>
      <c r="XZ19" s="29"/>
      <c r="YA19" s="29"/>
      <c r="YB19" s="30"/>
      <c r="YC19" s="29"/>
      <c r="YD19" s="29"/>
      <c r="YE19" s="29"/>
      <c r="YF19" s="29"/>
      <c r="YG19" s="31"/>
      <c r="YH19" s="29"/>
      <c r="YI19" s="31"/>
      <c r="YJ19" s="32"/>
      <c r="YK19" s="33"/>
      <c r="YL19" s="33"/>
      <c r="YM19" s="33"/>
      <c r="YN19" s="33"/>
      <c r="YO19" s="34"/>
      <c r="YP19" s="28"/>
      <c r="YQ19" s="29"/>
      <c r="YR19" s="29"/>
      <c r="YS19" s="29"/>
      <c r="YT19" s="29"/>
      <c r="YU19" s="30"/>
      <c r="YV19" s="29"/>
      <c r="YW19" s="29"/>
      <c r="YX19" s="29"/>
      <c r="YY19" s="29"/>
      <c r="YZ19" s="31"/>
      <c r="ZA19" s="29"/>
      <c r="ZB19" s="31"/>
      <c r="ZC19" s="32"/>
      <c r="ZD19" s="33"/>
      <c r="ZE19" s="33"/>
      <c r="ZF19" s="33"/>
      <c r="ZG19" s="33"/>
      <c r="ZH19" s="34"/>
      <c r="ZI19" s="28"/>
      <c r="ZJ19" s="29"/>
      <c r="ZK19" s="29"/>
      <c r="ZL19" s="29"/>
      <c r="ZM19" s="29"/>
      <c r="ZN19" s="30"/>
      <c r="ZO19" s="29"/>
      <c r="ZP19" s="29"/>
      <c r="ZQ19" s="29"/>
      <c r="ZR19" s="29"/>
      <c r="ZS19" s="31"/>
      <c r="ZT19" s="29"/>
      <c r="ZU19" s="31"/>
      <c r="ZV19" s="32"/>
      <c r="ZW19" s="33"/>
      <c r="ZX19" s="33"/>
      <c r="ZY19" s="33"/>
      <c r="ZZ19" s="33"/>
      <c r="AAA19" s="34"/>
      <c r="AAB19" s="28"/>
      <c r="AAC19" s="29"/>
      <c r="AAD19" s="29"/>
      <c r="AAE19" s="29"/>
      <c r="AAF19" s="29"/>
      <c r="AAG19" s="30"/>
      <c r="AAH19" s="29"/>
      <c r="AAI19" s="29"/>
      <c r="AAJ19" s="29"/>
      <c r="AAK19" s="29"/>
      <c r="AAL19" s="31"/>
      <c r="AAM19" s="29"/>
      <c r="AAN19" s="31"/>
      <c r="AAO19" s="32"/>
      <c r="AAP19" s="33"/>
      <c r="AAQ19" s="33"/>
      <c r="AAR19" s="33"/>
      <c r="AAS19" s="33"/>
      <c r="AAT19" s="34"/>
      <c r="AAU19" s="28"/>
      <c r="AAV19" s="29"/>
      <c r="AAW19" s="29"/>
      <c r="AAX19" s="29"/>
      <c r="AAY19" s="29"/>
      <c r="AAZ19" s="30"/>
      <c r="ABA19" s="29"/>
      <c r="ABB19" s="29"/>
      <c r="ABC19" s="29"/>
      <c r="ABD19" s="29"/>
      <c r="ABE19" s="31"/>
      <c r="ABF19" s="29"/>
      <c r="ABG19" s="31"/>
      <c r="ABH19" s="32"/>
      <c r="ABI19" s="33"/>
      <c r="ABJ19" s="33"/>
      <c r="ABK19" s="33"/>
      <c r="ABL19" s="33"/>
      <c r="ABM19" s="34"/>
      <c r="ABN19" s="28"/>
      <c r="ABO19" s="29"/>
      <c r="ABP19" s="29"/>
      <c r="ABQ19" s="29"/>
      <c r="ABR19" s="29"/>
      <c r="ABS19" s="30"/>
      <c r="ABT19" s="29"/>
      <c r="ABU19" s="29"/>
      <c r="ABV19" s="29"/>
      <c r="ABW19" s="29"/>
      <c r="ABX19" s="31"/>
      <c r="ABY19" s="29"/>
      <c r="ABZ19" s="31"/>
      <c r="ACA19" s="32"/>
      <c r="ACB19" s="33"/>
      <c r="ACC19" s="33"/>
      <c r="ACD19" s="33"/>
      <c r="ACE19" s="33"/>
      <c r="ACF19" s="34"/>
      <c r="ACG19" s="28"/>
      <c r="ACH19" s="29"/>
      <c r="ACI19" s="29"/>
      <c r="ACJ19" s="29"/>
      <c r="ACK19" s="29"/>
      <c r="ACL19" s="30"/>
      <c r="ACM19" s="29"/>
      <c r="ACN19" s="29"/>
      <c r="ACO19" s="29"/>
      <c r="ACP19" s="29"/>
      <c r="ACQ19" s="31"/>
      <c r="ACR19" s="29"/>
      <c r="ACS19" s="31"/>
      <c r="ACT19" s="32"/>
      <c r="ACU19" s="33"/>
      <c r="ACV19" s="33"/>
      <c r="ACW19" s="33"/>
      <c r="ACX19" s="33"/>
      <c r="ACY19" s="34"/>
      <c r="ACZ19" s="28"/>
      <c r="ADA19" s="29"/>
      <c r="ADB19" s="29"/>
      <c r="ADC19" s="29"/>
      <c r="ADD19" s="29"/>
      <c r="ADE19" s="30"/>
      <c r="ADF19" s="29"/>
      <c r="ADG19" s="29"/>
      <c r="ADH19" s="29"/>
      <c r="ADI19" s="29"/>
      <c r="ADJ19" s="31"/>
      <c r="ADK19" s="29"/>
      <c r="ADL19" s="31"/>
      <c r="ADM19" s="32"/>
      <c r="ADN19" s="33"/>
      <c r="ADO19" s="33"/>
      <c r="ADP19" s="33"/>
      <c r="ADQ19" s="33"/>
      <c r="ADR19" s="34"/>
      <c r="ADS19" s="28"/>
      <c r="ADT19" s="29"/>
      <c r="ADU19" s="29"/>
      <c r="ADV19" s="29"/>
      <c r="ADW19" s="29"/>
      <c r="ADX19" s="30"/>
      <c r="ADY19" s="29"/>
      <c r="ADZ19" s="29"/>
      <c r="AEA19" s="29"/>
      <c r="AEB19" s="29"/>
      <c r="AEC19" s="31"/>
      <c r="AED19" s="29"/>
      <c r="AEE19" s="31"/>
      <c r="AEF19" s="32"/>
      <c r="AEG19" s="33"/>
      <c r="AEH19" s="33"/>
      <c r="AEI19" s="33"/>
      <c r="AEJ19" s="33"/>
      <c r="AEK19" s="34"/>
      <c r="AEL19" s="28"/>
      <c r="AEM19" s="29"/>
      <c r="AEN19" s="29"/>
      <c r="AEO19" s="29"/>
      <c r="AEP19" s="29"/>
      <c r="AEQ19" s="30"/>
      <c r="AER19" s="29"/>
      <c r="AES19" s="29"/>
      <c r="AET19" s="29"/>
      <c r="AEU19" s="29"/>
      <c r="AEV19" s="31"/>
      <c r="AEW19" s="29"/>
      <c r="AEX19" s="31"/>
      <c r="AEY19" s="32"/>
      <c r="AEZ19" s="33"/>
      <c r="AFA19" s="33"/>
      <c r="AFB19" s="33"/>
      <c r="AFC19" s="33"/>
      <c r="AFD19" s="34"/>
      <c r="AFE19" s="28"/>
      <c r="AFF19" s="29"/>
      <c r="AFG19" s="29"/>
      <c r="AFH19" s="29"/>
      <c r="AFI19" s="29"/>
      <c r="AFJ19" s="30"/>
      <c r="AFK19" s="29"/>
      <c r="AFL19" s="29"/>
      <c r="AFM19" s="29"/>
      <c r="AFN19" s="29"/>
      <c r="AFO19" s="31"/>
      <c r="AFP19" s="29"/>
      <c r="AFQ19" s="31"/>
      <c r="AFR19" s="32"/>
      <c r="AFS19" s="33"/>
      <c r="AFT19" s="33"/>
      <c r="AFU19" s="33"/>
      <c r="AFV19" s="33"/>
      <c r="AFW19" s="34"/>
      <c r="AFX19" s="28"/>
      <c r="AFY19" s="29"/>
      <c r="AFZ19" s="29"/>
      <c r="AGA19" s="29"/>
      <c r="AGB19" s="29"/>
      <c r="AGC19" s="30"/>
      <c r="AGD19" s="29"/>
      <c r="AGE19" s="29"/>
      <c r="AGF19" s="29"/>
      <c r="AGG19" s="29"/>
      <c r="AGH19" s="31"/>
      <c r="AGI19" s="29"/>
      <c r="AGJ19" s="31"/>
      <c r="AGK19" s="32"/>
      <c r="AGL19" s="33"/>
      <c r="AGM19" s="33"/>
      <c r="AGN19" s="33"/>
      <c r="AGO19" s="33"/>
      <c r="AGP19" s="34"/>
      <c r="AGQ19" s="28"/>
      <c r="AGR19" s="29"/>
      <c r="AGS19" s="29"/>
      <c r="AGT19" s="29"/>
      <c r="AGU19" s="29"/>
      <c r="AGV19" s="30"/>
      <c r="AGW19" s="29"/>
      <c r="AGX19" s="29"/>
      <c r="AGY19" s="29"/>
      <c r="AGZ19" s="29"/>
      <c r="AHA19" s="31"/>
      <c r="AHB19" s="29"/>
      <c r="AHC19" s="31"/>
      <c r="AHD19" s="32"/>
      <c r="AHE19" s="33"/>
      <c r="AHF19" s="33"/>
      <c r="AHG19" s="33"/>
      <c r="AHH19" s="33"/>
      <c r="AHI19" s="34"/>
      <c r="AHJ19" s="28"/>
      <c r="AHK19" s="29"/>
      <c r="AHL19" s="29"/>
      <c r="AHM19" s="29"/>
      <c r="AHN19" s="29"/>
      <c r="AHO19" s="30"/>
      <c r="AHP19" s="29"/>
      <c r="AHQ19" s="29"/>
      <c r="AHR19" s="29"/>
      <c r="AHS19" s="29"/>
      <c r="AHT19" s="31"/>
      <c r="AHU19" s="29"/>
      <c r="AHV19" s="31"/>
      <c r="AHW19" s="32"/>
      <c r="AHX19" s="33"/>
      <c r="AHY19" s="33"/>
      <c r="AHZ19" s="33"/>
      <c r="AIA19" s="33"/>
      <c r="AIB19" s="34"/>
      <c r="AIC19" s="28"/>
      <c r="AID19" s="29"/>
      <c r="AIE19" s="29"/>
      <c r="AIF19" s="29"/>
      <c r="AIG19" s="29"/>
      <c r="AIH19" s="30"/>
      <c r="AII19" s="29"/>
      <c r="AIJ19" s="29"/>
      <c r="AIK19" s="29"/>
      <c r="AIL19" s="29"/>
      <c r="AIM19" s="31"/>
      <c r="AIN19" s="29"/>
      <c r="AIO19" s="31"/>
      <c r="AIP19" s="32"/>
      <c r="AIQ19" s="33"/>
      <c r="AIR19" s="33"/>
      <c r="AIS19" s="33"/>
      <c r="AIT19" s="33"/>
      <c r="AIU19" s="34"/>
      <c r="AIV19" s="28"/>
      <c r="AIW19" s="29"/>
      <c r="AIX19" s="29"/>
      <c r="AIY19" s="29"/>
      <c r="AIZ19" s="29"/>
      <c r="AJA19" s="30"/>
      <c r="AJB19" s="29"/>
      <c r="AJC19" s="29"/>
      <c r="AJD19" s="29"/>
      <c r="AJE19" s="29"/>
      <c r="AJF19" s="31"/>
      <c r="AJG19" s="29"/>
      <c r="AJH19" s="31"/>
      <c r="AJI19" s="32"/>
      <c r="AJJ19" s="33"/>
      <c r="AJK19" s="33"/>
      <c r="AJL19" s="33"/>
      <c r="AJM19" s="33"/>
      <c r="AJN19" s="34"/>
      <c r="AJO19" s="28"/>
      <c r="AJP19" s="29"/>
      <c r="AJQ19" s="29"/>
      <c r="AJR19" s="29"/>
      <c r="AJS19" s="29"/>
      <c r="AJT19" s="30"/>
      <c r="AJU19" s="29"/>
      <c r="AJV19" s="29"/>
      <c r="AJW19" s="29"/>
      <c r="AJX19" s="29"/>
      <c r="AJY19" s="31"/>
      <c r="AJZ19" s="29"/>
      <c r="AKA19" s="31"/>
      <c r="AKB19" s="32"/>
      <c r="AKC19" s="33"/>
      <c r="AKD19" s="33"/>
      <c r="AKE19" s="33"/>
      <c r="AKF19" s="33"/>
      <c r="AKG19" s="34"/>
      <c r="AKH19" s="28"/>
      <c r="AKI19" s="29"/>
      <c r="AKJ19" s="29"/>
      <c r="AKK19" s="29"/>
      <c r="AKL19" s="29"/>
      <c r="AKM19" s="30"/>
      <c r="AKN19" s="29"/>
      <c r="AKO19" s="29"/>
      <c r="AKP19" s="29"/>
      <c r="AKQ19" s="29"/>
      <c r="AKR19" s="31"/>
      <c r="AKS19" s="29"/>
      <c r="AKT19" s="31"/>
      <c r="AKU19" s="32"/>
      <c r="AKV19" s="33"/>
      <c r="AKW19" s="33"/>
      <c r="AKX19" s="33"/>
      <c r="AKY19" s="33"/>
      <c r="AKZ19" s="34"/>
      <c r="ALA19" s="28"/>
      <c r="ALB19" s="29"/>
      <c r="ALC19" s="29"/>
      <c r="ALD19" s="29"/>
      <c r="ALE19" s="29"/>
      <c r="ALF19" s="30"/>
      <c r="ALG19" s="29"/>
      <c r="ALH19" s="29"/>
      <c r="ALI19" s="29"/>
      <c r="ALJ19" s="29"/>
      <c r="ALK19" s="31"/>
      <c r="ALL19" s="29"/>
      <c r="ALM19" s="31"/>
      <c r="ALN19" s="32"/>
      <c r="ALO19" s="33"/>
      <c r="ALP19" s="33"/>
      <c r="ALQ19" s="33"/>
      <c r="ALR19" s="33"/>
      <c r="ALS19" s="34"/>
      <c r="ALT19" s="28"/>
      <c r="ALU19" s="29"/>
      <c r="ALV19" s="29"/>
      <c r="ALW19" s="29"/>
      <c r="ALX19" s="29"/>
      <c r="ALY19" s="30"/>
      <c r="ALZ19" s="29"/>
      <c r="AMA19" s="29"/>
      <c r="AMB19" s="29"/>
      <c r="AMC19" s="29"/>
      <c r="AMD19" s="31"/>
      <c r="AME19" s="29"/>
      <c r="AMF19" s="31"/>
      <c r="AMG19" s="32"/>
      <c r="AMH19" s="33"/>
      <c r="AMI19" s="33"/>
      <c r="AMJ19" s="33"/>
      <c r="AMK19" s="33"/>
      <c r="AML19" s="34"/>
      <c r="AMM19" s="28"/>
      <c r="AMN19" s="29"/>
      <c r="AMO19" s="29"/>
      <c r="AMP19" s="29"/>
      <c r="AMQ19" s="29"/>
      <c r="AMR19" s="30"/>
      <c r="AMS19" s="29"/>
      <c r="AMT19" s="29"/>
      <c r="AMU19" s="29"/>
      <c r="AMV19" s="29"/>
      <c r="AMW19" s="31"/>
      <c r="AMX19" s="29"/>
      <c r="AMY19" s="31"/>
      <c r="AMZ19" s="32"/>
      <c r="ANA19" s="33"/>
      <c r="ANB19" s="33"/>
      <c r="ANC19" s="33"/>
      <c r="AND19" s="33"/>
      <c r="ANE19" s="34"/>
      <c r="ANF19" s="28"/>
      <c r="ANG19" s="29"/>
      <c r="ANH19" s="29"/>
      <c r="ANI19" s="29"/>
      <c r="ANJ19" s="29"/>
      <c r="ANK19" s="30"/>
      <c r="ANL19" s="29"/>
      <c r="ANM19" s="29"/>
      <c r="ANN19" s="29"/>
      <c r="ANO19" s="29"/>
      <c r="ANP19" s="31"/>
      <c r="ANQ19" s="29"/>
      <c r="ANR19" s="31"/>
      <c r="ANS19" s="32"/>
      <c r="ANT19" s="33"/>
      <c r="ANU19" s="33"/>
      <c r="ANV19" s="33"/>
      <c r="ANW19" s="33"/>
      <c r="ANX19" s="34"/>
      <c r="ANY19" s="28"/>
      <c r="ANZ19" s="29"/>
      <c r="AOA19" s="29"/>
      <c r="AOB19" s="29"/>
      <c r="AOC19" s="29"/>
      <c r="AOD19" s="30"/>
      <c r="AOE19" s="29"/>
      <c r="AOF19" s="29"/>
      <c r="AOG19" s="29"/>
      <c r="AOH19" s="29"/>
      <c r="AOI19" s="31"/>
      <c r="AOJ19" s="29"/>
      <c r="AOK19" s="31"/>
      <c r="AOL19" s="32"/>
      <c r="AOM19" s="33"/>
      <c r="AON19" s="33"/>
      <c r="AOO19" s="33"/>
      <c r="AOP19" s="33"/>
      <c r="AOQ19" s="34"/>
      <c r="AOR19" s="28"/>
      <c r="AOS19" s="29"/>
      <c r="AOT19" s="29"/>
      <c r="AOU19" s="29"/>
      <c r="AOV19" s="29"/>
      <c r="AOW19" s="30"/>
      <c r="AOX19" s="29"/>
      <c r="AOY19" s="29"/>
      <c r="AOZ19" s="29"/>
      <c r="APA19" s="29"/>
      <c r="APB19" s="31"/>
      <c r="APC19" s="29"/>
      <c r="APD19" s="31"/>
      <c r="APE19" s="32"/>
      <c r="APF19" s="33"/>
      <c r="APG19" s="33"/>
      <c r="APH19" s="33"/>
      <c r="API19" s="33"/>
      <c r="APJ19" s="34"/>
      <c r="APK19" s="28"/>
      <c r="APL19" s="29"/>
      <c r="APM19" s="29"/>
      <c r="APN19" s="29"/>
      <c r="APO19" s="29"/>
      <c r="APP19" s="30"/>
      <c r="APQ19" s="29"/>
      <c r="APR19" s="29"/>
      <c r="APS19" s="29"/>
      <c r="APT19" s="29"/>
      <c r="APU19" s="31"/>
      <c r="APV19" s="29"/>
      <c r="APW19" s="31"/>
      <c r="APX19" s="32"/>
      <c r="APY19" s="33"/>
      <c r="APZ19" s="33"/>
      <c r="AQA19" s="33"/>
      <c r="AQB19" s="33"/>
      <c r="AQC19" s="34"/>
      <c r="AQD19" s="28"/>
      <c r="AQE19" s="29"/>
      <c r="AQF19" s="29"/>
      <c r="AQG19" s="29"/>
      <c r="AQH19" s="29"/>
      <c r="AQI19" s="30"/>
      <c r="AQJ19" s="29"/>
      <c r="AQK19" s="29"/>
      <c r="AQL19" s="29"/>
      <c r="AQM19" s="29"/>
      <c r="AQN19" s="31"/>
      <c r="AQO19" s="29"/>
      <c r="AQP19" s="31"/>
      <c r="AQQ19" s="32"/>
      <c r="AQR19" s="33"/>
      <c r="AQS19" s="33"/>
      <c r="AQT19" s="33"/>
      <c r="AQU19" s="33"/>
      <c r="AQV19" s="34"/>
      <c r="AQW19" s="28"/>
      <c r="AQX19" s="29"/>
      <c r="AQY19" s="29"/>
      <c r="AQZ19" s="29"/>
      <c r="ARA19" s="29"/>
      <c r="ARB19" s="30"/>
      <c r="ARC19" s="29"/>
      <c r="ARD19" s="29"/>
      <c r="ARE19" s="29"/>
      <c r="ARF19" s="29"/>
      <c r="ARG19" s="31"/>
      <c r="ARH19" s="29"/>
      <c r="ARI19" s="31"/>
      <c r="ARJ19" s="32"/>
      <c r="ARK19" s="33"/>
      <c r="ARL19" s="33"/>
      <c r="ARM19" s="33"/>
      <c r="ARN19" s="33"/>
      <c r="ARO19" s="34"/>
      <c r="ARP19" s="28"/>
      <c r="ARQ19" s="29"/>
      <c r="ARR19" s="29"/>
      <c r="ARS19" s="29"/>
      <c r="ART19" s="29"/>
      <c r="ARU19" s="30"/>
      <c r="ARV19" s="29"/>
      <c r="ARW19" s="29"/>
      <c r="ARX19" s="29"/>
      <c r="ARY19" s="29"/>
      <c r="ARZ19" s="31"/>
      <c r="ASA19" s="29"/>
      <c r="ASB19" s="31"/>
      <c r="ASC19" s="32"/>
      <c r="ASD19" s="33"/>
      <c r="ASE19" s="33"/>
      <c r="ASF19" s="33"/>
      <c r="ASG19" s="33"/>
      <c r="ASH19" s="34"/>
      <c r="ASI19" s="28"/>
      <c r="ASJ19" s="29"/>
      <c r="ASK19" s="29"/>
      <c r="ASL19" s="29"/>
      <c r="ASM19" s="29"/>
      <c r="ASN19" s="30"/>
      <c r="ASO19" s="29"/>
      <c r="ASP19" s="29"/>
      <c r="ASQ19" s="29"/>
      <c r="ASR19" s="29"/>
      <c r="ASS19" s="31"/>
      <c r="AST19" s="29"/>
      <c r="ASU19" s="31"/>
      <c r="ASV19" s="32"/>
      <c r="ASW19" s="33"/>
      <c r="ASX19" s="33"/>
      <c r="ASY19" s="33"/>
      <c r="ASZ19" s="33"/>
      <c r="ATA19" s="34"/>
      <c r="ATB19" s="28"/>
      <c r="ATC19" s="29"/>
      <c r="ATD19" s="29"/>
      <c r="ATE19" s="29"/>
      <c r="ATF19" s="29"/>
      <c r="ATG19" s="30"/>
      <c r="ATH19" s="29"/>
      <c r="ATI19" s="29"/>
      <c r="ATJ19" s="29"/>
      <c r="ATK19" s="29"/>
      <c r="ATL19" s="31"/>
      <c r="ATM19" s="29"/>
      <c r="ATN19" s="31"/>
      <c r="ATO19" s="32"/>
      <c r="ATP19" s="33"/>
      <c r="ATQ19" s="33"/>
      <c r="ATR19" s="33"/>
      <c r="ATS19" s="33"/>
      <c r="ATT19" s="34"/>
      <c r="ATU19" s="28"/>
      <c r="ATV19" s="29"/>
      <c r="ATW19" s="29"/>
      <c r="ATX19" s="29"/>
      <c r="ATY19" s="29"/>
      <c r="ATZ19" s="30"/>
      <c r="AUA19" s="29"/>
      <c r="AUB19" s="29"/>
      <c r="AUC19" s="29"/>
      <c r="AUD19" s="29"/>
      <c r="AUE19" s="31"/>
      <c r="AUF19" s="29"/>
      <c r="AUG19" s="31"/>
      <c r="AUH19" s="32"/>
      <c r="AUI19" s="33"/>
      <c r="AUJ19" s="33"/>
      <c r="AUK19" s="33"/>
      <c r="AUL19" s="33"/>
      <c r="AUM19" s="34"/>
      <c r="AUN19" s="28"/>
      <c r="AUO19" s="29"/>
      <c r="AUP19" s="29"/>
      <c r="AUQ19" s="29"/>
      <c r="AUR19" s="29"/>
      <c r="AUS19" s="30"/>
      <c r="AUT19" s="29"/>
      <c r="AUU19" s="29"/>
      <c r="AUV19" s="29"/>
      <c r="AUW19" s="29"/>
      <c r="AUX19" s="31"/>
      <c r="AUY19" s="29"/>
      <c r="AUZ19" s="31"/>
      <c r="AVA19" s="32"/>
      <c r="AVB19" s="33"/>
      <c r="AVC19" s="33"/>
      <c r="AVD19" s="33"/>
      <c r="AVE19" s="33"/>
      <c r="AVF19" s="34"/>
      <c r="AVG19" s="28"/>
      <c r="AVH19" s="29"/>
      <c r="AVI19" s="29"/>
      <c r="AVJ19" s="29"/>
      <c r="AVK19" s="29"/>
      <c r="AVL19" s="30"/>
      <c r="AVM19" s="29"/>
      <c r="AVN19" s="29"/>
      <c r="AVO19" s="29"/>
      <c r="AVP19" s="29"/>
      <c r="AVQ19" s="31"/>
      <c r="AVR19" s="29"/>
      <c r="AVS19" s="31"/>
      <c r="AVT19" s="32"/>
      <c r="AVU19" s="33"/>
      <c r="AVV19" s="33"/>
      <c r="AVW19" s="33"/>
      <c r="AVX19" s="33"/>
      <c r="AVY19" s="34"/>
      <c r="AVZ19" s="28"/>
      <c r="AWA19" s="29"/>
      <c r="AWB19" s="29"/>
      <c r="AWC19" s="29"/>
      <c r="AWD19" s="29"/>
      <c r="AWE19" s="30"/>
      <c r="AWF19" s="29"/>
      <c r="AWG19" s="29"/>
      <c r="AWH19" s="29"/>
      <c r="AWI19" s="29"/>
      <c r="AWJ19" s="31"/>
      <c r="AWK19" s="29"/>
      <c r="AWL19" s="31"/>
      <c r="AWM19" s="32"/>
      <c r="AWN19" s="33"/>
      <c r="AWO19" s="33"/>
      <c r="AWP19" s="33"/>
      <c r="AWQ19" s="33"/>
      <c r="AWR19" s="34"/>
      <c r="AWS19" s="28"/>
      <c r="AWT19" s="29"/>
      <c r="AWU19" s="29"/>
      <c r="AWV19" s="29"/>
      <c r="AWW19" s="29"/>
      <c r="AWX19" s="30"/>
      <c r="AWY19" s="29"/>
      <c r="AWZ19" s="29"/>
      <c r="AXA19" s="29"/>
      <c r="AXB19" s="29"/>
      <c r="AXC19" s="31"/>
      <c r="AXD19" s="29"/>
      <c r="AXE19" s="31"/>
      <c r="AXF19" s="32"/>
      <c r="AXG19" s="33"/>
      <c r="AXH19" s="33"/>
      <c r="AXI19" s="33"/>
      <c r="AXJ19" s="33"/>
      <c r="AXK19" s="34"/>
      <c r="AXL19" s="28"/>
      <c r="AXM19" s="29"/>
      <c r="AXN19" s="29"/>
      <c r="AXO19" s="29"/>
      <c r="AXP19" s="29"/>
      <c r="AXQ19" s="30"/>
      <c r="AXR19" s="29"/>
      <c r="AXS19" s="29"/>
      <c r="AXT19" s="29"/>
      <c r="AXU19" s="29"/>
      <c r="AXV19" s="31"/>
      <c r="AXW19" s="29"/>
      <c r="AXX19" s="31"/>
      <c r="AXY19" s="32"/>
      <c r="AXZ19" s="33"/>
      <c r="AYA19" s="33"/>
      <c r="AYB19" s="33"/>
      <c r="AYC19" s="33"/>
      <c r="AYD19" s="34"/>
      <c r="AYE19" s="28"/>
      <c r="AYF19" s="29"/>
      <c r="AYG19" s="29"/>
      <c r="AYH19" s="29"/>
      <c r="AYI19" s="29"/>
      <c r="AYJ19" s="30"/>
      <c r="AYK19" s="29"/>
      <c r="AYL19" s="29"/>
      <c r="AYM19" s="29"/>
      <c r="AYN19" s="29"/>
      <c r="AYO19" s="31"/>
      <c r="AYP19" s="29"/>
      <c r="AYQ19" s="31"/>
      <c r="AYR19" s="32"/>
      <c r="AYS19" s="33"/>
      <c r="AYT19" s="33"/>
      <c r="AYU19" s="33"/>
      <c r="AYV19" s="33"/>
      <c r="AYW19" s="34"/>
      <c r="AYX19" s="28"/>
      <c r="AYY19" s="29"/>
      <c r="AYZ19" s="29"/>
      <c r="AZA19" s="29"/>
      <c r="AZB19" s="29"/>
      <c r="AZC19" s="30"/>
      <c r="AZD19" s="29"/>
      <c r="AZE19" s="29"/>
      <c r="AZF19" s="29"/>
      <c r="AZG19" s="29"/>
      <c r="AZH19" s="31"/>
      <c r="AZI19" s="29"/>
      <c r="AZJ19" s="31"/>
      <c r="AZK19" s="32"/>
      <c r="AZL19" s="33"/>
      <c r="AZM19" s="33"/>
      <c r="AZN19" s="33"/>
      <c r="AZO19" s="33"/>
      <c r="AZP19" s="34"/>
      <c r="AZQ19" s="28"/>
      <c r="AZR19" s="29"/>
      <c r="AZS19" s="29"/>
      <c r="AZT19" s="29"/>
      <c r="AZU19" s="29"/>
      <c r="AZV19" s="30"/>
      <c r="AZW19" s="29"/>
      <c r="AZX19" s="29"/>
      <c r="AZY19" s="29"/>
      <c r="AZZ19" s="29"/>
      <c r="BAA19" s="31"/>
      <c r="BAB19" s="29"/>
      <c r="BAC19" s="31"/>
      <c r="BAD19" s="32"/>
      <c r="BAE19" s="33"/>
      <c r="BAF19" s="33"/>
      <c r="BAG19" s="33"/>
      <c r="BAH19" s="33"/>
      <c r="BAI19" s="34"/>
      <c r="BAJ19" s="28"/>
      <c r="BAK19" s="29"/>
      <c r="BAL19" s="29"/>
      <c r="BAM19" s="29"/>
      <c r="BAN19" s="29"/>
      <c r="BAO19" s="30"/>
      <c r="BAP19" s="29"/>
      <c r="BAQ19" s="29"/>
      <c r="BAR19" s="29"/>
      <c r="BAS19" s="29"/>
      <c r="BAT19" s="31"/>
      <c r="BAU19" s="29"/>
      <c r="BAV19" s="31"/>
      <c r="BAW19" s="32"/>
      <c r="BAX19" s="33"/>
      <c r="BAY19" s="33"/>
      <c r="BAZ19" s="33"/>
      <c r="BBA19" s="33"/>
      <c r="BBB19" s="34"/>
      <c r="BBC19" s="28"/>
      <c r="BBD19" s="29"/>
      <c r="BBE19" s="29"/>
      <c r="BBF19" s="29"/>
      <c r="BBG19" s="29"/>
      <c r="BBH19" s="30"/>
      <c r="BBI19" s="29"/>
      <c r="BBJ19" s="29"/>
      <c r="BBK19" s="29"/>
      <c r="BBL19" s="29"/>
      <c r="BBM19" s="31"/>
      <c r="BBN19" s="29"/>
      <c r="BBO19" s="31"/>
      <c r="BBP19" s="32"/>
      <c r="BBQ19" s="33"/>
      <c r="BBR19" s="33"/>
      <c r="BBS19" s="33"/>
      <c r="BBT19" s="33"/>
      <c r="BBU19" s="34"/>
      <c r="BBV19" s="28"/>
      <c r="BBW19" s="29"/>
      <c r="BBX19" s="29"/>
      <c r="BBY19" s="29"/>
      <c r="BBZ19" s="29"/>
      <c r="BCA19" s="30"/>
      <c r="BCB19" s="29"/>
      <c r="BCC19" s="29"/>
      <c r="BCD19" s="29"/>
      <c r="BCE19" s="29"/>
      <c r="BCF19" s="31"/>
      <c r="BCG19" s="29"/>
      <c r="BCH19" s="31"/>
      <c r="BCI19" s="32"/>
      <c r="BCJ19" s="33"/>
      <c r="BCK19" s="33"/>
      <c r="BCL19" s="33"/>
      <c r="BCM19" s="33"/>
      <c r="BCN19" s="34"/>
      <c r="BCO19" s="28"/>
      <c r="BCP19" s="29"/>
      <c r="BCQ19" s="29"/>
      <c r="BCR19" s="29"/>
      <c r="BCS19" s="29"/>
      <c r="BCT19" s="30"/>
      <c r="BCU19" s="29"/>
      <c r="BCV19" s="29"/>
      <c r="BCW19" s="29"/>
      <c r="BCX19" s="29"/>
      <c r="BCY19" s="31"/>
      <c r="BCZ19" s="29"/>
      <c r="BDA19" s="31"/>
      <c r="BDB19" s="32"/>
      <c r="BDC19" s="33"/>
      <c r="BDD19" s="33"/>
      <c r="BDE19" s="33"/>
      <c r="BDF19" s="33"/>
      <c r="BDG19" s="34"/>
      <c r="BDH19" s="28"/>
      <c r="BDI19" s="29"/>
      <c r="BDJ19" s="29"/>
      <c r="BDK19" s="29"/>
      <c r="BDL19" s="29"/>
      <c r="BDM19" s="30"/>
      <c r="BDN19" s="29"/>
      <c r="BDO19" s="29"/>
      <c r="BDP19" s="29"/>
      <c r="BDQ19" s="29"/>
      <c r="BDR19" s="31"/>
      <c r="BDS19" s="29"/>
      <c r="BDT19" s="31"/>
      <c r="BDU19" s="32"/>
      <c r="BDV19" s="33"/>
      <c r="BDW19" s="33"/>
      <c r="BDX19" s="33"/>
      <c r="BDY19" s="33"/>
      <c r="BDZ19" s="34"/>
      <c r="BEA19" s="28"/>
      <c r="BEB19" s="29"/>
      <c r="BEC19" s="29"/>
      <c r="BED19" s="29"/>
      <c r="BEE19" s="29"/>
      <c r="BEF19" s="30"/>
      <c r="BEG19" s="29"/>
      <c r="BEH19" s="29"/>
      <c r="BEI19" s="29"/>
      <c r="BEJ19" s="29"/>
      <c r="BEK19" s="31"/>
      <c r="BEL19" s="29"/>
      <c r="BEM19" s="31"/>
      <c r="BEN19" s="32"/>
      <c r="BEO19" s="33"/>
      <c r="BEP19" s="33"/>
      <c r="BEQ19" s="33"/>
      <c r="BER19" s="33"/>
      <c r="BES19" s="34"/>
      <c r="BET19" s="28"/>
      <c r="BEU19" s="29"/>
      <c r="BEV19" s="29"/>
      <c r="BEW19" s="29"/>
      <c r="BEX19" s="29"/>
      <c r="BEY19" s="30"/>
      <c r="BEZ19" s="29"/>
      <c r="BFA19" s="29"/>
      <c r="BFB19" s="29"/>
      <c r="BFC19" s="29"/>
      <c r="BFD19" s="31"/>
      <c r="BFE19" s="29"/>
      <c r="BFF19" s="31"/>
      <c r="BFG19" s="32"/>
      <c r="BFH19" s="33"/>
      <c r="BFI19" s="33"/>
      <c r="BFJ19" s="33"/>
      <c r="BFK19" s="33"/>
      <c r="BFL19" s="34"/>
      <c r="BFM19" s="28"/>
      <c r="BFN19" s="29"/>
      <c r="BFO19" s="29"/>
      <c r="BFP19" s="29"/>
      <c r="BFQ19" s="29"/>
      <c r="BFR19" s="30"/>
      <c r="BFS19" s="29"/>
      <c r="BFT19" s="29"/>
      <c r="BFU19" s="29"/>
      <c r="BFV19" s="29"/>
      <c r="BFW19" s="31"/>
      <c r="BFX19" s="29"/>
      <c r="BFY19" s="31"/>
      <c r="BFZ19" s="32"/>
      <c r="BGA19" s="33"/>
      <c r="BGB19" s="33"/>
      <c r="BGC19" s="33"/>
      <c r="BGD19" s="33"/>
      <c r="BGE19" s="34"/>
      <c r="BGF19" s="28"/>
      <c r="BGG19" s="29"/>
      <c r="BGH19" s="29"/>
      <c r="BGI19" s="29"/>
      <c r="BGJ19" s="29"/>
      <c r="BGK19" s="30"/>
      <c r="BGL19" s="29"/>
      <c r="BGM19" s="29"/>
      <c r="BGN19" s="29"/>
      <c r="BGO19" s="29"/>
      <c r="BGP19" s="31"/>
      <c r="BGQ19" s="29"/>
      <c r="BGR19" s="31"/>
      <c r="BGS19" s="32"/>
      <c r="BGT19" s="33"/>
      <c r="BGU19" s="33"/>
      <c r="BGV19" s="33"/>
      <c r="BGW19" s="33"/>
      <c r="BGX19" s="34"/>
      <c r="BGY19" s="28"/>
      <c r="BGZ19" s="29"/>
      <c r="BHA19" s="29"/>
      <c r="BHB19" s="29"/>
      <c r="BHC19" s="29"/>
      <c r="BHD19" s="30"/>
      <c r="BHE19" s="29"/>
      <c r="BHF19" s="29"/>
      <c r="BHG19" s="29"/>
      <c r="BHH19" s="29"/>
      <c r="BHI19" s="31"/>
      <c r="BHJ19" s="29"/>
      <c r="BHK19" s="31"/>
      <c r="BHL19" s="32"/>
      <c r="BHM19" s="33"/>
      <c r="BHN19" s="33"/>
      <c r="BHO19" s="33"/>
      <c r="BHP19" s="33"/>
      <c r="BHQ19" s="34"/>
      <c r="BHR19" s="28"/>
      <c r="BHS19" s="29"/>
      <c r="BHT19" s="29"/>
      <c r="BHU19" s="29"/>
      <c r="BHV19" s="29"/>
      <c r="BHW19" s="30"/>
      <c r="BHX19" s="29"/>
      <c r="BHY19" s="29"/>
      <c r="BHZ19" s="29"/>
      <c r="BIA19" s="29"/>
      <c r="BIB19" s="31"/>
      <c r="BIC19" s="29"/>
      <c r="BID19" s="31"/>
      <c r="BIE19" s="32"/>
      <c r="BIF19" s="33"/>
      <c r="BIG19" s="33"/>
      <c r="BIH19" s="33"/>
      <c r="BII19" s="33"/>
      <c r="BIJ19" s="34"/>
      <c r="BIK19" s="28"/>
      <c r="BIL19" s="29"/>
      <c r="BIM19" s="29"/>
      <c r="BIN19" s="29"/>
      <c r="BIO19" s="29"/>
      <c r="BIP19" s="30"/>
      <c r="BIQ19" s="29"/>
      <c r="BIR19" s="29"/>
      <c r="BIS19" s="29"/>
      <c r="BIT19" s="29"/>
      <c r="BIU19" s="31"/>
      <c r="BIV19" s="29"/>
      <c r="BIW19" s="31"/>
      <c r="BIX19" s="32"/>
      <c r="BIY19" s="33"/>
      <c r="BIZ19" s="33"/>
      <c r="BJA19" s="33"/>
      <c r="BJB19" s="33"/>
      <c r="BJC19" s="34"/>
      <c r="BJD19" s="28"/>
      <c r="BJE19" s="29"/>
      <c r="BJF19" s="29"/>
      <c r="BJG19" s="29"/>
      <c r="BJH19" s="29"/>
      <c r="BJI19" s="30"/>
      <c r="BJJ19" s="29"/>
      <c r="BJK19" s="29"/>
      <c r="BJL19" s="29"/>
      <c r="BJM19" s="29"/>
      <c r="BJN19" s="31"/>
      <c r="BJO19" s="29"/>
      <c r="BJP19" s="31"/>
      <c r="BJQ19" s="32"/>
      <c r="BJR19" s="33"/>
      <c r="BJS19" s="33"/>
      <c r="BJT19" s="33"/>
      <c r="BJU19" s="33"/>
      <c r="BJV19" s="34"/>
      <c r="BJW19" s="28"/>
      <c r="BJX19" s="29"/>
      <c r="BJY19" s="29"/>
      <c r="BJZ19" s="29"/>
      <c r="BKA19" s="29"/>
      <c r="BKB19" s="30"/>
      <c r="BKC19" s="29"/>
      <c r="BKD19" s="29"/>
      <c r="BKE19" s="29"/>
      <c r="BKF19" s="29"/>
      <c r="BKG19" s="31"/>
      <c r="BKH19" s="29"/>
      <c r="BKI19" s="31"/>
      <c r="BKJ19" s="32"/>
      <c r="BKK19" s="33"/>
      <c r="BKL19" s="33"/>
      <c r="BKM19" s="33"/>
      <c r="BKN19" s="33"/>
      <c r="BKO19" s="34"/>
      <c r="BKP19" s="28"/>
      <c r="BKQ19" s="29"/>
      <c r="BKR19" s="29"/>
      <c r="BKS19" s="29"/>
      <c r="BKT19" s="29"/>
      <c r="BKU19" s="30"/>
      <c r="BKV19" s="29"/>
      <c r="BKW19" s="29"/>
      <c r="BKX19" s="29"/>
      <c r="BKY19" s="29"/>
      <c r="BKZ19" s="31"/>
      <c r="BLA19" s="29"/>
      <c r="BLB19" s="31"/>
      <c r="BLC19" s="32"/>
      <c r="BLD19" s="33"/>
      <c r="BLE19" s="33"/>
      <c r="BLF19" s="33"/>
      <c r="BLG19" s="33"/>
      <c r="BLH19" s="34"/>
      <c r="BLI19" s="28"/>
      <c r="BLJ19" s="29"/>
      <c r="BLK19" s="29"/>
      <c r="BLL19" s="29"/>
      <c r="BLM19" s="29"/>
      <c r="BLN19" s="30"/>
      <c r="BLO19" s="29"/>
      <c r="BLP19" s="29"/>
      <c r="BLQ19" s="29"/>
      <c r="BLR19" s="29"/>
      <c r="BLS19" s="31"/>
      <c r="BLT19" s="29"/>
      <c r="BLU19" s="31"/>
      <c r="BLV19" s="32"/>
      <c r="BLW19" s="33"/>
      <c r="BLX19" s="33"/>
      <c r="BLY19" s="33"/>
      <c r="BLZ19" s="33"/>
      <c r="BMA19" s="34"/>
      <c r="BMB19" s="28"/>
      <c r="BMC19" s="29"/>
      <c r="BMD19" s="29"/>
      <c r="BME19" s="29"/>
      <c r="BMF19" s="29"/>
      <c r="BMG19" s="30"/>
      <c r="BMH19" s="29"/>
      <c r="BMI19" s="29"/>
      <c r="BMJ19" s="29"/>
      <c r="BMK19" s="29"/>
      <c r="BML19" s="31"/>
      <c r="BMM19" s="29"/>
      <c r="BMN19" s="31"/>
      <c r="BMO19" s="32"/>
      <c r="BMP19" s="33"/>
      <c r="BMQ19" s="33"/>
      <c r="BMR19" s="33"/>
      <c r="BMS19" s="33"/>
      <c r="BMT19" s="34"/>
      <c r="BMU19" s="28"/>
      <c r="BMV19" s="29"/>
      <c r="BMW19" s="29"/>
      <c r="BMX19" s="29"/>
      <c r="BMY19" s="29"/>
      <c r="BMZ19" s="30"/>
      <c r="BNA19" s="29"/>
      <c r="BNB19" s="29"/>
      <c r="BNC19" s="29"/>
      <c r="BND19" s="29"/>
      <c r="BNE19" s="31"/>
      <c r="BNF19" s="29"/>
      <c r="BNG19" s="31"/>
      <c r="BNH19" s="32"/>
      <c r="BNI19" s="33"/>
      <c r="BNJ19" s="33"/>
      <c r="BNK19" s="33"/>
      <c r="BNL19" s="33"/>
      <c r="BNM19" s="34"/>
      <c r="BNN19" s="28"/>
      <c r="BNO19" s="29"/>
      <c r="BNP19" s="29"/>
      <c r="BNQ19" s="29"/>
      <c r="BNR19" s="29"/>
      <c r="BNS19" s="30"/>
      <c r="BNT19" s="29"/>
      <c r="BNU19" s="29"/>
      <c r="BNV19" s="29"/>
      <c r="BNW19" s="29"/>
      <c r="BNX19" s="31"/>
      <c r="BNY19" s="29"/>
      <c r="BNZ19" s="31"/>
      <c r="BOA19" s="32"/>
      <c r="BOB19" s="33"/>
      <c r="BOC19" s="33"/>
      <c r="BOD19" s="33"/>
      <c r="BOE19" s="33"/>
      <c r="BOF19" s="34"/>
      <c r="BOG19" s="28"/>
      <c r="BOH19" s="29"/>
      <c r="BOI19" s="29"/>
      <c r="BOJ19" s="29"/>
      <c r="BOK19" s="29"/>
      <c r="BOL19" s="30"/>
      <c r="BOM19" s="29"/>
      <c r="BON19" s="29"/>
      <c r="BOO19" s="29"/>
      <c r="BOP19" s="29"/>
      <c r="BOQ19" s="31"/>
      <c r="BOR19" s="29"/>
      <c r="BOS19" s="31"/>
      <c r="BOT19" s="32"/>
      <c r="BOU19" s="33"/>
      <c r="BOV19" s="33"/>
      <c r="BOW19" s="33"/>
      <c r="BOX19" s="33"/>
      <c r="BOY19" s="34"/>
      <c r="BOZ19" s="28"/>
      <c r="BPA19" s="29"/>
      <c r="BPB19" s="29"/>
      <c r="BPC19" s="29"/>
      <c r="BPD19" s="29"/>
      <c r="BPE19" s="30"/>
      <c r="BPF19" s="29"/>
      <c r="BPG19" s="29"/>
      <c r="BPH19" s="29"/>
      <c r="BPI19" s="29"/>
      <c r="BPJ19" s="31"/>
      <c r="BPK19" s="29"/>
      <c r="BPL19" s="31"/>
      <c r="BPM19" s="32"/>
      <c r="BPN19" s="33"/>
      <c r="BPO19" s="33"/>
      <c r="BPP19" s="33"/>
      <c r="BPQ19" s="33"/>
      <c r="BPR19" s="34"/>
      <c r="BPS19" s="28"/>
      <c r="BPT19" s="29"/>
      <c r="BPU19" s="29"/>
      <c r="BPV19" s="29"/>
      <c r="BPW19" s="29"/>
      <c r="BPX19" s="30"/>
      <c r="BPY19" s="29"/>
      <c r="BPZ19" s="29"/>
      <c r="BQA19" s="29"/>
      <c r="BQB19" s="29"/>
      <c r="BQC19" s="31"/>
      <c r="BQD19" s="29"/>
      <c r="BQE19" s="31"/>
      <c r="BQF19" s="32"/>
      <c r="BQG19" s="33"/>
      <c r="BQH19" s="33"/>
      <c r="BQI19" s="33"/>
      <c r="BQJ19" s="33"/>
      <c r="BQK19" s="34"/>
      <c r="BQL19" s="28"/>
      <c r="BQM19" s="29"/>
      <c r="BQN19" s="29"/>
      <c r="BQO19" s="29"/>
      <c r="BQP19" s="29"/>
      <c r="BQQ19" s="30"/>
      <c r="BQR19" s="29"/>
      <c r="BQS19" s="29"/>
      <c r="BQT19" s="29"/>
      <c r="BQU19" s="29"/>
      <c r="BQV19" s="31"/>
      <c r="BQW19" s="29"/>
      <c r="BQX19" s="31"/>
      <c r="BQY19" s="32"/>
      <c r="BQZ19" s="33"/>
      <c r="BRA19" s="33"/>
      <c r="BRB19" s="33"/>
      <c r="BRC19" s="33"/>
      <c r="BRD19" s="34"/>
      <c r="BRE19" s="28"/>
      <c r="BRF19" s="29"/>
      <c r="BRG19" s="29"/>
      <c r="BRH19" s="29"/>
      <c r="BRI19" s="29"/>
      <c r="BRJ19" s="30"/>
      <c r="BRK19" s="29"/>
      <c r="BRL19" s="29"/>
      <c r="BRM19" s="29"/>
      <c r="BRN19" s="29"/>
      <c r="BRO19" s="31"/>
      <c r="BRP19" s="29"/>
      <c r="BRQ19" s="31"/>
      <c r="BRR19" s="32"/>
      <c r="BRS19" s="33"/>
      <c r="BRT19" s="33"/>
      <c r="BRU19" s="33"/>
      <c r="BRV19" s="33"/>
      <c r="BRW19" s="34"/>
      <c r="BRX19" s="28"/>
      <c r="BRY19" s="29"/>
      <c r="BRZ19" s="29"/>
      <c r="BSA19" s="29"/>
      <c r="BSB19" s="29"/>
      <c r="BSC19" s="30"/>
      <c r="BSD19" s="29"/>
      <c r="BSE19" s="29"/>
      <c r="BSF19" s="29"/>
      <c r="BSG19" s="29"/>
      <c r="BSH19" s="31"/>
      <c r="BSI19" s="29"/>
      <c r="BSJ19" s="31"/>
      <c r="BSK19" s="32"/>
      <c r="BSL19" s="33"/>
      <c r="BSM19" s="33"/>
      <c r="BSN19" s="33"/>
      <c r="BSO19" s="33"/>
      <c r="BSP19" s="34"/>
      <c r="BSQ19" s="28"/>
      <c r="BSR19" s="29"/>
      <c r="BSS19" s="29"/>
      <c r="BST19" s="29"/>
      <c r="BSU19" s="29"/>
      <c r="BSV19" s="30"/>
      <c r="BSW19" s="29"/>
      <c r="BSX19" s="29"/>
      <c r="BSY19" s="29"/>
      <c r="BSZ19" s="29"/>
      <c r="BTA19" s="31"/>
      <c r="BTB19" s="29"/>
      <c r="BTC19" s="31"/>
      <c r="BTD19" s="32"/>
      <c r="BTE19" s="33"/>
      <c r="BTF19" s="33"/>
      <c r="BTG19" s="33"/>
      <c r="BTH19" s="33"/>
      <c r="BTI19" s="34"/>
      <c r="BTJ19" s="28"/>
      <c r="BTK19" s="29"/>
      <c r="BTL19" s="29"/>
      <c r="BTM19" s="29"/>
      <c r="BTN19" s="29"/>
      <c r="BTO19" s="30"/>
      <c r="BTP19" s="29"/>
      <c r="BTQ19" s="29"/>
      <c r="BTR19" s="29"/>
      <c r="BTS19" s="29"/>
      <c r="BTT19" s="31"/>
      <c r="BTU19" s="29"/>
      <c r="BTV19" s="31"/>
      <c r="BTW19" s="32"/>
      <c r="BTX19" s="33"/>
      <c r="BTY19" s="33"/>
      <c r="BTZ19" s="33"/>
      <c r="BUA19" s="33"/>
      <c r="BUB19" s="34"/>
      <c r="BUC19" s="28"/>
      <c r="BUD19" s="29"/>
      <c r="BUE19" s="29"/>
      <c r="BUF19" s="29"/>
      <c r="BUG19" s="29"/>
      <c r="BUH19" s="30"/>
      <c r="BUI19" s="29"/>
      <c r="BUJ19" s="29"/>
      <c r="BUK19" s="29"/>
      <c r="BUL19" s="29"/>
      <c r="BUM19" s="31"/>
      <c r="BUN19" s="29"/>
      <c r="BUO19" s="31"/>
      <c r="BUP19" s="32"/>
      <c r="BUQ19" s="33"/>
      <c r="BUR19" s="33"/>
      <c r="BUS19" s="33"/>
      <c r="BUT19" s="33"/>
      <c r="BUU19" s="34"/>
      <c r="BUV19" s="28"/>
      <c r="BUW19" s="29"/>
      <c r="BUX19" s="29"/>
      <c r="BUY19" s="29"/>
      <c r="BUZ19" s="29"/>
      <c r="BVA19" s="30"/>
      <c r="BVB19" s="29"/>
      <c r="BVC19" s="29"/>
      <c r="BVD19" s="29"/>
      <c r="BVE19" s="29"/>
      <c r="BVF19" s="31"/>
      <c r="BVG19" s="29"/>
      <c r="BVH19" s="31"/>
      <c r="BVI19" s="32"/>
      <c r="BVJ19" s="33"/>
      <c r="BVK19" s="33"/>
      <c r="BVL19" s="33"/>
      <c r="BVM19" s="33"/>
      <c r="BVN19" s="34"/>
      <c r="BVO19" s="28"/>
      <c r="BVP19" s="29"/>
      <c r="BVQ19" s="29"/>
      <c r="BVR19" s="29"/>
      <c r="BVS19" s="29"/>
      <c r="BVT19" s="30"/>
      <c r="BVU19" s="29"/>
      <c r="BVV19" s="29"/>
      <c r="BVW19" s="29"/>
      <c r="BVX19" s="29"/>
      <c r="BVY19" s="31"/>
      <c r="BVZ19" s="29"/>
      <c r="BWA19" s="31"/>
      <c r="BWB19" s="32"/>
      <c r="BWC19" s="33"/>
      <c r="BWD19" s="33"/>
      <c r="BWE19" s="33"/>
      <c r="BWF19" s="33"/>
      <c r="BWG19" s="34"/>
      <c r="BWH19" s="28"/>
      <c r="BWI19" s="29"/>
      <c r="BWJ19" s="29"/>
      <c r="BWK19" s="29"/>
      <c r="BWL19" s="29"/>
      <c r="BWM19" s="30"/>
      <c r="BWN19" s="29"/>
      <c r="BWO19" s="29"/>
      <c r="BWP19" s="29"/>
      <c r="BWQ19" s="29"/>
      <c r="BWR19" s="31"/>
      <c r="BWS19" s="29"/>
      <c r="BWT19" s="31"/>
      <c r="BWU19" s="32"/>
      <c r="BWV19" s="33"/>
      <c r="BWW19" s="33"/>
      <c r="BWX19" s="33"/>
      <c r="BWY19" s="33"/>
      <c r="BWZ19" s="34"/>
      <c r="BXA19" s="28"/>
      <c r="BXB19" s="29"/>
      <c r="BXC19" s="29"/>
      <c r="BXD19" s="29"/>
      <c r="BXE19" s="29"/>
      <c r="BXF19" s="30"/>
      <c r="BXG19" s="29"/>
      <c r="BXH19" s="29"/>
      <c r="BXI19" s="29"/>
      <c r="BXJ19" s="29"/>
      <c r="BXK19" s="31"/>
      <c r="BXL19" s="29"/>
      <c r="BXM19" s="31"/>
      <c r="BXN19" s="32"/>
      <c r="BXO19" s="33"/>
      <c r="BXP19" s="33"/>
      <c r="BXQ19" s="33"/>
      <c r="BXR19" s="33"/>
      <c r="BXS19" s="34"/>
      <c r="BXT19" s="28"/>
      <c r="BXU19" s="29"/>
      <c r="BXV19" s="29"/>
      <c r="BXW19" s="29"/>
      <c r="BXX19" s="29"/>
      <c r="BXY19" s="30"/>
      <c r="BXZ19" s="29"/>
      <c r="BYA19" s="29"/>
      <c r="BYB19" s="29"/>
      <c r="BYC19" s="29"/>
      <c r="BYD19" s="31"/>
      <c r="BYE19" s="29"/>
      <c r="BYF19" s="31"/>
      <c r="BYG19" s="32"/>
      <c r="BYH19" s="33"/>
      <c r="BYI19" s="33"/>
      <c r="BYJ19" s="33"/>
      <c r="BYK19" s="33"/>
      <c r="BYL19" s="34"/>
      <c r="BYM19" s="28"/>
      <c r="BYN19" s="29"/>
      <c r="BYO19" s="29"/>
      <c r="BYP19" s="29"/>
      <c r="BYQ19" s="29"/>
      <c r="BYR19" s="30"/>
      <c r="BYS19" s="29"/>
      <c r="BYT19" s="29"/>
      <c r="BYU19" s="29"/>
      <c r="BYV19" s="29"/>
      <c r="BYW19" s="31"/>
      <c r="BYX19" s="29"/>
      <c r="BYY19" s="31"/>
      <c r="BYZ19" s="32"/>
      <c r="BZA19" s="33"/>
      <c r="BZB19" s="33"/>
      <c r="BZC19" s="33"/>
      <c r="BZD19" s="33"/>
      <c r="BZE19" s="34"/>
      <c r="BZF19" s="28"/>
      <c r="BZG19" s="29"/>
      <c r="BZH19" s="29"/>
      <c r="BZI19" s="29"/>
      <c r="BZJ19" s="29"/>
      <c r="BZK19" s="30"/>
      <c r="BZL19" s="29"/>
      <c r="BZM19" s="29"/>
      <c r="BZN19" s="29"/>
      <c r="BZO19" s="29"/>
      <c r="BZP19" s="31"/>
      <c r="BZQ19" s="29"/>
      <c r="BZR19" s="31"/>
      <c r="BZS19" s="32"/>
      <c r="BZT19" s="33"/>
      <c r="BZU19" s="33"/>
      <c r="BZV19" s="33"/>
      <c r="BZW19" s="33"/>
      <c r="BZX19" s="34"/>
      <c r="BZY19" s="28"/>
      <c r="BZZ19" s="29"/>
      <c r="CAA19" s="29"/>
      <c r="CAB19" s="29"/>
      <c r="CAC19" s="29"/>
      <c r="CAD19" s="30"/>
      <c r="CAE19" s="29"/>
      <c r="CAF19" s="29"/>
      <c r="CAG19" s="29"/>
      <c r="CAH19" s="29"/>
      <c r="CAI19" s="31"/>
      <c r="CAJ19" s="29"/>
      <c r="CAK19" s="31"/>
      <c r="CAL19" s="32"/>
      <c r="CAM19" s="33"/>
      <c r="CAN19" s="33"/>
      <c r="CAO19" s="33"/>
      <c r="CAP19" s="33"/>
      <c r="CAQ19" s="34"/>
      <c r="CAR19" s="28"/>
      <c r="CAS19" s="29"/>
      <c r="CAT19" s="29"/>
      <c r="CAU19" s="29"/>
      <c r="CAV19" s="29"/>
      <c r="CAW19" s="30"/>
      <c r="CAX19" s="29"/>
      <c r="CAY19" s="29"/>
      <c r="CAZ19" s="29"/>
      <c r="CBA19" s="29"/>
      <c r="CBB19" s="31"/>
      <c r="CBC19" s="29"/>
      <c r="CBD19" s="31"/>
      <c r="CBE19" s="32"/>
      <c r="CBF19" s="33"/>
      <c r="CBG19" s="33"/>
      <c r="CBH19" s="33"/>
      <c r="CBI19" s="33"/>
      <c r="CBJ19" s="34"/>
      <c r="CBK19" s="28"/>
      <c r="CBL19" s="29"/>
      <c r="CBM19" s="29"/>
      <c r="CBN19" s="29"/>
      <c r="CBO19" s="29"/>
      <c r="CBP19" s="30"/>
      <c r="CBQ19" s="29"/>
      <c r="CBR19" s="29"/>
      <c r="CBS19" s="29"/>
      <c r="CBT19" s="29"/>
      <c r="CBU19" s="31"/>
      <c r="CBV19" s="29"/>
      <c r="CBW19" s="31"/>
      <c r="CBX19" s="32"/>
      <c r="CBY19" s="33"/>
      <c r="CBZ19" s="33"/>
      <c r="CCA19" s="33"/>
      <c r="CCB19" s="33"/>
      <c r="CCC19" s="34"/>
      <c r="CCD19" s="28"/>
      <c r="CCE19" s="29"/>
      <c r="CCF19" s="29"/>
      <c r="CCG19" s="29"/>
      <c r="CCH19" s="29"/>
      <c r="CCI19" s="30"/>
      <c r="CCJ19" s="29"/>
      <c r="CCK19" s="29"/>
      <c r="CCL19" s="29"/>
      <c r="CCM19" s="29"/>
      <c r="CCN19" s="31"/>
      <c r="CCO19" s="29"/>
      <c r="CCP19" s="31"/>
      <c r="CCQ19" s="32"/>
      <c r="CCR19" s="33"/>
      <c r="CCS19" s="33"/>
      <c r="CCT19" s="33"/>
      <c r="CCU19" s="33"/>
      <c r="CCV19" s="34"/>
      <c r="CCW19" s="28"/>
      <c r="CCX19" s="29"/>
      <c r="CCY19" s="29"/>
      <c r="CCZ19" s="29"/>
      <c r="CDA19" s="29"/>
      <c r="CDB19" s="30"/>
      <c r="CDC19" s="29"/>
      <c r="CDD19" s="29"/>
      <c r="CDE19" s="29"/>
      <c r="CDF19" s="29"/>
      <c r="CDG19" s="31"/>
      <c r="CDH19" s="29"/>
      <c r="CDI19" s="31"/>
      <c r="CDJ19" s="32"/>
      <c r="CDK19" s="33"/>
      <c r="CDL19" s="33"/>
      <c r="CDM19" s="33"/>
      <c r="CDN19" s="33"/>
      <c r="CDO19" s="34"/>
      <c r="CDP19" s="28"/>
      <c r="CDQ19" s="29"/>
      <c r="CDR19" s="29"/>
      <c r="CDS19" s="29"/>
      <c r="CDT19" s="29"/>
      <c r="CDU19" s="30"/>
      <c r="CDV19" s="29"/>
      <c r="CDW19" s="29"/>
      <c r="CDX19" s="29"/>
      <c r="CDY19" s="29"/>
      <c r="CDZ19" s="31"/>
      <c r="CEA19" s="29"/>
      <c r="CEB19" s="31"/>
      <c r="CEC19" s="32"/>
      <c r="CED19" s="33"/>
      <c r="CEE19" s="33"/>
      <c r="CEF19" s="33"/>
      <c r="CEG19" s="33"/>
      <c r="CEH19" s="34"/>
      <c r="CEI19" s="28"/>
      <c r="CEJ19" s="29"/>
      <c r="CEK19" s="29"/>
      <c r="CEL19" s="29"/>
      <c r="CEM19" s="29"/>
      <c r="CEN19" s="30"/>
      <c r="CEO19" s="29"/>
      <c r="CEP19" s="29"/>
      <c r="CEQ19" s="29"/>
      <c r="CER19" s="29"/>
      <c r="CES19" s="31"/>
      <c r="CET19" s="29"/>
      <c r="CEU19" s="31"/>
      <c r="CEV19" s="32"/>
      <c r="CEW19" s="33"/>
      <c r="CEX19" s="33"/>
      <c r="CEY19" s="33"/>
      <c r="CEZ19" s="33"/>
      <c r="CFA19" s="34"/>
      <c r="CFB19" s="28"/>
      <c r="CFC19" s="29"/>
      <c r="CFD19" s="29"/>
      <c r="CFE19" s="29"/>
      <c r="CFF19" s="29"/>
      <c r="CFG19" s="30"/>
      <c r="CFH19" s="29"/>
      <c r="CFI19" s="29"/>
      <c r="CFJ19" s="29"/>
      <c r="CFK19" s="29"/>
      <c r="CFL19" s="31"/>
      <c r="CFM19" s="29"/>
      <c r="CFN19" s="31"/>
      <c r="CFO19" s="32"/>
      <c r="CFP19" s="33"/>
      <c r="CFQ19" s="33"/>
      <c r="CFR19" s="33"/>
      <c r="CFS19" s="33"/>
      <c r="CFT19" s="34"/>
      <c r="CFU19" s="28"/>
      <c r="CFV19" s="29"/>
      <c r="CFW19" s="29"/>
      <c r="CFX19" s="29"/>
      <c r="CFY19" s="29"/>
      <c r="CFZ19" s="30"/>
      <c r="CGA19" s="29"/>
      <c r="CGB19" s="29"/>
      <c r="CGC19" s="29"/>
      <c r="CGD19" s="29"/>
      <c r="CGE19" s="31"/>
      <c r="CGF19" s="29"/>
      <c r="CGG19" s="31"/>
      <c r="CGH19" s="32"/>
      <c r="CGI19" s="33"/>
      <c r="CGJ19" s="33"/>
      <c r="CGK19" s="33"/>
      <c r="CGL19" s="33"/>
      <c r="CGM19" s="34"/>
      <c r="CGN19" s="28"/>
      <c r="CGO19" s="29"/>
      <c r="CGP19" s="29"/>
      <c r="CGQ19" s="29"/>
      <c r="CGR19" s="29"/>
      <c r="CGS19" s="30"/>
      <c r="CGT19" s="29"/>
      <c r="CGU19" s="29"/>
      <c r="CGV19" s="29"/>
      <c r="CGW19" s="29"/>
      <c r="CGX19" s="31"/>
      <c r="CGY19" s="29"/>
      <c r="CGZ19" s="31"/>
      <c r="CHA19" s="32"/>
      <c r="CHB19" s="33"/>
      <c r="CHC19" s="33"/>
      <c r="CHD19" s="33"/>
      <c r="CHE19" s="33"/>
      <c r="CHF19" s="34"/>
      <c r="CHG19" s="28"/>
      <c r="CHH19" s="29"/>
      <c r="CHI19" s="29"/>
      <c r="CHJ19" s="29"/>
      <c r="CHK19" s="29"/>
      <c r="CHL19" s="30"/>
      <c r="CHM19" s="29"/>
      <c r="CHN19" s="29"/>
      <c r="CHO19" s="29"/>
      <c r="CHP19" s="29"/>
      <c r="CHQ19" s="31"/>
      <c r="CHR19" s="29"/>
      <c r="CHS19" s="31"/>
      <c r="CHT19" s="32"/>
      <c r="CHU19" s="33"/>
      <c r="CHV19" s="33"/>
      <c r="CHW19" s="33"/>
      <c r="CHX19" s="33"/>
      <c r="CHY19" s="34"/>
      <c r="CHZ19" s="28"/>
      <c r="CIA19" s="29"/>
      <c r="CIB19" s="29"/>
      <c r="CIC19" s="29"/>
      <c r="CID19" s="29"/>
      <c r="CIE19" s="30"/>
      <c r="CIF19" s="29"/>
      <c r="CIG19" s="29"/>
      <c r="CIH19" s="29"/>
      <c r="CII19" s="29"/>
      <c r="CIJ19" s="31"/>
      <c r="CIK19" s="29"/>
      <c r="CIL19" s="31"/>
      <c r="CIM19" s="32"/>
      <c r="CIN19" s="33"/>
      <c r="CIO19" s="33"/>
      <c r="CIP19" s="33"/>
      <c r="CIQ19" s="33"/>
      <c r="CIR19" s="34"/>
      <c r="CIS19" s="28"/>
      <c r="CIT19" s="29"/>
      <c r="CIU19" s="29"/>
      <c r="CIV19" s="29"/>
      <c r="CIW19" s="29"/>
      <c r="CIX19" s="30"/>
      <c r="CIY19" s="29"/>
      <c r="CIZ19" s="29"/>
      <c r="CJA19" s="29"/>
      <c r="CJB19" s="29"/>
      <c r="CJC19" s="31"/>
      <c r="CJD19" s="29"/>
      <c r="CJE19" s="31"/>
      <c r="CJF19" s="32"/>
      <c r="CJG19" s="33"/>
      <c r="CJH19" s="33"/>
      <c r="CJI19" s="33"/>
      <c r="CJJ19" s="33"/>
      <c r="CJK19" s="34"/>
      <c r="CJL19" s="28"/>
      <c r="CJM19" s="29"/>
      <c r="CJN19" s="29"/>
      <c r="CJO19" s="29"/>
      <c r="CJP19" s="29"/>
      <c r="CJQ19" s="30"/>
      <c r="CJR19" s="29"/>
      <c r="CJS19" s="29"/>
      <c r="CJT19" s="29"/>
      <c r="CJU19" s="29"/>
      <c r="CJV19" s="31"/>
      <c r="CJW19" s="29"/>
      <c r="CJX19" s="31"/>
      <c r="CJY19" s="32"/>
      <c r="CJZ19" s="33"/>
      <c r="CKA19" s="33"/>
      <c r="CKB19" s="33"/>
      <c r="CKC19" s="33"/>
      <c r="CKD19" s="34"/>
      <c r="CKE19" s="28"/>
      <c r="CKF19" s="29"/>
      <c r="CKG19" s="29"/>
      <c r="CKH19" s="29"/>
      <c r="CKI19" s="29"/>
      <c r="CKJ19" s="30"/>
      <c r="CKK19" s="29"/>
      <c r="CKL19" s="29"/>
      <c r="CKM19" s="29"/>
      <c r="CKN19" s="29"/>
      <c r="CKO19" s="31"/>
      <c r="CKP19" s="29"/>
      <c r="CKQ19" s="31"/>
      <c r="CKR19" s="32"/>
      <c r="CKS19" s="33"/>
      <c r="CKT19" s="33"/>
      <c r="CKU19" s="33"/>
      <c r="CKV19" s="33"/>
      <c r="CKW19" s="34"/>
      <c r="CKX19" s="28"/>
      <c r="CKY19" s="29"/>
      <c r="CKZ19" s="29"/>
      <c r="CLA19" s="29"/>
      <c r="CLB19" s="29"/>
      <c r="CLC19" s="30"/>
      <c r="CLD19" s="29"/>
      <c r="CLE19" s="29"/>
      <c r="CLF19" s="29"/>
      <c r="CLG19" s="29"/>
      <c r="CLH19" s="31"/>
      <c r="CLI19" s="29"/>
      <c r="CLJ19" s="31"/>
      <c r="CLK19" s="32"/>
      <c r="CLL19" s="33"/>
      <c r="CLM19" s="33"/>
      <c r="CLN19" s="33"/>
      <c r="CLO19" s="33"/>
      <c r="CLP19" s="34"/>
      <c r="CLQ19" s="28"/>
      <c r="CLR19" s="29"/>
      <c r="CLS19" s="29"/>
      <c r="CLT19" s="29"/>
      <c r="CLU19" s="29"/>
      <c r="CLV19" s="30"/>
      <c r="CLW19" s="29"/>
      <c r="CLX19" s="29"/>
      <c r="CLY19" s="29"/>
      <c r="CLZ19" s="29"/>
      <c r="CMA19" s="31"/>
      <c r="CMB19" s="29"/>
      <c r="CMC19" s="31"/>
      <c r="CMD19" s="32"/>
      <c r="CME19" s="33"/>
      <c r="CMF19" s="33"/>
      <c r="CMG19" s="33"/>
      <c r="CMH19" s="33"/>
      <c r="CMI19" s="34"/>
      <c r="CMJ19" s="28"/>
      <c r="CMK19" s="29"/>
      <c r="CML19" s="29"/>
      <c r="CMM19" s="29"/>
      <c r="CMN19" s="29"/>
      <c r="CMO19" s="30"/>
      <c r="CMP19" s="29"/>
      <c r="CMQ19" s="29"/>
      <c r="CMR19" s="29"/>
      <c r="CMS19" s="29"/>
      <c r="CMT19" s="31"/>
      <c r="CMU19" s="29"/>
      <c r="CMV19" s="31"/>
      <c r="CMW19" s="32"/>
      <c r="CMX19" s="33"/>
      <c r="CMY19" s="33"/>
      <c r="CMZ19" s="33"/>
      <c r="CNA19" s="33"/>
      <c r="CNB19" s="34"/>
      <c r="CNC19" s="28"/>
      <c r="CND19" s="29"/>
      <c r="CNE19" s="29"/>
      <c r="CNF19" s="29"/>
      <c r="CNG19" s="29"/>
      <c r="CNH19" s="30"/>
      <c r="CNI19" s="29"/>
      <c r="CNJ19" s="29"/>
      <c r="CNK19" s="29"/>
      <c r="CNL19" s="29"/>
      <c r="CNM19" s="31"/>
      <c r="CNN19" s="29"/>
      <c r="CNO19" s="31"/>
      <c r="CNP19" s="32"/>
      <c r="CNQ19" s="33"/>
      <c r="CNR19" s="33"/>
      <c r="CNS19" s="33"/>
      <c r="CNT19" s="33"/>
      <c r="CNU19" s="34"/>
      <c r="CNV19" s="28"/>
      <c r="CNW19" s="29"/>
      <c r="CNX19" s="29"/>
      <c r="CNY19" s="29"/>
      <c r="CNZ19" s="29"/>
      <c r="COA19" s="30"/>
      <c r="COB19" s="29"/>
      <c r="COC19" s="29"/>
      <c r="COD19" s="29"/>
      <c r="COE19" s="29"/>
      <c r="COF19" s="31"/>
      <c r="COG19" s="29"/>
      <c r="COH19" s="31"/>
      <c r="COI19" s="32"/>
      <c r="COJ19" s="33"/>
      <c r="COK19" s="33"/>
      <c r="COL19" s="33"/>
      <c r="COM19" s="33"/>
      <c r="CON19" s="34"/>
      <c r="COO19" s="28"/>
      <c r="COP19" s="29"/>
      <c r="COQ19" s="29"/>
      <c r="COR19" s="29"/>
      <c r="COS19" s="29"/>
      <c r="COT19" s="30"/>
      <c r="COU19" s="29"/>
      <c r="COV19" s="29"/>
      <c r="COW19" s="29"/>
      <c r="COX19" s="29"/>
      <c r="COY19" s="31"/>
      <c r="COZ19" s="29"/>
      <c r="CPA19" s="31"/>
      <c r="CPB19" s="32"/>
      <c r="CPC19" s="33"/>
      <c r="CPD19" s="33"/>
      <c r="CPE19" s="33"/>
      <c r="CPF19" s="33"/>
      <c r="CPG19" s="34"/>
      <c r="CPH19" s="28"/>
      <c r="CPI19" s="29"/>
      <c r="CPJ19" s="29"/>
      <c r="CPK19" s="29"/>
      <c r="CPL19" s="29"/>
      <c r="CPM19" s="30"/>
      <c r="CPN19" s="29"/>
      <c r="CPO19" s="29"/>
      <c r="CPP19" s="29"/>
      <c r="CPQ19" s="29"/>
      <c r="CPR19" s="31"/>
      <c r="CPS19" s="29"/>
      <c r="CPT19" s="31"/>
      <c r="CPU19" s="32"/>
      <c r="CPV19" s="33"/>
      <c r="CPW19" s="33"/>
      <c r="CPX19" s="33"/>
      <c r="CPY19" s="33"/>
      <c r="CPZ19" s="34"/>
      <c r="CQA19" s="28"/>
      <c r="CQB19" s="29"/>
      <c r="CQC19" s="29"/>
      <c r="CQD19" s="29"/>
      <c r="CQE19" s="29"/>
      <c r="CQF19" s="30"/>
      <c r="CQG19" s="29"/>
      <c r="CQH19" s="29"/>
      <c r="CQI19" s="29"/>
      <c r="CQJ19" s="29"/>
      <c r="CQK19" s="31"/>
      <c r="CQL19" s="29"/>
      <c r="CQM19" s="31"/>
      <c r="CQN19" s="32"/>
      <c r="CQO19" s="33"/>
      <c r="CQP19" s="33"/>
      <c r="CQQ19" s="33"/>
      <c r="CQR19" s="33"/>
      <c r="CQS19" s="34"/>
      <c r="CQT19" s="28"/>
      <c r="CQU19" s="29"/>
      <c r="CQV19" s="29"/>
      <c r="CQW19" s="29"/>
      <c r="CQX19" s="29"/>
      <c r="CQY19" s="30"/>
      <c r="CQZ19" s="29"/>
      <c r="CRA19" s="29"/>
      <c r="CRB19" s="29"/>
      <c r="CRC19" s="29"/>
      <c r="CRD19" s="31"/>
      <c r="CRE19" s="29"/>
      <c r="CRF19" s="31"/>
      <c r="CRG19" s="32"/>
      <c r="CRH19" s="33"/>
      <c r="CRI19" s="33"/>
      <c r="CRJ19" s="33"/>
      <c r="CRK19" s="33"/>
      <c r="CRL19" s="34"/>
      <c r="CRM19" s="28"/>
      <c r="CRN19" s="29"/>
      <c r="CRO19" s="29"/>
      <c r="CRP19" s="29"/>
      <c r="CRQ19" s="29"/>
      <c r="CRR19" s="30"/>
      <c r="CRS19" s="29"/>
      <c r="CRT19" s="29"/>
      <c r="CRU19" s="29"/>
      <c r="CRV19" s="29"/>
      <c r="CRW19" s="31"/>
      <c r="CRX19" s="29"/>
      <c r="CRY19" s="31"/>
      <c r="CRZ19" s="32"/>
      <c r="CSA19" s="33"/>
      <c r="CSB19" s="33"/>
      <c r="CSC19" s="33"/>
      <c r="CSD19" s="33"/>
      <c r="CSE19" s="34"/>
      <c r="CSF19" s="28"/>
      <c r="CSG19" s="29"/>
      <c r="CSH19" s="29"/>
      <c r="CSI19" s="29"/>
      <c r="CSJ19" s="29"/>
      <c r="CSK19" s="30"/>
      <c r="CSL19" s="29"/>
      <c r="CSM19" s="29"/>
      <c r="CSN19" s="29"/>
      <c r="CSO19" s="29"/>
      <c r="CSP19" s="31"/>
      <c r="CSQ19" s="29"/>
      <c r="CSR19" s="31"/>
      <c r="CSS19" s="32"/>
      <c r="CST19" s="33"/>
      <c r="CSU19" s="33"/>
      <c r="CSV19" s="33"/>
      <c r="CSW19" s="33"/>
      <c r="CSX19" s="34"/>
      <c r="CSY19" s="28"/>
      <c r="CSZ19" s="29"/>
      <c r="CTA19" s="29"/>
      <c r="CTB19" s="29"/>
      <c r="CTC19" s="29"/>
      <c r="CTD19" s="30"/>
      <c r="CTE19" s="29"/>
      <c r="CTF19" s="29"/>
      <c r="CTG19" s="29"/>
      <c r="CTH19" s="29"/>
      <c r="CTI19" s="31"/>
      <c r="CTJ19" s="29"/>
      <c r="CTK19" s="31"/>
      <c r="CTL19" s="32"/>
      <c r="CTM19" s="33"/>
      <c r="CTN19" s="33"/>
      <c r="CTO19" s="33"/>
      <c r="CTP19" s="33"/>
      <c r="CTQ19" s="34"/>
      <c r="CTR19" s="28"/>
      <c r="CTS19" s="29"/>
      <c r="CTT19" s="29"/>
      <c r="CTU19" s="29"/>
      <c r="CTV19" s="29"/>
      <c r="CTW19" s="30"/>
      <c r="CTX19" s="29"/>
      <c r="CTY19" s="29"/>
      <c r="CTZ19" s="29"/>
      <c r="CUA19" s="29"/>
      <c r="CUB19" s="31"/>
      <c r="CUC19" s="29"/>
      <c r="CUD19" s="31"/>
      <c r="CUE19" s="32"/>
      <c r="CUF19" s="33"/>
      <c r="CUG19" s="33"/>
      <c r="CUH19" s="33"/>
      <c r="CUI19" s="33"/>
      <c r="CUJ19" s="34"/>
      <c r="CUK19" s="28"/>
      <c r="CUL19" s="29"/>
      <c r="CUM19" s="29"/>
      <c r="CUN19" s="29"/>
      <c r="CUO19" s="29"/>
      <c r="CUP19" s="30"/>
      <c r="CUQ19" s="29"/>
      <c r="CUR19" s="29"/>
      <c r="CUS19" s="29"/>
      <c r="CUT19" s="29"/>
      <c r="CUU19" s="31"/>
      <c r="CUV19" s="29"/>
      <c r="CUW19" s="31"/>
      <c r="CUX19" s="32"/>
      <c r="CUY19" s="33"/>
      <c r="CUZ19" s="33"/>
      <c r="CVA19" s="33"/>
      <c r="CVB19" s="33"/>
      <c r="CVC19" s="34"/>
      <c r="CVD19" s="28"/>
      <c r="CVE19" s="29"/>
      <c r="CVF19" s="29"/>
      <c r="CVG19" s="29"/>
      <c r="CVH19" s="29"/>
      <c r="CVI19" s="30"/>
      <c r="CVJ19" s="29"/>
      <c r="CVK19" s="29"/>
      <c r="CVL19" s="29"/>
      <c r="CVM19" s="29"/>
      <c r="CVN19" s="31"/>
      <c r="CVO19" s="29"/>
      <c r="CVP19" s="31"/>
      <c r="CVQ19" s="32"/>
      <c r="CVR19" s="33"/>
      <c r="CVS19" s="33"/>
      <c r="CVT19" s="33"/>
      <c r="CVU19" s="33"/>
      <c r="CVV19" s="34"/>
      <c r="CVW19" s="28"/>
      <c r="CVX19" s="29"/>
      <c r="CVY19" s="29"/>
      <c r="CVZ19" s="29"/>
      <c r="CWA19" s="29"/>
      <c r="CWB19" s="30"/>
      <c r="CWC19" s="29"/>
      <c r="CWD19" s="29"/>
      <c r="CWE19" s="29"/>
      <c r="CWF19" s="29"/>
      <c r="CWG19" s="31"/>
      <c r="CWH19" s="29"/>
      <c r="CWI19" s="31"/>
      <c r="CWJ19" s="32"/>
      <c r="CWK19" s="33"/>
      <c r="CWL19" s="33"/>
      <c r="CWM19" s="33"/>
      <c r="CWN19" s="33"/>
      <c r="CWO19" s="34"/>
      <c r="CWP19" s="28"/>
      <c r="CWQ19" s="29"/>
      <c r="CWR19" s="29"/>
      <c r="CWS19" s="29"/>
      <c r="CWT19" s="29"/>
      <c r="CWU19" s="30"/>
      <c r="CWV19" s="29"/>
      <c r="CWW19" s="29"/>
      <c r="CWX19" s="29"/>
      <c r="CWY19" s="29"/>
      <c r="CWZ19" s="31"/>
      <c r="CXA19" s="29"/>
      <c r="CXB19" s="31"/>
      <c r="CXC19" s="32"/>
      <c r="CXD19" s="33"/>
      <c r="CXE19" s="33"/>
      <c r="CXF19" s="33"/>
      <c r="CXG19" s="33"/>
      <c r="CXH19" s="34"/>
      <c r="CXI19" s="28"/>
      <c r="CXJ19" s="29"/>
      <c r="CXK19" s="29"/>
      <c r="CXL19" s="29"/>
      <c r="CXM19" s="29"/>
      <c r="CXN19" s="30"/>
      <c r="CXO19" s="29"/>
      <c r="CXP19" s="29"/>
      <c r="CXQ19" s="29"/>
      <c r="CXR19" s="29"/>
      <c r="CXS19" s="31"/>
      <c r="CXT19" s="29"/>
      <c r="CXU19" s="31"/>
      <c r="CXV19" s="32"/>
      <c r="CXW19" s="33"/>
      <c r="CXX19" s="33"/>
      <c r="CXY19" s="33"/>
      <c r="CXZ19" s="33"/>
      <c r="CYA19" s="34"/>
      <c r="CYB19" s="28"/>
      <c r="CYC19" s="29"/>
      <c r="CYD19" s="29"/>
      <c r="CYE19" s="29"/>
      <c r="CYF19" s="29"/>
      <c r="CYG19" s="30"/>
      <c r="CYH19" s="29"/>
      <c r="CYI19" s="29"/>
      <c r="CYJ19" s="29"/>
      <c r="CYK19" s="29"/>
      <c r="CYL19" s="31"/>
      <c r="CYM19" s="29"/>
      <c r="CYN19" s="31"/>
      <c r="CYO19" s="32"/>
      <c r="CYP19" s="33"/>
      <c r="CYQ19" s="33"/>
      <c r="CYR19" s="33"/>
      <c r="CYS19" s="33"/>
      <c r="CYT19" s="34"/>
      <c r="CYU19" s="28"/>
      <c r="CYV19" s="29"/>
      <c r="CYW19" s="29"/>
      <c r="CYX19" s="29"/>
      <c r="CYY19" s="29"/>
      <c r="CYZ19" s="30"/>
      <c r="CZA19" s="29"/>
      <c r="CZB19" s="29"/>
      <c r="CZC19" s="29"/>
      <c r="CZD19" s="29"/>
      <c r="CZE19" s="31"/>
      <c r="CZF19" s="29"/>
      <c r="CZG19" s="31"/>
      <c r="CZH19" s="32"/>
      <c r="CZI19" s="33"/>
      <c r="CZJ19" s="33"/>
      <c r="CZK19" s="33"/>
      <c r="CZL19" s="33"/>
      <c r="CZM19" s="34"/>
      <c r="CZN19" s="28"/>
      <c r="CZO19" s="29"/>
      <c r="CZP19" s="29"/>
      <c r="CZQ19" s="29"/>
      <c r="CZR19" s="29"/>
      <c r="CZS19" s="30"/>
      <c r="CZT19" s="29"/>
      <c r="CZU19" s="29"/>
      <c r="CZV19" s="29"/>
      <c r="CZW19" s="29"/>
      <c r="CZX19" s="31"/>
      <c r="CZY19" s="29"/>
      <c r="CZZ19" s="31"/>
      <c r="DAA19" s="32"/>
      <c r="DAB19" s="33"/>
      <c r="DAC19" s="33"/>
      <c r="DAD19" s="33"/>
      <c r="DAE19" s="33"/>
      <c r="DAF19" s="34"/>
      <c r="DAG19" s="28"/>
      <c r="DAH19" s="29"/>
      <c r="DAI19" s="29"/>
      <c r="DAJ19" s="29"/>
      <c r="DAK19" s="29"/>
      <c r="DAL19" s="30"/>
      <c r="DAM19" s="29"/>
      <c r="DAN19" s="29"/>
      <c r="DAO19" s="29"/>
      <c r="DAP19" s="29"/>
      <c r="DAQ19" s="31"/>
      <c r="DAR19" s="29"/>
      <c r="DAS19" s="31"/>
      <c r="DAT19" s="32"/>
      <c r="DAU19" s="33"/>
      <c r="DAV19" s="33"/>
      <c r="DAW19" s="33"/>
      <c r="DAX19" s="33"/>
      <c r="DAY19" s="34"/>
      <c r="DAZ19" s="28"/>
      <c r="DBA19" s="29"/>
      <c r="DBB19" s="29"/>
      <c r="DBC19" s="29"/>
      <c r="DBD19" s="29"/>
      <c r="DBE19" s="30"/>
      <c r="DBF19" s="29"/>
      <c r="DBG19" s="29"/>
      <c r="DBH19" s="29"/>
      <c r="DBI19" s="29"/>
      <c r="DBJ19" s="31"/>
      <c r="DBK19" s="29"/>
      <c r="DBL19" s="31"/>
      <c r="DBM19" s="32"/>
      <c r="DBN19" s="33"/>
      <c r="DBO19" s="33"/>
      <c r="DBP19" s="33"/>
      <c r="DBQ19" s="33"/>
      <c r="DBR19" s="34"/>
      <c r="DBS19" s="28"/>
      <c r="DBT19" s="29"/>
      <c r="DBU19" s="29"/>
      <c r="DBV19" s="29"/>
      <c r="DBW19" s="29"/>
      <c r="DBX19" s="30"/>
      <c r="DBY19" s="29"/>
      <c r="DBZ19" s="29"/>
      <c r="DCA19" s="29"/>
      <c r="DCB19" s="29"/>
      <c r="DCC19" s="31"/>
      <c r="DCD19" s="29"/>
      <c r="DCE19" s="31"/>
      <c r="DCF19" s="32"/>
      <c r="DCG19" s="33"/>
      <c r="DCH19" s="33"/>
      <c r="DCI19" s="33"/>
      <c r="DCJ19" s="33"/>
      <c r="DCK19" s="34"/>
      <c r="DCL19" s="28"/>
      <c r="DCM19" s="29"/>
      <c r="DCN19" s="29"/>
      <c r="DCO19" s="29"/>
      <c r="DCP19" s="29"/>
      <c r="DCQ19" s="30"/>
      <c r="DCR19" s="29"/>
      <c r="DCS19" s="29"/>
      <c r="DCT19" s="29"/>
      <c r="DCU19" s="29"/>
      <c r="DCV19" s="31"/>
      <c r="DCW19" s="29"/>
      <c r="DCX19" s="31"/>
      <c r="DCY19" s="32"/>
      <c r="DCZ19" s="33"/>
      <c r="DDA19" s="33"/>
      <c r="DDB19" s="33"/>
      <c r="DDC19" s="33"/>
      <c r="DDD19" s="34"/>
      <c r="DDE19" s="28"/>
      <c r="DDF19" s="29"/>
      <c r="DDG19" s="29"/>
      <c r="DDH19" s="29"/>
      <c r="DDI19" s="29"/>
      <c r="DDJ19" s="30"/>
      <c r="DDK19" s="29"/>
      <c r="DDL19" s="29"/>
      <c r="DDM19" s="29"/>
      <c r="DDN19" s="29"/>
      <c r="DDO19" s="31"/>
      <c r="DDP19" s="29"/>
      <c r="DDQ19" s="31"/>
      <c r="DDR19" s="32"/>
      <c r="DDS19" s="33"/>
      <c r="DDT19" s="33"/>
      <c r="DDU19" s="33"/>
      <c r="DDV19" s="33"/>
      <c r="DDW19" s="34"/>
      <c r="DDX19" s="28"/>
      <c r="DDY19" s="29"/>
      <c r="DDZ19" s="29"/>
      <c r="DEA19" s="29"/>
      <c r="DEB19" s="29"/>
      <c r="DEC19" s="30"/>
      <c r="DED19" s="29"/>
      <c r="DEE19" s="29"/>
      <c r="DEF19" s="29"/>
      <c r="DEG19" s="29"/>
      <c r="DEH19" s="31"/>
      <c r="DEI19" s="29"/>
      <c r="DEJ19" s="31"/>
      <c r="DEK19" s="32"/>
      <c r="DEL19" s="33"/>
      <c r="DEM19" s="33"/>
      <c r="DEN19" s="33"/>
      <c r="DEO19" s="33"/>
      <c r="DEP19" s="34"/>
      <c r="DEQ19" s="28"/>
      <c r="DER19" s="29"/>
      <c r="DES19" s="29"/>
      <c r="DET19" s="29"/>
      <c r="DEU19" s="29"/>
      <c r="DEV19" s="30"/>
      <c r="DEW19" s="29"/>
      <c r="DEX19" s="29"/>
      <c r="DEY19" s="29"/>
      <c r="DEZ19" s="29"/>
      <c r="DFA19" s="31"/>
      <c r="DFB19" s="29"/>
      <c r="DFC19" s="31"/>
      <c r="DFD19" s="32"/>
      <c r="DFE19" s="33"/>
      <c r="DFF19" s="33"/>
      <c r="DFG19" s="33"/>
      <c r="DFH19" s="33"/>
      <c r="DFI19" s="34"/>
      <c r="DFJ19" s="28"/>
      <c r="DFK19" s="29"/>
      <c r="DFL19" s="29"/>
      <c r="DFM19" s="29"/>
      <c r="DFN19" s="29"/>
      <c r="DFO19" s="30"/>
      <c r="DFP19" s="29"/>
      <c r="DFQ19" s="29"/>
      <c r="DFR19" s="29"/>
      <c r="DFS19" s="29"/>
      <c r="DFT19" s="31"/>
      <c r="DFU19" s="29"/>
      <c r="DFV19" s="31"/>
      <c r="DFW19" s="32"/>
      <c r="DFX19" s="33"/>
      <c r="DFY19" s="33"/>
      <c r="DFZ19" s="33"/>
      <c r="DGA19" s="33"/>
      <c r="DGB19" s="34"/>
      <c r="DGC19" s="28"/>
      <c r="DGD19" s="29"/>
      <c r="DGE19" s="29"/>
      <c r="DGF19" s="29"/>
      <c r="DGG19" s="29"/>
      <c r="DGH19" s="30"/>
      <c r="DGI19" s="29"/>
      <c r="DGJ19" s="29"/>
      <c r="DGK19" s="29"/>
      <c r="DGL19" s="29"/>
      <c r="DGM19" s="31"/>
      <c r="DGN19" s="29"/>
      <c r="DGO19" s="31"/>
      <c r="DGP19" s="32"/>
      <c r="DGQ19" s="33"/>
      <c r="DGR19" s="33"/>
      <c r="DGS19" s="33"/>
      <c r="DGT19" s="33"/>
      <c r="DGU19" s="34"/>
      <c r="DGV19" s="28"/>
      <c r="DGW19" s="29"/>
      <c r="DGX19" s="29"/>
      <c r="DGY19" s="29"/>
      <c r="DGZ19" s="29"/>
      <c r="DHA19" s="30"/>
      <c r="DHB19" s="29"/>
      <c r="DHC19" s="29"/>
      <c r="DHD19" s="29"/>
      <c r="DHE19" s="29"/>
      <c r="DHF19" s="31"/>
      <c r="DHG19" s="29"/>
      <c r="DHH19" s="31"/>
      <c r="DHI19" s="32"/>
      <c r="DHJ19" s="33"/>
      <c r="DHK19" s="33"/>
      <c r="DHL19" s="33"/>
      <c r="DHM19" s="33"/>
      <c r="DHN19" s="34"/>
      <c r="DHO19" s="28"/>
      <c r="DHP19" s="29"/>
      <c r="DHQ19" s="29"/>
      <c r="DHR19" s="29"/>
      <c r="DHS19" s="29"/>
      <c r="DHT19" s="30"/>
      <c r="DHU19" s="29"/>
      <c r="DHV19" s="29"/>
      <c r="DHW19" s="29"/>
      <c r="DHX19" s="29"/>
      <c r="DHY19" s="31"/>
      <c r="DHZ19" s="29"/>
      <c r="DIA19" s="31"/>
      <c r="DIB19" s="32"/>
      <c r="DIC19" s="33"/>
      <c r="DID19" s="33"/>
      <c r="DIE19" s="33"/>
      <c r="DIF19" s="33"/>
      <c r="DIG19" s="34"/>
      <c r="DIH19" s="28"/>
      <c r="DII19" s="29"/>
      <c r="DIJ19" s="29"/>
      <c r="DIK19" s="29"/>
      <c r="DIL19" s="29"/>
      <c r="DIM19" s="30"/>
      <c r="DIN19" s="29"/>
      <c r="DIO19" s="29"/>
      <c r="DIP19" s="29"/>
      <c r="DIQ19" s="29"/>
      <c r="DIR19" s="31"/>
      <c r="DIS19" s="29"/>
      <c r="DIT19" s="31"/>
      <c r="DIU19" s="32"/>
      <c r="DIV19" s="33"/>
      <c r="DIW19" s="33"/>
      <c r="DIX19" s="33"/>
      <c r="DIY19" s="33"/>
      <c r="DIZ19" s="34"/>
      <c r="DJA19" s="28"/>
      <c r="DJB19" s="29"/>
      <c r="DJC19" s="29"/>
      <c r="DJD19" s="29"/>
      <c r="DJE19" s="29"/>
      <c r="DJF19" s="30"/>
      <c r="DJG19" s="29"/>
      <c r="DJH19" s="29"/>
      <c r="DJI19" s="29"/>
      <c r="DJJ19" s="29"/>
      <c r="DJK19" s="31"/>
      <c r="DJL19" s="29"/>
      <c r="DJM19" s="31"/>
      <c r="DJN19" s="32"/>
      <c r="DJO19" s="33"/>
      <c r="DJP19" s="33"/>
      <c r="DJQ19" s="33"/>
      <c r="DJR19" s="33"/>
      <c r="DJS19" s="34"/>
      <c r="DJT19" s="28"/>
      <c r="DJU19" s="29"/>
      <c r="DJV19" s="29"/>
      <c r="DJW19" s="29"/>
      <c r="DJX19" s="29"/>
      <c r="DJY19" s="30"/>
      <c r="DJZ19" s="29"/>
      <c r="DKA19" s="29"/>
      <c r="DKB19" s="29"/>
      <c r="DKC19" s="29"/>
      <c r="DKD19" s="31"/>
      <c r="DKE19" s="29"/>
      <c r="DKF19" s="31"/>
      <c r="DKG19" s="32"/>
      <c r="DKH19" s="33"/>
      <c r="DKI19" s="33"/>
      <c r="DKJ19" s="33"/>
      <c r="DKK19" s="33"/>
      <c r="DKL19" s="34"/>
      <c r="DKM19" s="28"/>
      <c r="DKN19" s="29"/>
      <c r="DKO19" s="29"/>
      <c r="DKP19" s="29"/>
      <c r="DKQ19" s="29"/>
      <c r="DKR19" s="30"/>
      <c r="DKS19" s="29"/>
      <c r="DKT19" s="29"/>
      <c r="DKU19" s="29"/>
      <c r="DKV19" s="29"/>
      <c r="DKW19" s="31"/>
      <c r="DKX19" s="29"/>
      <c r="DKY19" s="31"/>
      <c r="DKZ19" s="32"/>
      <c r="DLA19" s="33"/>
      <c r="DLB19" s="33"/>
      <c r="DLC19" s="33"/>
      <c r="DLD19" s="33"/>
      <c r="DLE19" s="34"/>
      <c r="DLF19" s="28"/>
      <c r="DLG19" s="29"/>
      <c r="DLH19" s="29"/>
      <c r="DLI19" s="29"/>
      <c r="DLJ19" s="29"/>
      <c r="DLK19" s="30"/>
      <c r="DLL19" s="29"/>
      <c r="DLM19" s="29"/>
      <c r="DLN19" s="29"/>
      <c r="DLO19" s="29"/>
      <c r="DLP19" s="31"/>
      <c r="DLQ19" s="29"/>
      <c r="DLR19" s="31"/>
      <c r="DLS19" s="32"/>
      <c r="DLT19" s="33"/>
      <c r="DLU19" s="33"/>
      <c r="DLV19" s="33"/>
      <c r="DLW19" s="33"/>
      <c r="DLX19" s="34"/>
      <c r="DLY19" s="28"/>
      <c r="DLZ19" s="29"/>
      <c r="DMA19" s="29"/>
      <c r="DMB19" s="29"/>
      <c r="DMC19" s="29"/>
      <c r="DMD19" s="30"/>
      <c r="DME19" s="29"/>
      <c r="DMF19" s="29"/>
      <c r="DMG19" s="29"/>
      <c r="DMH19" s="29"/>
      <c r="DMI19" s="31"/>
      <c r="DMJ19" s="29"/>
      <c r="DMK19" s="31"/>
      <c r="DML19" s="32"/>
      <c r="DMM19" s="33"/>
      <c r="DMN19" s="33"/>
      <c r="DMO19" s="33"/>
      <c r="DMP19" s="33"/>
      <c r="DMQ19" s="34"/>
      <c r="DMR19" s="28"/>
      <c r="DMS19" s="29"/>
      <c r="DMT19" s="29"/>
      <c r="DMU19" s="29"/>
      <c r="DMV19" s="29"/>
      <c r="DMW19" s="30"/>
      <c r="DMX19" s="29"/>
      <c r="DMY19" s="29"/>
      <c r="DMZ19" s="29"/>
      <c r="DNA19" s="29"/>
      <c r="DNB19" s="31"/>
      <c r="DNC19" s="29"/>
      <c r="DND19" s="31"/>
      <c r="DNE19" s="32"/>
      <c r="DNF19" s="33"/>
      <c r="DNG19" s="33"/>
      <c r="DNH19" s="33"/>
      <c r="DNI19" s="33"/>
      <c r="DNJ19" s="34"/>
      <c r="DNK19" s="28"/>
      <c r="DNL19" s="29"/>
      <c r="DNM19" s="29"/>
      <c r="DNN19" s="29"/>
      <c r="DNO19" s="29"/>
      <c r="DNP19" s="30"/>
      <c r="DNQ19" s="29"/>
      <c r="DNR19" s="29"/>
      <c r="DNS19" s="29"/>
      <c r="DNT19" s="29"/>
      <c r="DNU19" s="31"/>
      <c r="DNV19" s="29"/>
      <c r="DNW19" s="31"/>
      <c r="DNX19" s="32"/>
      <c r="DNY19" s="33"/>
      <c r="DNZ19" s="33"/>
      <c r="DOA19" s="33"/>
      <c r="DOB19" s="33"/>
      <c r="DOC19" s="34"/>
      <c r="DOD19" s="28"/>
      <c r="DOE19" s="29"/>
      <c r="DOF19" s="29"/>
      <c r="DOG19" s="29"/>
      <c r="DOH19" s="29"/>
      <c r="DOI19" s="30"/>
      <c r="DOJ19" s="29"/>
      <c r="DOK19" s="29"/>
      <c r="DOL19" s="29"/>
      <c r="DOM19" s="29"/>
      <c r="DON19" s="31"/>
      <c r="DOO19" s="29"/>
      <c r="DOP19" s="31"/>
      <c r="DOQ19" s="32"/>
      <c r="DOR19" s="33"/>
      <c r="DOS19" s="33"/>
      <c r="DOT19" s="33"/>
      <c r="DOU19" s="33"/>
      <c r="DOV19" s="34"/>
      <c r="DOW19" s="28"/>
      <c r="DOX19" s="29"/>
      <c r="DOY19" s="29"/>
      <c r="DOZ19" s="29"/>
      <c r="DPA19" s="29"/>
      <c r="DPB19" s="30"/>
      <c r="DPC19" s="29"/>
      <c r="DPD19" s="29"/>
      <c r="DPE19" s="29"/>
      <c r="DPF19" s="29"/>
      <c r="DPG19" s="31"/>
      <c r="DPH19" s="29"/>
      <c r="DPI19" s="31"/>
      <c r="DPJ19" s="32"/>
      <c r="DPK19" s="33"/>
      <c r="DPL19" s="33"/>
      <c r="DPM19" s="33"/>
      <c r="DPN19" s="33"/>
      <c r="DPO19" s="34"/>
      <c r="DPP19" s="28"/>
      <c r="DPQ19" s="29"/>
      <c r="DPR19" s="29"/>
      <c r="DPS19" s="29"/>
      <c r="DPT19" s="29"/>
      <c r="DPU19" s="30"/>
      <c r="DPV19" s="29"/>
      <c r="DPW19" s="29"/>
      <c r="DPX19" s="29"/>
      <c r="DPY19" s="29"/>
      <c r="DPZ19" s="31"/>
      <c r="DQA19" s="29"/>
      <c r="DQB19" s="31"/>
      <c r="DQC19" s="32"/>
      <c r="DQD19" s="33"/>
      <c r="DQE19" s="33"/>
      <c r="DQF19" s="33"/>
      <c r="DQG19" s="33"/>
      <c r="DQH19" s="34"/>
      <c r="DQI19" s="28"/>
      <c r="DQJ19" s="29"/>
      <c r="DQK19" s="29"/>
      <c r="DQL19" s="29"/>
      <c r="DQM19" s="29"/>
      <c r="DQN19" s="30"/>
      <c r="DQO19" s="29"/>
      <c r="DQP19" s="29"/>
      <c r="DQQ19" s="29"/>
      <c r="DQR19" s="29"/>
      <c r="DQS19" s="31"/>
      <c r="DQT19" s="29"/>
      <c r="DQU19" s="31"/>
      <c r="DQV19" s="32"/>
      <c r="DQW19" s="33"/>
      <c r="DQX19" s="33"/>
      <c r="DQY19" s="33"/>
      <c r="DQZ19" s="33"/>
      <c r="DRA19" s="34"/>
      <c r="DRB19" s="28"/>
      <c r="DRC19" s="29"/>
      <c r="DRD19" s="29"/>
      <c r="DRE19" s="29"/>
      <c r="DRF19" s="29"/>
      <c r="DRG19" s="30"/>
      <c r="DRH19" s="29"/>
      <c r="DRI19" s="29"/>
      <c r="DRJ19" s="29"/>
      <c r="DRK19" s="29"/>
      <c r="DRL19" s="31"/>
      <c r="DRM19" s="29"/>
      <c r="DRN19" s="31"/>
      <c r="DRO19" s="32"/>
      <c r="DRP19" s="33"/>
      <c r="DRQ19" s="33"/>
      <c r="DRR19" s="33"/>
      <c r="DRS19" s="33"/>
      <c r="DRT19" s="34"/>
      <c r="DRU19" s="28"/>
      <c r="DRV19" s="29"/>
      <c r="DRW19" s="29"/>
      <c r="DRX19" s="29"/>
      <c r="DRY19" s="29"/>
      <c r="DRZ19" s="30"/>
      <c r="DSA19" s="29"/>
      <c r="DSB19" s="29"/>
      <c r="DSC19" s="29"/>
      <c r="DSD19" s="29"/>
      <c r="DSE19" s="31"/>
      <c r="DSF19" s="29"/>
      <c r="DSG19" s="31"/>
      <c r="DSH19" s="32"/>
      <c r="DSI19" s="33"/>
      <c r="DSJ19" s="33"/>
      <c r="DSK19" s="33"/>
      <c r="DSL19" s="33"/>
      <c r="DSM19" s="34"/>
      <c r="DSN19" s="28"/>
      <c r="DSO19" s="29"/>
      <c r="DSP19" s="29"/>
      <c r="DSQ19" s="29"/>
      <c r="DSR19" s="29"/>
      <c r="DSS19" s="30"/>
      <c r="DST19" s="29"/>
      <c r="DSU19" s="29"/>
      <c r="DSV19" s="29"/>
      <c r="DSW19" s="29"/>
      <c r="DSX19" s="31"/>
      <c r="DSY19" s="29"/>
      <c r="DSZ19" s="31"/>
      <c r="DTA19" s="32"/>
      <c r="DTB19" s="33"/>
      <c r="DTC19" s="33"/>
      <c r="DTD19" s="33"/>
      <c r="DTE19" s="33"/>
      <c r="DTF19" s="34"/>
      <c r="DTG19" s="28"/>
      <c r="DTH19" s="29"/>
      <c r="DTI19" s="29"/>
      <c r="DTJ19" s="29"/>
      <c r="DTK19" s="29"/>
      <c r="DTL19" s="30"/>
      <c r="DTM19" s="29"/>
      <c r="DTN19" s="29"/>
      <c r="DTO19" s="29"/>
      <c r="DTP19" s="29"/>
      <c r="DTQ19" s="31"/>
      <c r="DTR19" s="29"/>
      <c r="DTS19" s="31"/>
      <c r="DTT19" s="32"/>
      <c r="DTU19" s="33"/>
      <c r="DTV19" s="33"/>
      <c r="DTW19" s="33"/>
      <c r="DTX19" s="33"/>
      <c r="DTY19" s="34"/>
      <c r="DTZ19" s="28"/>
      <c r="DUA19" s="29"/>
      <c r="DUB19" s="29"/>
      <c r="DUC19" s="29"/>
      <c r="DUD19" s="29"/>
      <c r="DUE19" s="30"/>
      <c r="DUF19" s="29"/>
      <c r="DUG19" s="29"/>
      <c r="DUH19" s="29"/>
      <c r="DUI19" s="29"/>
      <c r="DUJ19" s="31"/>
      <c r="DUK19" s="29"/>
      <c r="DUL19" s="31"/>
      <c r="DUM19" s="32"/>
      <c r="DUN19" s="33"/>
      <c r="DUO19" s="33"/>
      <c r="DUP19" s="33"/>
      <c r="DUQ19" s="33"/>
      <c r="DUR19" s="34"/>
      <c r="DUS19" s="28"/>
      <c r="DUT19" s="29"/>
      <c r="DUU19" s="29"/>
      <c r="DUV19" s="29"/>
      <c r="DUW19" s="29"/>
      <c r="DUX19" s="30"/>
      <c r="DUY19" s="29"/>
      <c r="DUZ19" s="29"/>
      <c r="DVA19" s="29"/>
      <c r="DVB19" s="29"/>
      <c r="DVC19" s="31"/>
      <c r="DVD19" s="29"/>
      <c r="DVE19" s="31"/>
      <c r="DVF19" s="32"/>
      <c r="DVG19" s="33"/>
      <c r="DVH19" s="33"/>
      <c r="DVI19" s="33"/>
      <c r="DVJ19" s="33"/>
      <c r="DVK19" s="34"/>
      <c r="DVL19" s="28"/>
      <c r="DVM19" s="29"/>
      <c r="DVN19" s="29"/>
      <c r="DVO19" s="29"/>
      <c r="DVP19" s="29"/>
      <c r="DVQ19" s="30"/>
      <c r="DVR19" s="29"/>
      <c r="DVS19" s="29"/>
      <c r="DVT19" s="29"/>
      <c r="DVU19" s="29"/>
      <c r="DVV19" s="31"/>
      <c r="DVW19" s="29"/>
      <c r="DVX19" s="31"/>
      <c r="DVY19" s="32"/>
      <c r="DVZ19" s="33"/>
      <c r="DWA19" s="33"/>
      <c r="DWB19" s="33"/>
      <c r="DWC19" s="33"/>
      <c r="DWD19" s="34"/>
      <c r="DWE19" s="28"/>
      <c r="DWF19" s="29"/>
      <c r="DWG19" s="29"/>
      <c r="DWH19" s="29"/>
      <c r="DWI19" s="29"/>
      <c r="DWJ19" s="30"/>
      <c r="DWK19" s="29"/>
      <c r="DWL19" s="29"/>
      <c r="DWM19" s="29"/>
      <c r="DWN19" s="29"/>
      <c r="DWO19" s="31"/>
      <c r="DWP19" s="29"/>
      <c r="DWQ19" s="31"/>
      <c r="DWR19" s="32"/>
      <c r="DWS19" s="33"/>
      <c r="DWT19" s="33"/>
      <c r="DWU19" s="33"/>
      <c r="DWV19" s="33"/>
      <c r="DWW19" s="34"/>
      <c r="DWX19" s="28"/>
      <c r="DWY19" s="29"/>
      <c r="DWZ19" s="29"/>
      <c r="DXA19" s="29"/>
      <c r="DXB19" s="29"/>
      <c r="DXC19" s="30"/>
      <c r="DXD19" s="29"/>
      <c r="DXE19" s="29"/>
      <c r="DXF19" s="29"/>
      <c r="DXG19" s="29"/>
      <c r="DXH19" s="31"/>
      <c r="DXI19" s="29"/>
      <c r="DXJ19" s="31"/>
      <c r="DXK19" s="32"/>
      <c r="DXL19" s="33"/>
      <c r="DXM19" s="33"/>
      <c r="DXN19" s="33"/>
      <c r="DXO19" s="33"/>
      <c r="DXP19" s="34"/>
      <c r="DXQ19" s="28"/>
      <c r="DXR19" s="29"/>
      <c r="DXS19" s="29"/>
      <c r="DXT19" s="29"/>
      <c r="DXU19" s="29"/>
      <c r="DXV19" s="30"/>
      <c r="DXW19" s="29"/>
      <c r="DXX19" s="29"/>
      <c r="DXY19" s="29"/>
      <c r="DXZ19" s="29"/>
      <c r="DYA19" s="31"/>
      <c r="DYB19" s="29"/>
      <c r="DYC19" s="31"/>
      <c r="DYD19" s="32"/>
      <c r="DYE19" s="33"/>
      <c r="DYF19" s="33"/>
      <c r="DYG19" s="33"/>
      <c r="DYH19" s="33"/>
      <c r="DYI19" s="34"/>
      <c r="DYJ19" s="28"/>
      <c r="DYK19" s="29"/>
      <c r="DYL19" s="29"/>
      <c r="DYM19" s="29"/>
      <c r="DYN19" s="29"/>
      <c r="DYO19" s="30"/>
      <c r="DYP19" s="29"/>
      <c r="DYQ19" s="29"/>
      <c r="DYR19" s="29"/>
      <c r="DYS19" s="29"/>
      <c r="DYT19" s="31"/>
      <c r="DYU19" s="29"/>
      <c r="DYV19" s="31"/>
      <c r="DYW19" s="32"/>
      <c r="DYX19" s="33"/>
      <c r="DYY19" s="33"/>
      <c r="DYZ19" s="33"/>
      <c r="DZA19" s="33"/>
      <c r="DZB19" s="34"/>
      <c r="DZC19" s="28"/>
      <c r="DZD19" s="29"/>
      <c r="DZE19" s="29"/>
      <c r="DZF19" s="29"/>
      <c r="DZG19" s="29"/>
      <c r="DZH19" s="30"/>
      <c r="DZI19" s="29"/>
      <c r="DZJ19" s="29"/>
      <c r="DZK19" s="29"/>
      <c r="DZL19" s="29"/>
      <c r="DZM19" s="31"/>
      <c r="DZN19" s="29"/>
      <c r="DZO19" s="31"/>
      <c r="DZP19" s="32"/>
      <c r="DZQ19" s="33"/>
      <c r="DZR19" s="33"/>
      <c r="DZS19" s="33"/>
      <c r="DZT19" s="33"/>
      <c r="DZU19" s="34"/>
      <c r="DZV19" s="28"/>
      <c r="DZW19" s="29"/>
      <c r="DZX19" s="29"/>
      <c r="DZY19" s="29"/>
      <c r="DZZ19" s="29"/>
      <c r="EAA19" s="30"/>
      <c r="EAB19" s="29"/>
      <c r="EAC19" s="29"/>
      <c r="EAD19" s="29"/>
      <c r="EAE19" s="29"/>
      <c r="EAF19" s="31"/>
      <c r="EAG19" s="29"/>
      <c r="EAH19" s="31"/>
      <c r="EAI19" s="32"/>
      <c r="EAJ19" s="33"/>
      <c r="EAK19" s="33"/>
      <c r="EAL19" s="33"/>
      <c r="EAM19" s="33"/>
      <c r="EAN19" s="34"/>
      <c r="EAO19" s="28"/>
      <c r="EAP19" s="29"/>
      <c r="EAQ19" s="29"/>
      <c r="EAR19" s="29"/>
      <c r="EAS19" s="29"/>
      <c r="EAT19" s="30"/>
      <c r="EAU19" s="29"/>
      <c r="EAV19" s="29"/>
      <c r="EAW19" s="29"/>
      <c r="EAX19" s="29"/>
      <c r="EAY19" s="31"/>
      <c r="EAZ19" s="29"/>
      <c r="EBA19" s="31"/>
      <c r="EBB19" s="32"/>
      <c r="EBC19" s="33"/>
      <c r="EBD19" s="33"/>
      <c r="EBE19" s="33"/>
      <c r="EBF19" s="33"/>
      <c r="EBG19" s="34"/>
      <c r="EBH19" s="28"/>
      <c r="EBI19" s="29"/>
      <c r="EBJ19" s="29"/>
      <c r="EBK19" s="29"/>
      <c r="EBL19" s="29"/>
      <c r="EBM19" s="30"/>
      <c r="EBN19" s="29"/>
      <c r="EBO19" s="29"/>
      <c r="EBP19" s="29"/>
      <c r="EBQ19" s="29"/>
      <c r="EBR19" s="31"/>
      <c r="EBS19" s="29"/>
      <c r="EBT19" s="31"/>
      <c r="EBU19" s="32"/>
      <c r="EBV19" s="33"/>
      <c r="EBW19" s="33"/>
      <c r="EBX19" s="33"/>
      <c r="EBY19" s="33"/>
      <c r="EBZ19" s="34"/>
      <c r="ECA19" s="28"/>
      <c r="ECB19" s="29"/>
      <c r="ECC19" s="29"/>
      <c r="ECD19" s="29"/>
      <c r="ECE19" s="29"/>
      <c r="ECF19" s="30"/>
      <c r="ECG19" s="29"/>
      <c r="ECH19" s="29"/>
      <c r="ECI19" s="29"/>
      <c r="ECJ19" s="29"/>
      <c r="ECK19" s="31"/>
      <c r="ECL19" s="29"/>
      <c r="ECM19" s="31"/>
      <c r="ECN19" s="32"/>
      <c r="ECO19" s="33"/>
      <c r="ECP19" s="33"/>
      <c r="ECQ19" s="33"/>
      <c r="ECR19" s="33"/>
      <c r="ECS19" s="34"/>
      <c r="ECT19" s="28"/>
      <c r="ECU19" s="29"/>
      <c r="ECV19" s="29"/>
      <c r="ECW19" s="29"/>
      <c r="ECX19" s="29"/>
      <c r="ECY19" s="30"/>
      <c r="ECZ19" s="29"/>
      <c r="EDA19" s="29"/>
      <c r="EDB19" s="29"/>
      <c r="EDC19" s="29"/>
      <c r="EDD19" s="31"/>
      <c r="EDE19" s="29"/>
      <c r="EDF19" s="31"/>
      <c r="EDG19" s="32"/>
      <c r="EDH19" s="33"/>
      <c r="EDI19" s="33"/>
      <c r="EDJ19" s="33"/>
      <c r="EDK19" s="33"/>
      <c r="EDL19" s="34"/>
      <c r="EDM19" s="28"/>
      <c r="EDN19" s="29"/>
      <c r="EDO19" s="29"/>
      <c r="EDP19" s="29"/>
      <c r="EDQ19" s="29"/>
      <c r="EDR19" s="30"/>
      <c r="EDS19" s="29"/>
      <c r="EDT19" s="29"/>
      <c r="EDU19" s="29"/>
      <c r="EDV19" s="29"/>
      <c r="EDW19" s="31"/>
      <c r="EDX19" s="29"/>
      <c r="EDY19" s="31"/>
      <c r="EDZ19" s="32"/>
      <c r="EEA19" s="33"/>
      <c r="EEB19" s="33"/>
      <c r="EEC19" s="33"/>
      <c r="EED19" s="33"/>
      <c r="EEE19" s="34"/>
      <c r="EEF19" s="28"/>
      <c r="EEG19" s="29"/>
      <c r="EEH19" s="29"/>
      <c r="EEI19" s="29"/>
      <c r="EEJ19" s="29"/>
      <c r="EEK19" s="30"/>
      <c r="EEL19" s="29"/>
      <c r="EEM19" s="29"/>
      <c r="EEN19" s="29"/>
      <c r="EEO19" s="29"/>
      <c r="EEP19" s="31"/>
      <c r="EEQ19" s="29"/>
      <c r="EER19" s="31"/>
      <c r="EES19" s="32"/>
      <c r="EET19" s="33"/>
      <c r="EEU19" s="33"/>
      <c r="EEV19" s="33"/>
      <c r="EEW19" s="33"/>
      <c r="EEX19" s="34"/>
      <c r="EEY19" s="28"/>
      <c r="EEZ19" s="29"/>
      <c r="EFA19" s="29"/>
      <c r="EFB19" s="29"/>
      <c r="EFC19" s="29"/>
      <c r="EFD19" s="30"/>
      <c r="EFE19" s="29"/>
      <c r="EFF19" s="29"/>
      <c r="EFG19" s="29"/>
      <c r="EFH19" s="29"/>
      <c r="EFI19" s="31"/>
      <c r="EFJ19" s="29"/>
      <c r="EFK19" s="31"/>
      <c r="EFL19" s="32"/>
      <c r="EFM19" s="33"/>
      <c r="EFN19" s="33"/>
      <c r="EFO19" s="33"/>
      <c r="EFP19" s="33"/>
      <c r="EFQ19" s="34"/>
      <c r="EFR19" s="28"/>
      <c r="EFS19" s="29"/>
      <c r="EFT19" s="29"/>
      <c r="EFU19" s="29"/>
      <c r="EFV19" s="29"/>
      <c r="EFW19" s="30"/>
      <c r="EFX19" s="29"/>
      <c r="EFY19" s="29"/>
      <c r="EFZ19" s="29"/>
      <c r="EGA19" s="29"/>
      <c r="EGB19" s="31"/>
      <c r="EGC19" s="29"/>
      <c r="EGD19" s="31"/>
      <c r="EGE19" s="32"/>
      <c r="EGF19" s="33"/>
      <c r="EGG19" s="33"/>
      <c r="EGH19" s="33"/>
      <c r="EGI19" s="33"/>
      <c r="EGJ19" s="34"/>
      <c r="EGK19" s="28"/>
      <c r="EGL19" s="29"/>
      <c r="EGM19" s="29"/>
      <c r="EGN19" s="29"/>
      <c r="EGO19" s="29"/>
      <c r="EGP19" s="30"/>
      <c r="EGQ19" s="29"/>
      <c r="EGR19" s="29"/>
      <c r="EGS19" s="29"/>
      <c r="EGT19" s="29"/>
      <c r="EGU19" s="31"/>
      <c r="EGV19" s="29"/>
      <c r="EGW19" s="31"/>
      <c r="EGX19" s="32"/>
      <c r="EGY19" s="33"/>
      <c r="EGZ19" s="33"/>
      <c r="EHA19" s="33"/>
      <c r="EHB19" s="33"/>
      <c r="EHC19" s="34"/>
      <c r="EHD19" s="28"/>
      <c r="EHE19" s="29"/>
      <c r="EHF19" s="29"/>
      <c r="EHG19" s="29"/>
      <c r="EHH19" s="29"/>
      <c r="EHI19" s="30"/>
      <c r="EHJ19" s="29"/>
      <c r="EHK19" s="29"/>
      <c r="EHL19" s="29"/>
      <c r="EHM19" s="29"/>
      <c r="EHN19" s="31"/>
      <c r="EHO19" s="29"/>
      <c r="EHP19" s="31"/>
      <c r="EHQ19" s="32"/>
      <c r="EHR19" s="33"/>
      <c r="EHS19" s="33"/>
      <c r="EHT19" s="33"/>
      <c r="EHU19" s="33"/>
      <c r="EHV19" s="34"/>
      <c r="EHW19" s="28"/>
      <c r="EHX19" s="29"/>
      <c r="EHY19" s="29"/>
      <c r="EHZ19" s="29"/>
      <c r="EIA19" s="29"/>
      <c r="EIB19" s="30"/>
      <c r="EIC19" s="29"/>
      <c r="EID19" s="29"/>
      <c r="EIE19" s="29"/>
      <c r="EIF19" s="29"/>
      <c r="EIG19" s="31"/>
      <c r="EIH19" s="29"/>
      <c r="EII19" s="31"/>
      <c r="EIJ19" s="32"/>
      <c r="EIK19" s="33"/>
      <c r="EIL19" s="33"/>
      <c r="EIM19" s="33"/>
      <c r="EIN19" s="33"/>
      <c r="EIO19" s="34"/>
      <c r="EIP19" s="28"/>
      <c r="EIQ19" s="29"/>
      <c r="EIR19" s="29"/>
      <c r="EIS19" s="29"/>
      <c r="EIT19" s="29"/>
      <c r="EIU19" s="30"/>
      <c r="EIV19" s="29"/>
      <c r="EIW19" s="29"/>
      <c r="EIX19" s="29"/>
      <c r="EIY19" s="29"/>
      <c r="EIZ19" s="31"/>
      <c r="EJA19" s="29"/>
      <c r="EJB19" s="31"/>
      <c r="EJC19" s="32"/>
      <c r="EJD19" s="33"/>
      <c r="EJE19" s="33"/>
      <c r="EJF19" s="33"/>
      <c r="EJG19" s="33"/>
      <c r="EJH19" s="34"/>
      <c r="EJI19" s="28"/>
      <c r="EJJ19" s="29"/>
      <c r="EJK19" s="29"/>
      <c r="EJL19" s="29"/>
      <c r="EJM19" s="29"/>
      <c r="EJN19" s="30"/>
      <c r="EJO19" s="29"/>
      <c r="EJP19" s="29"/>
      <c r="EJQ19" s="29"/>
      <c r="EJR19" s="29"/>
      <c r="EJS19" s="31"/>
      <c r="EJT19" s="29"/>
      <c r="EJU19" s="31"/>
      <c r="EJV19" s="32"/>
      <c r="EJW19" s="33"/>
      <c r="EJX19" s="33"/>
      <c r="EJY19" s="33"/>
      <c r="EJZ19" s="33"/>
      <c r="EKA19" s="34"/>
      <c r="EKB19" s="28"/>
      <c r="EKC19" s="29"/>
      <c r="EKD19" s="29"/>
      <c r="EKE19" s="29"/>
      <c r="EKF19" s="29"/>
      <c r="EKG19" s="30"/>
      <c r="EKH19" s="29"/>
      <c r="EKI19" s="29"/>
      <c r="EKJ19" s="29"/>
      <c r="EKK19" s="29"/>
      <c r="EKL19" s="31"/>
      <c r="EKM19" s="29"/>
      <c r="EKN19" s="31"/>
      <c r="EKO19" s="32"/>
      <c r="EKP19" s="33"/>
      <c r="EKQ19" s="33"/>
      <c r="EKR19" s="33"/>
      <c r="EKS19" s="33"/>
      <c r="EKT19" s="34"/>
      <c r="EKU19" s="28"/>
      <c r="EKV19" s="29"/>
      <c r="EKW19" s="29"/>
      <c r="EKX19" s="29"/>
      <c r="EKY19" s="29"/>
      <c r="EKZ19" s="30"/>
      <c r="ELA19" s="29"/>
      <c r="ELB19" s="29"/>
      <c r="ELC19" s="29"/>
      <c r="ELD19" s="29"/>
      <c r="ELE19" s="31"/>
      <c r="ELF19" s="29"/>
      <c r="ELG19" s="31"/>
      <c r="ELH19" s="32"/>
      <c r="ELI19" s="33"/>
      <c r="ELJ19" s="33"/>
      <c r="ELK19" s="33"/>
      <c r="ELL19" s="33"/>
      <c r="ELM19" s="34"/>
      <c r="ELN19" s="28"/>
      <c r="ELO19" s="29"/>
      <c r="ELP19" s="29"/>
      <c r="ELQ19" s="29"/>
      <c r="ELR19" s="29"/>
      <c r="ELS19" s="30"/>
      <c r="ELT19" s="29"/>
      <c r="ELU19" s="29"/>
      <c r="ELV19" s="29"/>
      <c r="ELW19" s="29"/>
      <c r="ELX19" s="31"/>
      <c r="ELY19" s="29"/>
      <c r="ELZ19" s="31"/>
      <c r="EMA19" s="32"/>
      <c r="EMB19" s="33"/>
      <c r="EMC19" s="33"/>
      <c r="EMD19" s="33"/>
      <c r="EME19" s="33"/>
      <c r="EMF19" s="34"/>
      <c r="EMG19" s="28"/>
      <c r="EMH19" s="29"/>
      <c r="EMI19" s="29"/>
      <c r="EMJ19" s="29"/>
      <c r="EMK19" s="29"/>
      <c r="EML19" s="30"/>
      <c r="EMM19" s="29"/>
      <c r="EMN19" s="29"/>
      <c r="EMO19" s="29"/>
      <c r="EMP19" s="29"/>
      <c r="EMQ19" s="31"/>
      <c r="EMR19" s="29"/>
      <c r="EMS19" s="31"/>
      <c r="EMT19" s="32"/>
      <c r="EMU19" s="33"/>
      <c r="EMV19" s="33"/>
      <c r="EMW19" s="33"/>
      <c r="EMX19" s="33"/>
      <c r="EMY19" s="34"/>
      <c r="EMZ19" s="28"/>
      <c r="ENA19" s="29"/>
      <c r="ENB19" s="29"/>
      <c r="ENC19" s="29"/>
      <c r="END19" s="29"/>
      <c r="ENE19" s="30"/>
      <c r="ENF19" s="29"/>
      <c r="ENG19" s="29"/>
      <c r="ENH19" s="29"/>
      <c r="ENI19" s="29"/>
      <c r="ENJ19" s="31"/>
      <c r="ENK19" s="29"/>
      <c r="ENL19" s="31"/>
      <c r="ENM19" s="32"/>
      <c r="ENN19" s="33"/>
      <c r="ENO19" s="33"/>
      <c r="ENP19" s="33"/>
      <c r="ENQ19" s="33"/>
      <c r="ENR19" s="34"/>
      <c r="ENS19" s="28"/>
      <c r="ENT19" s="29"/>
      <c r="ENU19" s="29"/>
      <c r="ENV19" s="29"/>
      <c r="ENW19" s="29"/>
      <c r="ENX19" s="30"/>
      <c r="ENY19" s="29"/>
      <c r="ENZ19" s="29"/>
      <c r="EOA19" s="29"/>
      <c r="EOB19" s="29"/>
      <c r="EOC19" s="31"/>
      <c r="EOD19" s="29"/>
      <c r="EOE19" s="31"/>
      <c r="EOF19" s="32"/>
      <c r="EOG19" s="33"/>
      <c r="EOH19" s="33"/>
      <c r="EOI19" s="33"/>
      <c r="EOJ19" s="33"/>
      <c r="EOK19" s="34"/>
      <c r="EOL19" s="28"/>
      <c r="EOM19" s="29"/>
      <c r="EON19" s="29"/>
      <c r="EOO19" s="29"/>
      <c r="EOP19" s="29"/>
      <c r="EOQ19" s="30"/>
      <c r="EOR19" s="29"/>
      <c r="EOS19" s="29"/>
      <c r="EOT19" s="29"/>
      <c r="EOU19" s="29"/>
      <c r="EOV19" s="31"/>
      <c r="EOW19" s="29"/>
      <c r="EOX19" s="31"/>
      <c r="EOY19" s="32"/>
      <c r="EOZ19" s="33"/>
      <c r="EPA19" s="33"/>
      <c r="EPB19" s="33"/>
      <c r="EPC19" s="33"/>
      <c r="EPD19" s="34"/>
      <c r="EPE19" s="28"/>
      <c r="EPF19" s="29"/>
      <c r="EPG19" s="29"/>
      <c r="EPH19" s="29"/>
      <c r="EPI19" s="29"/>
      <c r="EPJ19" s="30"/>
      <c r="EPK19" s="29"/>
      <c r="EPL19" s="29"/>
      <c r="EPM19" s="29"/>
      <c r="EPN19" s="29"/>
      <c r="EPO19" s="31"/>
      <c r="EPP19" s="29"/>
      <c r="EPQ19" s="31"/>
      <c r="EPR19" s="32"/>
      <c r="EPS19" s="33"/>
      <c r="EPT19" s="33"/>
      <c r="EPU19" s="33"/>
      <c r="EPV19" s="33"/>
      <c r="EPW19" s="34"/>
      <c r="EPX19" s="28"/>
      <c r="EPY19" s="29"/>
      <c r="EPZ19" s="29"/>
      <c r="EQA19" s="29"/>
      <c r="EQB19" s="29"/>
      <c r="EQC19" s="30"/>
      <c r="EQD19" s="29"/>
      <c r="EQE19" s="29"/>
      <c r="EQF19" s="29"/>
      <c r="EQG19" s="29"/>
      <c r="EQH19" s="31"/>
      <c r="EQI19" s="29"/>
      <c r="EQJ19" s="31"/>
      <c r="EQK19" s="32"/>
      <c r="EQL19" s="33"/>
      <c r="EQM19" s="33"/>
      <c r="EQN19" s="33"/>
      <c r="EQO19" s="33"/>
      <c r="EQP19" s="34"/>
      <c r="EQQ19" s="28"/>
      <c r="EQR19" s="29"/>
      <c r="EQS19" s="29"/>
      <c r="EQT19" s="29"/>
      <c r="EQU19" s="29"/>
      <c r="EQV19" s="30"/>
      <c r="EQW19" s="29"/>
      <c r="EQX19" s="29"/>
      <c r="EQY19" s="29"/>
      <c r="EQZ19" s="29"/>
      <c r="ERA19" s="31"/>
      <c r="ERB19" s="29"/>
      <c r="ERC19" s="31"/>
      <c r="ERD19" s="32"/>
      <c r="ERE19" s="33"/>
      <c r="ERF19" s="33"/>
      <c r="ERG19" s="33"/>
      <c r="ERH19" s="33"/>
      <c r="ERI19" s="34"/>
      <c r="ERJ19" s="28"/>
      <c r="ERK19" s="29"/>
      <c r="ERL19" s="29"/>
      <c r="ERM19" s="29"/>
      <c r="ERN19" s="29"/>
      <c r="ERO19" s="30"/>
      <c r="ERP19" s="29"/>
      <c r="ERQ19" s="29"/>
      <c r="ERR19" s="29"/>
      <c r="ERS19" s="29"/>
      <c r="ERT19" s="31"/>
      <c r="ERU19" s="29"/>
      <c r="ERV19" s="31"/>
      <c r="ERW19" s="32"/>
      <c r="ERX19" s="33"/>
      <c r="ERY19" s="33"/>
      <c r="ERZ19" s="33"/>
      <c r="ESA19" s="33"/>
      <c r="ESB19" s="34"/>
      <c r="ESC19" s="28"/>
      <c r="ESD19" s="29"/>
      <c r="ESE19" s="29"/>
      <c r="ESF19" s="29"/>
      <c r="ESG19" s="29"/>
      <c r="ESH19" s="30"/>
      <c r="ESI19" s="29"/>
      <c r="ESJ19" s="29"/>
      <c r="ESK19" s="29"/>
      <c r="ESL19" s="29"/>
      <c r="ESM19" s="31"/>
      <c r="ESN19" s="29"/>
      <c r="ESO19" s="31"/>
      <c r="ESP19" s="32"/>
      <c r="ESQ19" s="33"/>
      <c r="ESR19" s="33"/>
      <c r="ESS19" s="33"/>
      <c r="EST19" s="33"/>
      <c r="ESU19" s="34"/>
      <c r="ESV19" s="28"/>
      <c r="ESW19" s="29"/>
      <c r="ESX19" s="29"/>
      <c r="ESY19" s="29"/>
      <c r="ESZ19" s="29"/>
      <c r="ETA19" s="30"/>
      <c r="ETB19" s="29"/>
      <c r="ETC19" s="29"/>
      <c r="ETD19" s="29"/>
      <c r="ETE19" s="29"/>
      <c r="ETF19" s="31"/>
      <c r="ETG19" s="29"/>
      <c r="ETH19" s="31"/>
      <c r="ETI19" s="32"/>
      <c r="ETJ19" s="33"/>
      <c r="ETK19" s="33"/>
      <c r="ETL19" s="33"/>
      <c r="ETM19" s="33"/>
      <c r="ETN19" s="34"/>
      <c r="ETO19" s="28"/>
      <c r="ETP19" s="29"/>
      <c r="ETQ19" s="29"/>
      <c r="ETR19" s="29"/>
      <c r="ETS19" s="29"/>
      <c r="ETT19" s="30"/>
      <c r="ETU19" s="29"/>
      <c r="ETV19" s="29"/>
      <c r="ETW19" s="29"/>
      <c r="ETX19" s="29"/>
      <c r="ETY19" s="31"/>
      <c r="ETZ19" s="29"/>
      <c r="EUA19" s="31"/>
      <c r="EUB19" s="32"/>
      <c r="EUC19" s="33"/>
      <c r="EUD19" s="33"/>
      <c r="EUE19" s="33"/>
      <c r="EUF19" s="33"/>
      <c r="EUG19" s="34"/>
      <c r="EUH19" s="28"/>
      <c r="EUI19" s="29"/>
      <c r="EUJ19" s="29"/>
      <c r="EUK19" s="29"/>
      <c r="EUL19" s="29"/>
      <c r="EUM19" s="30"/>
      <c r="EUN19" s="29"/>
      <c r="EUO19" s="29"/>
      <c r="EUP19" s="29"/>
      <c r="EUQ19" s="29"/>
      <c r="EUR19" s="31"/>
      <c r="EUS19" s="29"/>
      <c r="EUT19" s="31"/>
      <c r="EUU19" s="32"/>
      <c r="EUV19" s="33"/>
      <c r="EUW19" s="33"/>
      <c r="EUX19" s="33"/>
      <c r="EUY19" s="33"/>
      <c r="EUZ19" s="34"/>
      <c r="EVA19" s="28"/>
      <c r="EVB19" s="29"/>
      <c r="EVC19" s="29"/>
      <c r="EVD19" s="29"/>
      <c r="EVE19" s="29"/>
      <c r="EVF19" s="30"/>
      <c r="EVG19" s="29"/>
      <c r="EVH19" s="29"/>
      <c r="EVI19" s="29"/>
      <c r="EVJ19" s="29"/>
      <c r="EVK19" s="31"/>
      <c r="EVL19" s="29"/>
      <c r="EVM19" s="31"/>
      <c r="EVN19" s="32"/>
      <c r="EVO19" s="33"/>
      <c r="EVP19" s="33"/>
      <c r="EVQ19" s="33"/>
      <c r="EVR19" s="33"/>
      <c r="EVS19" s="34"/>
      <c r="EVT19" s="28"/>
      <c r="EVU19" s="29"/>
      <c r="EVV19" s="29"/>
      <c r="EVW19" s="29"/>
      <c r="EVX19" s="29"/>
      <c r="EVY19" s="30"/>
      <c r="EVZ19" s="29"/>
      <c r="EWA19" s="29"/>
      <c r="EWB19" s="29"/>
      <c r="EWC19" s="29"/>
      <c r="EWD19" s="31"/>
      <c r="EWE19" s="29"/>
      <c r="EWF19" s="31"/>
      <c r="EWG19" s="32"/>
      <c r="EWH19" s="33"/>
      <c r="EWI19" s="33"/>
      <c r="EWJ19" s="33"/>
      <c r="EWK19" s="33"/>
      <c r="EWL19" s="34"/>
      <c r="EWM19" s="28"/>
      <c r="EWN19" s="29"/>
      <c r="EWO19" s="29"/>
      <c r="EWP19" s="29"/>
      <c r="EWQ19" s="29"/>
      <c r="EWR19" s="30"/>
      <c r="EWS19" s="29"/>
      <c r="EWT19" s="29"/>
      <c r="EWU19" s="29"/>
      <c r="EWV19" s="29"/>
      <c r="EWW19" s="31"/>
      <c r="EWX19" s="29"/>
      <c r="EWY19" s="31"/>
      <c r="EWZ19" s="32"/>
      <c r="EXA19" s="33"/>
      <c r="EXB19" s="33"/>
      <c r="EXC19" s="33"/>
      <c r="EXD19" s="33"/>
      <c r="EXE19" s="34"/>
      <c r="EXF19" s="28"/>
      <c r="EXG19" s="29"/>
      <c r="EXH19" s="29"/>
      <c r="EXI19" s="29"/>
      <c r="EXJ19" s="29"/>
      <c r="EXK19" s="30"/>
      <c r="EXL19" s="29"/>
      <c r="EXM19" s="29"/>
      <c r="EXN19" s="29"/>
      <c r="EXO19" s="29"/>
      <c r="EXP19" s="31"/>
      <c r="EXQ19" s="29"/>
      <c r="EXR19" s="31"/>
      <c r="EXS19" s="32"/>
      <c r="EXT19" s="33"/>
      <c r="EXU19" s="33"/>
      <c r="EXV19" s="33"/>
      <c r="EXW19" s="33"/>
      <c r="EXX19" s="34"/>
      <c r="EXY19" s="28"/>
      <c r="EXZ19" s="29"/>
      <c r="EYA19" s="29"/>
      <c r="EYB19" s="29"/>
      <c r="EYC19" s="29"/>
      <c r="EYD19" s="30"/>
      <c r="EYE19" s="29"/>
      <c r="EYF19" s="29"/>
      <c r="EYG19" s="29"/>
      <c r="EYH19" s="29"/>
      <c r="EYI19" s="31"/>
      <c r="EYJ19" s="29"/>
      <c r="EYK19" s="31"/>
      <c r="EYL19" s="32"/>
      <c r="EYM19" s="33"/>
      <c r="EYN19" s="33"/>
      <c r="EYO19" s="33"/>
      <c r="EYP19" s="33"/>
      <c r="EYQ19" s="34"/>
      <c r="EYR19" s="28"/>
      <c r="EYS19" s="29"/>
      <c r="EYT19" s="29"/>
      <c r="EYU19" s="29"/>
      <c r="EYV19" s="29"/>
      <c r="EYW19" s="30"/>
      <c r="EYX19" s="29"/>
      <c r="EYY19" s="29"/>
      <c r="EYZ19" s="29"/>
      <c r="EZA19" s="29"/>
      <c r="EZB19" s="31"/>
      <c r="EZC19" s="29"/>
      <c r="EZD19" s="31"/>
      <c r="EZE19" s="32"/>
      <c r="EZF19" s="33"/>
      <c r="EZG19" s="33"/>
      <c r="EZH19" s="33"/>
      <c r="EZI19" s="33"/>
      <c r="EZJ19" s="34"/>
      <c r="EZK19" s="28"/>
      <c r="EZL19" s="29"/>
      <c r="EZM19" s="29"/>
      <c r="EZN19" s="29"/>
      <c r="EZO19" s="29"/>
      <c r="EZP19" s="30"/>
      <c r="EZQ19" s="29"/>
      <c r="EZR19" s="29"/>
      <c r="EZS19" s="29"/>
      <c r="EZT19" s="29"/>
      <c r="EZU19" s="31"/>
      <c r="EZV19" s="29"/>
      <c r="EZW19" s="31"/>
      <c r="EZX19" s="32"/>
      <c r="EZY19" s="33"/>
      <c r="EZZ19" s="33"/>
      <c r="FAA19" s="33"/>
      <c r="FAB19" s="33"/>
      <c r="FAC19" s="34"/>
      <c r="FAD19" s="28"/>
      <c r="FAE19" s="29"/>
      <c r="FAF19" s="29"/>
      <c r="FAG19" s="29"/>
      <c r="FAH19" s="29"/>
      <c r="FAI19" s="30"/>
      <c r="FAJ19" s="29"/>
      <c r="FAK19" s="29"/>
      <c r="FAL19" s="29"/>
      <c r="FAM19" s="29"/>
      <c r="FAN19" s="31"/>
      <c r="FAO19" s="29"/>
      <c r="FAP19" s="31"/>
      <c r="FAQ19" s="32"/>
      <c r="FAR19" s="33"/>
      <c r="FAS19" s="33"/>
      <c r="FAT19" s="33"/>
      <c r="FAU19" s="33"/>
      <c r="FAV19" s="34"/>
      <c r="FAW19" s="28"/>
      <c r="FAX19" s="29"/>
      <c r="FAY19" s="29"/>
      <c r="FAZ19" s="29"/>
      <c r="FBA19" s="29"/>
      <c r="FBB19" s="30"/>
      <c r="FBC19" s="29"/>
      <c r="FBD19" s="29"/>
      <c r="FBE19" s="29"/>
      <c r="FBF19" s="29"/>
      <c r="FBG19" s="31"/>
      <c r="FBH19" s="29"/>
      <c r="FBI19" s="31"/>
      <c r="FBJ19" s="32"/>
      <c r="FBK19" s="33"/>
      <c r="FBL19" s="33"/>
      <c r="FBM19" s="33"/>
      <c r="FBN19" s="33"/>
      <c r="FBO19" s="34"/>
      <c r="FBP19" s="28"/>
      <c r="FBQ19" s="29"/>
      <c r="FBR19" s="29"/>
      <c r="FBS19" s="29"/>
      <c r="FBT19" s="29"/>
      <c r="FBU19" s="30"/>
      <c r="FBV19" s="29"/>
      <c r="FBW19" s="29"/>
      <c r="FBX19" s="29"/>
      <c r="FBY19" s="29"/>
      <c r="FBZ19" s="31"/>
      <c r="FCA19" s="29"/>
      <c r="FCB19" s="31"/>
      <c r="FCC19" s="32"/>
      <c r="FCD19" s="33"/>
      <c r="FCE19" s="33"/>
      <c r="FCF19" s="33"/>
      <c r="FCG19" s="33"/>
      <c r="FCH19" s="34"/>
      <c r="FCI19" s="28"/>
      <c r="FCJ19" s="29"/>
      <c r="FCK19" s="29"/>
      <c r="FCL19" s="29"/>
      <c r="FCM19" s="29"/>
      <c r="FCN19" s="30"/>
      <c r="FCO19" s="29"/>
      <c r="FCP19" s="29"/>
      <c r="FCQ19" s="29"/>
      <c r="FCR19" s="29"/>
      <c r="FCS19" s="31"/>
      <c r="FCT19" s="29"/>
      <c r="FCU19" s="31"/>
      <c r="FCV19" s="32"/>
      <c r="FCW19" s="33"/>
      <c r="FCX19" s="33"/>
      <c r="FCY19" s="33"/>
      <c r="FCZ19" s="33"/>
      <c r="FDA19" s="34"/>
      <c r="FDB19" s="28"/>
      <c r="FDC19" s="29"/>
      <c r="FDD19" s="29"/>
      <c r="FDE19" s="29"/>
      <c r="FDF19" s="29"/>
      <c r="FDG19" s="30"/>
      <c r="FDH19" s="29"/>
      <c r="FDI19" s="29"/>
      <c r="FDJ19" s="29"/>
      <c r="FDK19" s="29"/>
      <c r="FDL19" s="31"/>
      <c r="FDM19" s="29"/>
      <c r="FDN19" s="31"/>
      <c r="FDO19" s="32"/>
      <c r="FDP19" s="33"/>
      <c r="FDQ19" s="33"/>
      <c r="FDR19" s="33"/>
      <c r="FDS19" s="33"/>
      <c r="FDT19" s="34"/>
      <c r="FDU19" s="28"/>
      <c r="FDV19" s="29"/>
      <c r="FDW19" s="29"/>
      <c r="FDX19" s="29"/>
      <c r="FDY19" s="29"/>
      <c r="FDZ19" s="30"/>
      <c r="FEA19" s="29"/>
      <c r="FEB19" s="29"/>
      <c r="FEC19" s="29"/>
      <c r="FED19" s="29"/>
      <c r="FEE19" s="31"/>
      <c r="FEF19" s="29"/>
      <c r="FEG19" s="31"/>
      <c r="FEH19" s="32"/>
      <c r="FEI19" s="33"/>
      <c r="FEJ19" s="33"/>
      <c r="FEK19" s="33"/>
      <c r="FEL19" s="33"/>
      <c r="FEM19" s="34"/>
      <c r="FEN19" s="28"/>
      <c r="FEO19" s="29"/>
      <c r="FEP19" s="29"/>
      <c r="FEQ19" s="29"/>
      <c r="FER19" s="29"/>
      <c r="FES19" s="30"/>
      <c r="FET19" s="29"/>
      <c r="FEU19" s="29"/>
      <c r="FEV19" s="29"/>
      <c r="FEW19" s="29"/>
      <c r="FEX19" s="31"/>
      <c r="FEY19" s="29"/>
      <c r="FEZ19" s="31"/>
      <c r="FFA19" s="32"/>
      <c r="FFB19" s="33"/>
      <c r="FFC19" s="33"/>
      <c r="FFD19" s="33"/>
      <c r="FFE19" s="33"/>
      <c r="FFF19" s="34"/>
      <c r="FFG19" s="28"/>
      <c r="FFH19" s="29"/>
      <c r="FFI19" s="29"/>
      <c r="FFJ19" s="29"/>
      <c r="FFK19" s="29"/>
      <c r="FFL19" s="30"/>
      <c r="FFM19" s="29"/>
      <c r="FFN19" s="29"/>
      <c r="FFO19" s="29"/>
      <c r="FFP19" s="29"/>
      <c r="FFQ19" s="31"/>
      <c r="FFR19" s="29"/>
      <c r="FFS19" s="31"/>
      <c r="FFT19" s="32"/>
      <c r="FFU19" s="33"/>
      <c r="FFV19" s="33"/>
      <c r="FFW19" s="33"/>
      <c r="FFX19" s="33"/>
      <c r="FFY19" s="34"/>
      <c r="FFZ19" s="28"/>
      <c r="FGA19" s="29"/>
      <c r="FGB19" s="29"/>
      <c r="FGC19" s="29"/>
      <c r="FGD19" s="29"/>
      <c r="FGE19" s="30"/>
      <c r="FGF19" s="29"/>
      <c r="FGG19" s="29"/>
      <c r="FGH19" s="29"/>
      <c r="FGI19" s="29"/>
      <c r="FGJ19" s="31"/>
      <c r="FGK19" s="29"/>
      <c r="FGL19" s="31"/>
      <c r="FGM19" s="32"/>
      <c r="FGN19" s="33"/>
      <c r="FGO19" s="33"/>
      <c r="FGP19" s="33"/>
      <c r="FGQ19" s="33"/>
      <c r="FGR19" s="34"/>
      <c r="FGS19" s="28"/>
      <c r="FGT19" s="29"/>
      <c r="FGU19" s="29"/>
      <c r="FGV19" s="29"/>
      <c r="FGW19" s="29"/>
      <c r="FGX19" s="30"/>
      <c r="FGY19" s="29"/>
      <c r="FGZ19" s="29"/>
      <c r="FHA19" s="29"/>
      <c r="FHB19" s="29"/>
      <c r="FHC19" s="31"/>
      <c r="FHD19" s="29"/>
      <c r="FHE19" s="31"/>
      <c r="FHF19" s="32"/>
      <c r="FHG19" s="33"/>
      <c r="FHH19" s="33"/>
      <c r="FHI19" s="33"/>
      <c r="FHJ19" s="33"/>
      <c r="FHK19" s="34"/>
      <c r="FHL19" s="28"/>
      <c r="FHM19" s="29"/>
      <c r="FHN19" s="29"/>
      <c r="FHO19" s="29"/>
      <c r="FHP19" s="29"/>
      <c r="FHQ19" s="30"/>
      <c r="FHR19" s="29"/>
      <c r="FHS19" s="29"/>
      <c r="FHT19" s="29"/>
      <c r="FHU19" s="29"/>
      <c r="FHV19" s="31"/>
      <c r="FHW19" s="29"/>
      <c r="FHX19" s="31"/>
      <c r="FHY19" s="32"/>
      <c r="FHZ19" s="33"/>
      <c r="FIA19" s="33"/>
      <c r="FIB19" s="33"/>
      <c r="FIC19" s="33"/>
      <c r="FID19" s="34"/>
      <c r="FIE19" s="28"/>
      <c r="FIF19" s="29"/>
      <c r="FIG19" s="29"/>
      <c r="FIH19" s="29"/>
      <c r="FII19" s="29"/>
      <c r="FIJ19" s="30"/>
      <c r="FIK19" s="29"/>
      <c r="FIL19" s="29"/>
      <c r="FIM19" s="29"/>
      <c r="FIN19" s="29"/>
      <c r="FIO19" s="31"/>
      <c r="FIP19" s="29"/>
      <c r="FIQ19" s="31"/>
      <c r="FIR19" s="32"/>
      <c r="FIS19" s="33"/>
      <c r="FIT19" s="33"/>
      <c r="FIU19" s="33"/>
      <c r="FIV19" s="33"/>
      <c r="FIW19" s="34"/>
      <c r="FIX19" s="28"/>
      <c r="FIY19" s="29"/>
      <c r="FIZ19" s="29"/>
      <c r="FJA19" s="29"/>
      <c r="FJB19" s="29"/>
      <c r="FJC19" s="30"/>
      <c r="FJD19" s="29"/>
      <c r="FJE19" s="29"/>
      <c r="FJF19" s="29"/>
      <c r="FJG19" s="29"/>
      <c r="FJH19" s="31"/>
      <c r="FJI19" s="29"/>
      <c r="FJJ19" s="31"/>
      <c r="FJK19" s="32"/>
      <c r="FJL19" s="33"/>
      <c r="FJM19" s="33"/>
      <c r="FJN19" s="33"/>
      <c r="FJO19" s="33"/>
      <c r="FJP19" s="34"/>
      <c r="FJQ19" s="28"/>
      <c r="FJR19" s="29"/>
      <c r="FJS19" s="29"/>
      <c r="FJT19" s="29"/>
      <c r="FJU19" s="29"/>
      <c r="FJV19" s="30"/>
      <c r="FJW19" s="29"/>
      <c r="FJX19" s="29"/>
      <c r="FJY19" s="29"/>
      <c r="FJZ19" s="29"/>
      <c r="FKA19" s="31"/>
      <c r="FKB19" s="29"/>
      <c r="FKC19" s="31"/>
      <c r="FKD19" s="32"/>
      <c r="FKE19" s="33"/>
      <c r="FKF19" s="33"/>
      <c r="FKG19" s="33"/>
      <c r="FKH19" s="33"/>
      <c r="FKI19" s="34"/>
      <c r="FKJ19" s="28"/>
      <c r="FKK19" s="29"/>
      <c r="FKL19" s="29"/>
      <c r="FKM19" s="29"/>
      <c r="FKN19" s="29"/>
      <c r="FKO19" s="30"/>
      <c r="FKP19" s="29"/>
      <c r="FKQ19" s="29"/>
      <c r="FKR19" s="29"/>
      <c r="FKS19" s="29"/>
      <c r="FKT19" s="31"/>
      <c r="FKU19" s="29"/>
      <c r="FKV19" s="31"/>
      <c r="FKW19" s="32"/>
      <c r="FKX19" s="33"/>
      <c r="FKY19" s="33"/>
      <c r="FKZ19" s="33"/>
      <c r="FLA19" s="33"/>
      <c r="FLB19" s="34"/>
      <c r="FLC19" s="28"/>
      <c r="FLD19" s="29"/>
      <c r="FLE19" s="29"/>
      <c r="FLF19" s="29"/>
      <c r="FLG19" s="29"/>
      <c r="FLH19" s="30"/>
      <c r="FLI19" s="29"/>
      <c r="FLJ19" s="29"/>
      <c r="FLK19" s="29"/>
      <c r="FLL19" s="29"/>
      <c r="FLM19" s="31"/>
      <c r="FLN19" s="29"/>
      <c r="FLO19" s="31"/>
      <c r="FLP19" s="32"/>
      <c r="FLQ19" s="33"/>
      <c r="FLR19" s="33"/>
      <c r="FLS19" s="33"/>
      <c r="FLT19" s="33"/>
      <c r="FLU19" s="34"/>
      <c r="FLV19" s="28"/>
      <c r="FLW19" s="29"/>
      <c r="FLX19" s="29"/>
      <c r="FLY19" s="29"/>
      <c r="FLZ19" s="29"/>
      <c r="FMA19" s="30"/>
      <c r="FMB19" s="29"/>
      <c r="FMC19" s="29"/>
      <c r="FMD19" s="29"/>
      <c r="FME19" s="29"/>
      <c r="FMF19" s="31"/>
      <c r="FMG19" s="29"/>
      <c r="FMH19" s="31"/>
      <c r="FMI19" s="32"/>
      <c r="FMJ19" s="33"/>
      <c r="FMK19" s="33"/>
      <c r="FML19" s="33"/>
      <c r="FMM19" s="33"/>
      <c r="FMN19" s="34"/>
      <c r="FMO19" s="28"/>
      <c r="FMP19" s="29"/>
      <c r="FMQ19" s="29"/>
      <c r="FMR19" s="29"/>
      <c r="FMS19" s="29"/>
      <c r="FMT19" s="30"/>
      <c r="FMU19" s="29"/>
      <c r="FMV19" s="29"/>
      <c r="FMW19" s="29"/>
      <c r="FMX19" s="29"/>
      <c r="FMY19" s="31"/>
      <c r="FMZ19" s="29"/>
      <c r="FNA19" s="31"/>
      <c r="FNB19" s="32"/>
      <c r="FNC19" s="33"/>
      <c r="FND19" s="33"/>
      <c r="FNE19" s="33"/>
      <c r="FNF19" s="33"/>
      <c r="FNG19" s="34"/>
      <c r="FNH19" s="28"/>
      <c r="FNI19" s="29"/>
      <c r="FNJ19" s="29"/>
      <c r="FNK19" s="29"/>
      <c r="FNL19" s="29"/>
      <c r="FNM19" s="30"/>
      <c r="FNN19" s="29"/>
      <c r="FNO19" s="29"/>
      <c r="FNP19" s="29"/>
      <c r="FNQ19" s="29"/>
      <c r="FNR19" s="31"/>
      <c r="FNS19" s="29"/>
      <c r="FNT19" s="31"/>
      <c r="FNU19" s="32"/>
      <c r="FNV19" s="33"/>
      <c r="FNW19" s="33"/>
      <c r="FNX19" s="33"/>
      <c r="FNY19" s="33"/>
      <c r="FNZ19" s="34"/>
      <c r="FOA19" s="28"/>
      <c r="FOB19" s="29"/>
      <c r="FOC19" s="29"/>
      <c r="FOD19" s="29"/>
      <c r="FOE19" s="29"/>
      <c r="FOF19" s="30"/>
      <c r="FOG19" s="29"/>
      <c r="FOH19" s="29"/>
      <c r="FOI19" s="29"/>
      <c r="FOJ19" s="29"/>
      <c r="FOK19" s="31"/>
      <c r="FOL19" s="29"/>
      <c r="FOM19" s="31"/>
      <c r="FON19" s="32"/>
      <c r="FOO19" s="33"/>
      <c r="FOP19" s="33"/>
      <c r="FOQ19" s="33"/>
      <c r="FOR19" s="33"/>
      <c r="FOS19" s="34"/>
      <c r="FOT19" s="28"/>
      <c r="FOU19" s="29"/>
      <c r="FOV19" s="29"/>
      <c r="FOW19" s="29"/>
      <c r="FOX19" s="29"/>
      <c r="FOY19" s="30"/>
      <c r="FOZ19" s="29"/>
      <c r="FPA19" s="29"/>
      <c r="FPB19" s="29"/>
      <c r="FPC19" s="29"/>
      <c r="FPD19" s="31"/>
      <c r="FPE19" s="29"/>
      <c r="FPF19" s="31"/>
      <c r="FPG19" s="32"/>
      <c r="FPH19" s="33"/>
      <c r="FPI19" s="33"/>
      <c r="FPJ19" s="33"/>
      <c r="FPK19" s="33"/>
      <c r="FPL19" s="34"/>
      <c r="FPM19" s="28"/>
      <c r="FPN19" s="29"/>
      <c r="FPO19" s="29"/>
      <c r="FPP19" s="29"/>
      <c r="FPQ19" s="29"/>
      <c r="FPR19" s="30"/>
      <c r="FPS19" s="29"/>
      <c r="FPT19" s="29"/>
      <c r="FPU19" s="29"/>
      <c r="FPV19" s="29"/>
      <c r="FPW19" s="31"/>
      <c r="FPX19" s="29"/>
      <c r="FPY19" s="31"/>
      <c r="FPZ19" s="32"/>
      <c r="FQA19" s="33"/>
      <c r="FQB19" s="33"/>
      <c r="FQC19" s="33"/>
      <c r="FQD19" s="33"/>
      <c r="FQE19" s="34"/>
      <c r="FQF19" s="28"/>
      <c r="FQG19" s="29"/>
      <c r="FQH19" s="29"/>
      <c r="FQI19" s="29"/>
      <c r="FQJ19" s="29"/>
      <c r="FQK19" s="30"/>
      <c r="FQL19" s="29"/>
      <c r="FQM19" s="29"/>
      <c r="FQN19" s="29"/>
      <c r="FQO19" s="29"/>
      <c r="FQP19" s="31"/>
      <c r="FQQ19" s="29"/>
      <c r="FQR19" s="31"/>
      <c r="FQS19" s="32"/>
      <c r="FQT19" s="33"/>
      <c r="FQU19" s="33"/>
      <c r="FQV19" s="33"/>
      <c r="FQW19" s="33"/>
      <c r="FQX19" s="34"/>
      <c r="FQY19" s="28"/>
      <c r="FQZ19" s="29"/>
      <c r="FRA19" s="29"/>
      <c r="FRB19" s="29"/>
      <c r="FRC19" s="29"/>
      <c r="FRD19" s="30"/>
      <c r="FRE19" s="29"/>
      <c r="FRF19" s="29"/>
      <c r="FRG19" s="29"/>
      <c r="FRH19" s="29"/>
      <c r="FRI19" s="31"/>
      <c r="FRJ19" s="29"/>
      <c r="FRK19" s="31"/>
      <c r="FRL19" s="32"/>
      <c r="FRM19" s="33"/>
      <c r="FRN19" s="33"/>
      <c r="FRO19" s="33"/>
      <c r="FRP19" s="33"/>
      <c r="FRQ19" s="34"/>
      <c r="FRR19" s="28"/>
      <c r="FRS19" s="29"/>
      <c r="FRT19" s="29"/>
      <c r="FRU19" s="29"/>
      <c r="FRV19" s="29"/>
      <c r="FRW19" s="30"/>
      <c r="FRX19" s="29"/>
      <c r="FRY19" s="29"/>
      <c r="FRZ19" s="29"/>
      <c r="FSA19" s="29"/>
      <c r="FSB19" s="31"/>
      <c r="FSC19" s="29"/>
      <c r="FSD19" s="31"/>
      <c r="FSE19" s="32"/>
      <c r="FSF19" s="33"/>
      <c r="FSG19" s="33"/>
      <c r="FSH19" s="33"/>
      <c r="FSI19" s="33"/>
      <c r="FSJ19" s="34"/>
      <c r="FSK19" s="28"/>
      <c r="FSL19" s="29"/>
      <c r="FSM19" s="29"/>
      <c r="FSN19" s="29"/>
      <c r="FSO19" s="29"/>
      <c r="FSP19" s="30"/>
      <c r="FSQ19" s="29"/>
      <c r="FSR19" s="29"/>
      <c r="FSS19" s="29"/>
      <c r="FST19" s="29"/>
      <c r="FSU19" s="31"/>
      <c r="FSV19" s="29"/>
      <c r="FSW19" s="31"/>
      <c r="FSX19" s="32"/>
      <c r="FSY19" s="33"/>
      <c r="FSZ19" s="33"/>
      <c r="FTA19" s="33"/>
      <c r="FTB19" s="33"/>
      <c r="FTC19" s="34"/>
      <c r="FTD19" s="28"/>
      <c r="FTE19" s="29"/>
      <c r="FTF19" s="29"/>
      <c r="FTG19" s="29"/>
      <c r="FTH19" s="29"/>
      <c r="FTI19" s="30"/>
      <c r="FTJ19" s="29"/>
      <c r="FTK19" s="29"/>
      <c r="FTL19" s="29"/>
      <c r="FTM19" s="29"/>
      <c r="FTN19" s="31"/>
      <c r="FTO19" s="29"/>
      <c r="FTP19" s="31"/>
      <c r="FTQ19" s="32"/>
      <c r="FTR19" s="33"/>
      <c r="FTS19" s="33"/>
      <c r="FTT19" s="33"/>
      <c r="FTU19" s="33"/>
      <c r="FTV19" s="34"/>
      <c r="FTW19" s="28"/>
      <c r="FTX19" s="29"/>
      <c r="FTY19" s="29"/>
      <c r="FTZ19" s="29"/>
      <c r="FUA19" s="29"/>
      <c r="FUB19" s="30"/>
      <c r="FUC19" s="29"/>
      <c r="FUD19" s="29"/>
      <c r="FUE19" s="29"/>
      <c r="FUF19" s="29"/>
      <c r="FUG19" s="31"/>
      <c r="FUH19" s="29"/>
      <c r="FUI19" s="31"/>
      <c r="FUJ19" s="32"/>
      <c r="FUK19" s="33"/>
      <c r="FUL19" s="33"/>
      <c r="FUM19" s="33"/>
      <c r="FUN19" s="33"/>
      <c r="FUO19" s="34"/>
      <c r="FUP19" s="28"/>
      <c r="FUQ19" s="29"/>
      <c r="FUR19" s="29"/>
      <c r="FUS19" s="29"/>
      <c r="FUT19" s="29"/>
      <c r="FUU19" s="30"/>
      <c r="FUV19" s="29"/>
      <c r="FUW19" s="29"/>
      <c r="FUX19" s="29"/>
      <c r="FUY19" s="29"/>
      <c r="FUZ19" s="31"/>
      <c r="FVA19" s="29"/>
      <c r="FVB19" s="31"/>
      <c r="FVC19" s="32"/>
      <c r="FVD19" s="33"/>
      <c r="FVE19" s="33"/>
      <c r="FVF19" s="33"/>
      <c r="FVG19" s="33"/>
      <c r="FVH19" s="34"/>
      <c r="FVI19" s="28"/>
      <c r="FVJ19" s="29"/>
      <c r="FVK19" s="29"/>
      <c r="FVL19" s="29"/>
      <c r="FVM19" s="29"/>
      <c r="FVN19" s="30"/>
      <c r="FVO19" s="29"/>
      <c r="FVP19" s="29"/>
      <c r="FVQ19" s="29"/>
      <c r="FVR19" s="29"/>
      <c r="FVS19" s="31"/>
      <c r="FVT19" s="29"/>
      <c r="FVU19" s="31"/>
      <c r="FVV19" s="32"/>
      <c r="FVW19" s="33"/>
      <c r="FVX19" s="33"/>
      <c r="FVY19" s="33"/>
      <c r="FVZ19" s="33"/>
      <c r="FWA19" s="34"/>
      <c r="FWB19" s="28"/>
      <c r="FWC19" s="29"/>
      <c r="FWD19" s="29"/>
      <c r="FWE19" s="29"/>
      <c r="FWF19" s="29"/>
      <c r="FWG19" s="30"/>
      <c r="FWH19" s="29"/>
      <c r="FWI19" s="29"/>
      <c r="FWJ19" s="29"/>
      <c r="FWK19" s="29"/>
      <c r="FWL19" s="31"/>
      <c r="FWM19" s="29"/>
      <c r="FWN19" s="31"/>
      <c r="FWO19" s="32"/>
      <c r="FWP19" s="33"/>
      <c r="FWQ19" s="33"/>
      <c r="FWR19" s="33"/>
      <c r="FWS19" s="33"/>
      <c r="FWT19" s="34"/>
      <c r="FWU19" s="28"/>
      <c r="FWV19" s="29"/>
      <c r="FWW19" s="29"/>
      <c r="FWX19" s="29"/>
      <c r="FWY19" s="29"/>
      <c r="FWZ19" s="30"/>
      <c r="FXA19" s="29"/>
      <c r="FXB19" s="29"/>
      <c r="FXC19" s="29"/>
      <c r="FXD19" s="29"/>
      <c r="FXE19" s="31"/>
      <c r="FXF19" s="29"/>
      <c r="FXG19" s="31"/>
      <c r="FXH19" s="32"/>
      <c r="FXI19" s="33"/>
      <c r="FXJ19" s="33"/>
      <c r="FXK19" s="33"/>
      <c r="FXL19" s="33"/>
      <c r="FXM19" s="34"/>
      <c r="FXN19" s="28"/>
      <c r="FXO19" s="29"/>
      <c r="FXP19" s="29"/>
      <c r="FXQ19" s="29"/>
      <c r="FXR19" s="29"/>
      <c r="FXS19" s="30"/>
      <c r="FXT19" s="29"/>
      <c r="FXU19" s="29"/>
      <c r="FXV19" s="29"/>
      <c r="FXW19" s="29"/>
      <c r="FXX19" s="31"/>
      <c r="FXY19" s="29"/>
      <c r="FXZ19" s="31"/>
      <c r="FYA19" s="32"/>
      <c r="FYB19" s="33"/>
      <c r="FYC19" s="33"/>
      <c r="FYD19" s="33"/>
      <c r="FYE19" s="33"/>
      <c r="FYF19" s="34"/>
      <c r="FYG19" s="28"/>
      <c r="FYH19" s="29"/>
      <c r="FYI19" s="29"/>
      <c r="FYJ19" s="29"/>
      <c r="FYK19" s="29"/>
      <c r="FYL19" s="30"/>
      <c r="FYM19" s="29"/>
      <c r="FYN19" s="29"/>
      <c r="FYO19" s="29"/>
      <c r="FYP19" s="29"/>
      <c r="FYQ19" s="31"/>
      <c r="FYR19" s="29"/>
      <c r="FYS19" s="31"/>
      <c r="FYT19" s="32"/>
      <c r="FYU19" s="33"/>
      <c r="FYV19" s="33"/>
      <c r="FYW19" s="33"/>
      <c r="FYX19" s="33"/>
      <c r="FYY19" s="34"/>
      <c r="FYZ19" s="28"/>
      <c r="FZA19" s="29"/>
      <c r="FZB19" s="29"/>
      <c r="FZC19" s="29"/>
      <c r="FZD19" s="29"/>
      <c r="FZE19" s="30"/>
      <c r="FZF19" s="29"/>
      <c r="FZG19" s="29"/>
      <c r="FZH19" s="29"/>
      <c r="FZI19" s="29"/>
      <c r="FZJ19" s="31"/>
      <c r="FZK19" s="29"/>
      <c r="FZL19" s="31"/>
      <c r="FZM19" s="32"/>
      <c r="FZN19" s="33"/>
      <c r="FZO19" s="33"/>
      <c r="FZP19" s="33"/>
      <c r="FZQ19" s="33"/>
      <c r="FZR19" s="34"/>
      <c r="FZS19" s="28"/>
      <c r="FZT19" s="29"/>
      <c r="FZU19" s="29"/>
      <c r="FZV19" s="29"/>
      <c r="FZW19" s="29"/>
      <c r="FZX19" s="30"/>
      <c r="FZY19" s="29"/>
      <c r="FZZ19" s="29"/>
      <c r="GAA19" s="29"/>
      <c r="GAB19" s="29"/>
      <c r="GAC19" s="31"/>
      <c r="GAD19" s="29"/>
      <c r="GAE19" s="31"/>
      <c r="GAF19" s="32"/>
      <c r="GAG19" s="33"/>
      <c r="GAH19" s="33"/>
      <c r="GAI19" s="33"/>
      <c r="GAJ19" s="33"/>
      <c r="GAK19" s="34"/>
      <c r="GAL19" s="28"/>
      <c r="GAM19" s="29"/>
      <c r="GAN19" s="29"/>
      <c r="GAO19" s="29"/>
      <c r="GAP19" s="29"/>
      <c r="GAQ19" s="30"/>
      <c r="GAR19" s="29"/>
      <c r="GAS19" s="29"/>
      <c r="GAT19" s="29"/>
      <c r="GAU19" s="29"/>
      <c r="GAV19" s="31"/>
      <c r="GAW19" s="29"/>
      <c r="GAX19" s="31"/>
      <c r="GAY19" s="32"/>
      <c r="GAZ19" s="33"/>
      <c r="GBA19" s="33"/>
      <c r="GBB19" s="33"/>
      <c r="GBC19" s="33"/>
      <c r="GBD19" s="34"/>
      <c r="GBE19" s="28"/>
      <c r="GBF19" s="29"/>
      <c r="GBG19" s="29"/>
      <c r="GBH19" s="29"/>
      <c r="GBI19" s="29"/>
      <c r="GBJ19" s="30"/>
      <c r="GBK19" s="29"/>
      <c r="GBL19" s="29"/>
      <c r="GBM19" s="29"/>
      <c r="GBN19" s="29"/>
      <c r="GBO19" s="31"/>
      <c r="GBP19" s="29"/>
      <c r="GBQ19" s="31"/>
      <c r="GBR19" s="32"/>
      <c r="GBS19" s="33"/>
      <c r="GBT19" s="33"/>
      <c r="GBU19" s="33"/>
      <c r="GBV19" s="33"/>
      <c r="GBW19" s="34"/>
      <c r="GBX19" s="28"/>
      <c r="GBY19" s="29"/>
      <c r="GBZ19" s="29"/>
      <c r="GCA19" s="29"/>
      <c r="GCB19" s="29"/>
      <c r="GCC19" s="30"/>
      <c r="GCD19" s="29"/>
      <c r="GCE19" s="29"/>
      <c r="GCF19" s="29"/>
      <c r="GCG19" s="29"/>
      <c r="GCH19" s="31"/>
      <c r="GCI19" s="29"/>
      <c r="GCJ19" s="31"/>
      <c r="GCK19" s="32"/>
      <c r="GCL19" s="33"/>
      <c r="GCM19" s="33"/>
      <c r="GCN19" s="33"/>
      <c r="GCO19" s="33"/>
      <c r="GCP19" s="34"/>
      <c r="GCQ19" s="28"/>
      <c r="GCR19" s="29"/>
      <c r="GCS19" s="29"/>
      <c r="GCT19" s="29"/>
      <c r="GCU19" s="29"/>
      <c r="GCV19" s="30"/>
      <c r="GCW19" s="29"/>
      <c r="GCX19" s="29"/>
      <c r="GCY19" s="29"/>
      <c r="GCZ19" s="29"/>
      <c r="GDA19" s="31"/>
      <c r="GDB19" s="29"/>
      <c r="GDC19" s="31"/>
      <c r="GDD19" s="32"/>
      <c r="GDE19" s="33"/>
      <c r="GDF19" s="33"/>
      <c r="GDG19" s="33"/>
      <c r="GDH19" s="33"/>
      <c r="GDI19" s="34"/>
      <c r="GDJ19" s="28"/>
      <c r="GDK19" s="29"/>
      <c r="GDL19" s="29"/>
      <c r="GDM19" s="29"/>
      <c r="GDN19" s="29"/>
      <c r="GDO19" s="30"/>
      <c r="GDP19" s="29"/>
      <c r="GDQ19" s="29"/>
      <c r="GDR19" s="29"/>
      <c r="GDS19" s="29"/>
      <c r="GDT19" s="31"/>
      <c r="GDU19" s="29"/>
      <c r="GDV19" s="31"/>
      <c r="GDW19" s="32"/>
      <c r="GDX19" s="33"/>
      <c r="GDY19" s="33"/>
      <c r="GDZ19" s="33"/>
      <c r="GEA19" s="33"/>
      <c r="GEB19" s="34"/>
      <c r="GEC19" s="28"/>
      <c r="GED19" s="29"/>
      <c r="GEE19" s="29"/>
      <c r="GEF19" s="29"/>
      <c r="GEG19" s="29"/>
      <c r="GEH19" s="30"/>
      <c r="GEI19" s="29"/>
      <c r="GEJ19" s="29"/>
      <c r="GEK19" s="29"/>
      <c r="GEL19" s="29"/>
      <c r="GEM19" s="31"/>
      <c r="GEN19" s="29"/>
      <c r="GEO19" s="31"/>
      <c r="GEP19" s="32"/>
      <c r="GEQ19" s="33"/>
      <c r="GER19" s="33"/>
      <c r="GES19" s="33"/>
      <c r="GET19" s="33"/>
      <c r="GEU19" s="34"/>
      <c r="GEV19" s="28"/>
      <c r="GEW19" s="29"/>
      <c r="GEX19" s="29"/>
      <c r="GEY19" s="29"/>
      <c r="GEZ19" s="29"/>
      <c r="GFA19" s="30"/>
      <c r="GFB19" s="29"/>
      <c r="GFC19" s="29"/>
      <c r="GFD19" s="29"/>
      <c r="GFE19" s="29"/>
      <c r="GFF19" s="31"/>
      <c r="GFG19" s="29"/>
      <c r="GFH19" s="31"/>
      <c r="GFI19" s="32"/>
      <c r="GFJ19" s="33"/>
      <c r="GFK19" s="33"/>
      <c r="GFL19" s="33"/>
      <c r="GFM19" s="33"/>
      <c r="GFN19" s="34"/>
      <c r="GFO19" s="28"/>
      <c r="GFP19" s="29"/>
      <c r="GFQ19" s="29"/>
      <c r="GFR19" s="29"/>
      <c r="GFS19" s="29"/>
      <c r="GFT19" s="30"/>
      <c r="GFU19" s="29"/>
      <c r="GFV19" s="29"/>
      <c r="GFW19" s="29"/>
      <c r="GFX19" s="29"/>
      <c r="GFY19" s="31"/>
      <c r="GFZ19" s="29"/>
      <c r="GGA19" s="31"/>
      <c r="GGB19" s="32"/>
      <c r="GGC19" s="33"/>
      <c r="GGD19" s="33"/>
      <c r="GGE19" s="33"/>
      <c r="GGF19" s="33"/>
      <c r="GGG19" s="34"/>
      <c r="GGH19" s="28"/>
      <c r="GGI19" s="29"/>
      <c r="GGJ19" s="29"/>
      <c r="GGK19" s="29"/>
      <c r="GGL19" s="29"/>
      <c r="GGM19" s="30"/>
      <c r="GGN19" s="29"/>
      <c r="GGO19" s="29"/>
      <c r="GGP19" s="29"/>
      <c r="GGQ19" s="29"/>
      <c r="GGR19" s="31"/>
      <c r="GGS19" s="29"/>
      <c r="GGT19" s="31"/>
      <c r="GGU19" s="32"/>
      <c r="GGV19" s="33"/>
      <c r="GGW19" s="33"/>
      <c r="GGX19" s="33"/>
      <c r="GGY19" s="33"/>
      <c r="GGZ19" s="34"/>
      <c r="GHA19" s="28"/>
      <c r="GHB19" s="29"/>
      <c r="GHC19" s="29"/>
      <c r="GHD19" s="29"/>
      <c r="GHE19" s="29"/>
      <c r="GHF19" s="30"/>
      <c r="GHG19" s="29"/>
      <c r="GHH19" s="29"/>
      <c r="GHI19" s="29"/>
      <c r="GHJ19" s="29"/>
      <c r="GHK19" s="31"/>
      <c r="GHL19" s="29"/>
      <c r="GHM19" s="31"/>
      <c r="GHN19" s="32"/>
      <c r="GHO19" s="33"/>
      <c r="GHP19" s="33"/>
      <c r="GHQ19" s="33"/>
      <c r="GHR19" s="33"/>
      <c r="GHS19" s="34"/>
      <c r="GHT19" s="28"/>
      <c r="GHU19" s="29"/>
      <c r="GHV19" s="29"/>
      <c r="GHW19" s="29"/>
      <c r="GHX19" s="29"/>
      <c r="GHY19" s="30"/>
      <c r="GHZ19" s="29"/>
      <c r="GIA19" s="29"/>
      <c r="GIB19" s="29"/>
      <c r="GIC19" s="29"/>
      <c r="GID19" s="31"/>
      <c r="GIE19" s="29"/>
      <c r="GIF19" s="31"/>
      <c r="GIG19" s="32"/>
      <c r="GIH19" s="33"/>
      <c r="GII19" s="33"/>
      <c r="GIJ19" s="33"/>
      <c r="GIK19" s="33"/>
      <c r="GIL19" s="34"/>
      <c r="GIM19" s="28"/>
      <c r="GIN19" s="29"/>
      <c r="GIO19" s="29"/>
      <c r="GIP19" s="29"/>
      <c r="GIQ19" s="29"/>
      <c r="GIR19" s="30"/>
      <c r="GIS19" s="29"/>
      <c r="GIT19" s="29"/>
      <c r="GIU19" s="29"/>
      <c r="GIV19" s="29"/>
      <c r="GIW19" s="31"/>
      <c r="GIX19" s="29"/>
      <c r="GIY19" s="31"/>
      <c r="GIZ19" s="32"/>
      <c r="GJA19" s="33"/>
      <c r="GJB19" s="33"/>
      <c r="GJC19" s="33"/>
      <c r="GJD19" s="33"/>
      <c r="GJE19" s="34"/>
      <c r="GJF19" s="28"/>
      <c r="GJG19" s="29"/>
      <c r="GJH19" s="29"/>
      <c r="GJI19" s="29"/>
      <c r="GJJ19" s="29"/>
      <c r="GJK19" s="30"/>
      <c r="GJL19" s="29"/>
      <c r="GJM19" s="29"/>
      <c r="GJN19" s="29"/>
      <c r="GJO19" s="29"/>
      <c r="GJP19" s="31"/>
      <c r="GJQ19" s="29"/>
      <c r="GJR19" s="31"/>
      <c r="GJS19" s="32"/>
      <c r="GJT19" s="33"/>
      <c r="GJU19" s="33"/>
      <c r="GJV19" s="33"/>
      <c r="GJW19" s="33"/>
      <c r="GJX19" s="34"/>
      <c r="GJY19" s="28"/>
      <c r="GJZ19" s="29"/>
      <c r="GKA19" s="29"/>
      <c r="GKB19" s="29"/>
      <c r="GKC19" s="29"/>
      <c r="GKD19" s="30"/>
      <c r="GKE19" s="29"/>
      <c r="GKF19" s="29"/>
      <c r="GKG19" s="29"/>
      <c r="GKH19" s="29"/>
      <c r="GKI19" s="31"/>
      <c r="GKJ19" s="29"/>
      <c r="GKK19" s="31"/>
      <c r="GKL19" s="32"/>
      <c r="GKM19" s="33"/>
      <c r="GKN19" s="33"/>
      <c r="GKO19" s="33"/>
      <c r="GKP19" s="33"/>
      <c r="GKQ19" s="34"/>
      <c r="GKR19" s="28"/>
      <c r="GKS19" s="29"/>
      <c r="GKT19" s="29"/>
      <c r="GKU19" s="29"/>
      <c r="GKV19" s="29"/>
      <c r="GKW19" s="30"/>
      <c r="GKX19" s="29"/>
      <c r="GKY19" s="29"/>
      <c r="GKZ19" s="29"/>
      <c r="GLA19" s="29"/>
      <c r="GLB19" s="31"/>
      <c r="GLC19" s="29"/>
      <c r="GLD19" s="31"/>
      <c r="GLE19" s="32"/>
      <c r="GLF19" s="33"/>
      <c r="GLG19" s="33"/>
      <c r="GLH19" s="33"/>
      <c r="GLI19" s="33"/>
      <c r="GLJ19" s="34"/>
      <c r="GLK19" s="28"/>
      <c r="GLL19" s="29"/>
      <c r="GLM19" s="29"/>
      <c r="GLN19" s="29"/>
      <c r="GLO19" s="29"/>
      <c r="GLP19" s="30"/>
      <c r="GLQ19" s="29"/>
      <c r="GLR19" s="29"/>
      <c r="GLS19" s="29"/>
      <c r="GLT19" s="29"/>
      <c r="GLU19" s="31"/>
      <c r="GLV19" s="29"/>
      <c r="GLW19" s="31"/>
      <c r="GLX19" s="32"/>
      <c r="GLY19" s="33"/>
      <c r="GLZ19" s="33"/>
      <c r="GMA19" s="33"/>
      <c r="GMB19" s="33"/>
      <c r="GMC19" s="34"/>
      <c r="GMD19" s="28"/>
      <c r="GME19" s="29"/>
      <c r="GMF19" s="29"/>
      <c r="GMG19" s="29"/>
      <c r="GMH19" s="29"/>
      <c r="GMI19" s="30"/>
      <c r="GMJ19" s="29"/>
      <c r="GMK19" s="29"/>
      <c r="GML19" s="29"/>
      <c r="GMM19" s="29"/>
      <c r="GMN19" s="31"/>
      <c r="GMO19" s="29"/>
      <c r="GMP19" s="31"/>
      <c r="GMQ19" s="32"/>
      <c r="GMR19" s="33"/>
      <c r="GMS19" s="33"/>
      <c r="GMT19" s="33"/>
      <c r="GMU19" s="33"/>
      <c r="GMV19" s="34"/>
      <c r="GMW19" s="28"/>
      <c r="GMX19" s="29"/>
      <c r="GMY19" s="29"/>
      <c r="GMZ19" s="29"/>
      <c r="GNA19" s="29"/>
      <c r="GNB19" s="30"/>
      <c r="GNC19" s="29"/>
      <c r="GND19" s="29"/>
      <c r="GNE19" s="29"/>
      <c r="GNF19" s="29"/>
      <c r="GNG19" s="31"/>
      <c r="GNH19" s="29"/>
      <c r="GNI19" s="31"/>
      <c r="GNJ19" s="32"/>
      <c r="GNK19" s="33"/>
      <c r="GNL19" s="33"/>
      <c r="GNM19" s="33"/>
      <c r="GNN19" s="33"/>
      <c r="GNO19" s="34"/>
      <c r="GNP19" s="28"/>
      <c r="GNQ19" s="29"/>
      <c r="GNR19" s="29"/>
      <c r="GNS19" s="29"/>
      <c r="GNT19" s="29"/>
      <c r="GNU19" s="30"/>
      <c r="GNV19" s="29"/>
      <c r="GNW19" s="29"/>
      <c r="GNX19" s="29"/>
      <c r="GNY19" s="29"/>
      <c r="GNZ19" s="31"/>
      <c r="GOA19" s="29"/>
      <c r="GOB19" s="31"/>
      <c r="GOC19" s="32"/>
      <c r="GOD19" s="33"/>
      <c r="GOE19" s="33"/>
      <c r="GOF19" s="33"/>
      <c r="GOG19" s="33"/>
      <c r="GOH19" s="34"/>
      <c r="GOI19" s="28"/>
      <c r="GOJ19" s="29"/>
      <c r="GOK19" s="29"/>
      <c r="GOL19" s="29"/>
      <c r="GOM19" s="29"/>
      <c r="GON19" s="30"/>
      <c r="GOO19" s="29"/>
      <c r="GOP19" s="29"/>
      <c r="GOQ19" s="29"/>
      <c r="GOR19" s="29"/>
      <c r="GOS19" s="31"/>
      <c r="GOT19" s="29"/>
      <c r="GOU19" s="31"/>
      <c r="GOV19" s="32"/>
      <c r="GOW19" s="33"/>
      <c r="GOX19" s="33"/>
      <c r="GOY19" s="33"/>
      <c r="GOZ19" s="33"/>
      <c r="GPA19" s="34"/>
      <c r="GPB19" s="28"/>
      <c r="GPC19" s="29"/>
      <c r="GPD19" s="29"/>
      <c r="GPE19" s="29"/>
      <c r="GPF19" s="29"/>
      <c r="GPG19" s="30"/>
      <c r="GPH19" s="29"/>
      <c r="GPI19" s="29"/>
      <c r="GPJ19" s="29"/>
      <c r="GPK19" s="29"/>
      <c r="GPL19" s="31"/>
      <c r="GPM19" s="29"/>
      <c r="GPN19" s="31"/>
      <c r="GPO19" s="32"/>
      <c r="GPP19" s="33"/>
      <c r="GPQ19" s="33"/>
      <c r="GPR19" s="33"/>
      <c r="GPS19" s="33"/>
      <c r="GPT19" s="34"/>
      <c r="GPU19" s="28"/>
      <c r="GPV19" s="29"/>
      <c r="GPW19" s="29"/>
      <c r="GPX19" s="29"/>
      <c r="GPY19" s="29"/>
      <c r="GPZ19" s="30"/>
      <c r="GQA19" s="29"/>
      <c r="GQB19" s="29"/>
      <c r="GQC19" s="29"/>
      <c r="GQD19" s="29"/>
      <c r="GQE19" s="31"/>
      <c r="GQF19" s="29"/>
      <c r="GQG19" s="31"/>
      <c r="GQH19" s="32"/>
      <c r="GQI19" s="33"/>
      <c r="GQJ19" s="33"/>
      <c r="GQK19" s="33"/>
      <c r="GQL19" s="33"/>
      <c r="GQM19" s="34"/>
      <c r="GQN19" s="28"/>
      <c r="GQO19" s="29"/>
      <c r="GQP19" s="29"/>
      <c r="GQQ19" s="29"/>
      <c r="GQR19" s="29"/>
      <c r="GQS19" s="30"/>
      <c r="GQT19" s="29"/>
      <c r="GQU19" s="29"/>
      <c r="GQV19" s="29"/>
      <c r="GQW19" s="29"/>
      <c r="GQX19" s="31"/>
      <c r="GQY19" s="29"/>
      <c r="GQZ19" s="31"/>
      <c r="GRA19" s="32"/>
      <c r="GRB19" s="33"/>
      <c r="GRC19" s="33"/>
      <c r="GRD19" s="33"/>
      <c r="GRE19" s="33"/>
      <c r="GRF19" s="34"/>
      <c r="GRG19" s="28"/>
      <c r="GRH19" s="29"/>
      <c r="GRI19" s="29"/>
      <c r="GRJ19" s="29"/>
      <c r="GRK19" s="29"/>
      <c r="GRL19" s="30"/>
      <c r="GRM19" s="29"/>
      <c r="GRN19" s="29"/>
      <c r="GRO19" s="29"/>
      <c r="GRP19" s="29"/>
      <c r="GRQ19" s="31"/>
      <c r="GRR19" s="29"/>
      <c r="GRS19" s="31"/>
      <c r="GRT19" s="32"/>
      <c r="GRU19" s="33"/>
      <c r="GRV19" s="33"/>
      <c r="GRW19" s="33"/>
      <c r="GRX19" s="33"/>
      <c r="GRY19" s="34"/>
      <c r="GRZ19" s="28"/>
      <c r="GSA19" s="29"/>
      <c r="GSB19" s="29"/>
      <c r="GSC19" s="29"/>
      <c r="GSD19" s="29"/>
      <c r="GSE19" s="30"/>
      <c r="GSF19" s="29"/>
      <c r="GSG19" s="29"/>
      <c r="GSH19" s="29"/>
      <c r="GSI19" s="29"/>
      <c r="GSJ19" s="31"/>
      <c r="GSK19" s="29"/>
      <c r="GSL19" s="31"/>
      <c r="GSM19" s="32"/>
      <c r="GSN19" s="33"/>
      <c r="GSO19" s="33"/>
      <c r="GSP19" s="33"/>
      <c r="GSQ19" s="33"/>
      <c r="GSR19" s="34"/>
      <c r="GSS19" s="28"/>
      <c r="GST19" s="29"/>
      <c r="GSU19" s="29"/>
      <c r="GSV19" s="29"/>
      <c r="GSW19" s="29"/>
      <c r="GSX19" s="30"/>
      <c r="GSY19" s="29"/>
      <c r="GSZ19" s="29"/>
      <c r="GTA19" s="29"/>
      <c r="GTB19" s="29"/>
      <c r="GTC19" s="31"/>
      <c r="GTD19" s="29"/>
      <c r="GTE19" s="31"/>
      <c r="GTF19" s="32"/>
      <c r="GTG19" s="33"/>
      <c r="GTH19" s="33"/>
      <c r="GTI19" s="33"/>
      <c r="GTJ19" s="33"/>
      <c r="GTK19" s="34"/>
      <c r="GTL19" s="28"/>
      <c r="GTM19" s="29"/>
      <c r="GTN19" s="29"/>
      <c r="GTO19" s="29"/>
      <c r="GTP19" s="29"/>
      <c r="GTQ19" s="30"/>
      <c r="GTR19" s="29"/>
      <c r="GTS19" s="29"/>
      <c r="GTT19" s="29"/>
      <c r="GTU19" s="29"/>
      <c r="GTV19" s="31"/>
      <c r="GTW19" s="29"/>
      <c r="GTX19" s="31"/>
      <c r="GTY19" s="32"/>
      <c r="GTZ19" s="33"/>
      <c r="GUA19" s="33"/>
      <c r="GUB19" s="33"/>
      <c r="GUC19" s="33"/>
      <c r="GUD19" s="34"/>
      <c r="GUE19" s="28"/>
      <c r="GUF19" s="29"/>
      <c r="GUG19" s="29"/>
      <c r="GUH19" s="29"/>
      <c r="GUI19" s="29"/>
      <c r="GUJ19" s="30"/>
      <c r="GUK19" s="29"/>
      <c r="GUL19" s="29"/>
      <c r="GUM19" s="29"/>
      <c r="GUN19" s="29"/>
      <c r="GUO19" s="31"/>
      <c r="GUP19" s="29"/>
      <c r="GUQ19" s="31"/>
      <c r="GUR19" s="32"/>
      <c r="GUS19" s="33"/>
      <c r="GUT19" s="33"/>
      <c r="GUU19" s="33"/>
      <c r="GUV19" s="33"/>
      <c r="GUW19" s="34"/>
      <c r="GUX19" s="28"/>
      <c r="GUY19" s="29"/>
      <c r="GUZ19" s="29"/>
      <c r="GVA19" s="29"/>
      <c r="GVB19" s="29"/>
      <c r="GVC19" s="30"/>
      <c r="GVD19" s="29"/>
      <c r="GVE19" s="29"/>
      <c r="GVF19" s="29"/>
      <c r="GVG19" s="29"/>
      <c r="GVH19" s="31"/>
      <c r="GVI19" s="29"/>
      <c r="GVJ19" s="31"/>
      <c r="GVK19" s="32"/>
      <c r="GVL19" s="33"/>
      <c r="GVM19" s="33"/>
      <c r="GVN19" s="33"/>
      <c r="GVO19" s="33"/>
      <c r="GVP19" s="34"/>
      <c r="GVQ19" s="28"/>
      <c r="GVR19" s="29"/>
      <c r="GVS19" s="29"/>
      <c r="GVT19" s="29"/>
      <c r="GVU19" s="29"/>
      <c r="GVV19" s="30"/>
      <c r="GVW19" s="29"/>
      <c r="GVX19" s="29"/>
      <c r="GVY19" s="29"/>
      <c r="GVZ19" s="29"/>
      <c r="GWA19" s="31"/>
      <c r="GWB19" s="29"/>
      <c r="GWC19" s="31"/>
      <c r="GWD19" s="32"/>
      <c r="GWE19" s="33"/>
      <c r="GWF19" s="33"/>
      <c r="GWG19" s="33"/>
      <c r="GWH19" s="33"/>
      <c r="GWI19" s="34"/>
      <c r="GWJ19" s="28"/>
      <c r="GWK19" s="29"/>
      <c r="GWL19" s="29"/>
      <c r="GWM19" s="29"/>
      <c r="GWN19" s="29"/>
      <c r="GWO19" s="30"/>
      <c r="GWP19" s="29"/>
      <c r="GWQ19" s="29"/>
      <c r="GWR19" s="29"/>
      <c r="GWS19" s="29"/>
      <c r="GWT19" s="31"/>
      <c r="GWU19" s="29"/>
      <c r="GWV19" s="31"/>
      <c r="GWW19" s="32"/>
      <c r="GWX19" s="33"/>
      <c r="GWY19" s="33"/>
      <c r="GWZ19" s="33"/>
      <c r="GXA19" s="33"/>
      <c r="GXB19" s="34"/>
      <c r="GXC19" s="28"/>
      <c r="GXD19" s="29"/>
      <c r="GXE19" s="29"/>
      <c r="GXF19" s="29"/>
      <c r="GXG19" s="29"/>
      <c r="GXH19" s="30"/>
      <c r="GXI19" s="29"/>
      <c r="GXJ19" s="29"/>
      <c r="GXK19" s="29"/>
      <c r="GXL19" s="29"/>
      <c r="GXM19" s="31"/>
      <c r="GXN19" s="29"/>
      <c r="GXO19" s="31"/>
      <c r="GXP19" s="32"/>
      <c r="GXQ19" s="33"/>
      <c r="GXR19" s="33"/>
      <c r="GXS19" s="33"/>
      <c r="GXT19" s="33"/>
      <c r="GXU19" s="34"/>
      <c r="GXV19" s="28"/>
      <c r="GXW19" s="29"/>
      <c r="GXX19" s="29"/>
      <c r="GXY19" s="29"/>
      <c r="GXZ19" s="29"/>
      <c r="GYA19" s="30"/>
      <c r="GYB19" s="29"/>
      <c r="GYC19" s="29"/>
      <c r="GYD19" s="29"/>
      <c r="GYE19" s="29"/>
      <c r="GYF19" s="31"/>
      <c r="GYG19" s="29"/>
      <c r="GYH19" s="31"/>
      <c r="GYI19" s="32"/>
      <c r="GYJ19" s="33"/>
      <c r="GYK19" s="33"/>
      <c r="GYL19" s="33"/>
      <c r="GYM19" s="33"/>
      <c r="GYN19" s="34"/>
      <c r="GYO19" s="28"/>
      <c r="GYP19" s="29"/>
      <c r="GYQ19" s="29"/>
      <c r="GYR19" s="29"/>
      <c r="GYS19" s="29"/>
      <c r="GYT19" s="30"/>
      <c r="GYU19" s="29"/>
      <c r="GYV19" s="29"/>
      <c r="GYW19" s="29"/>
      <c r="GYX19" s="29"/>
      <c r="GYY19" s="31"/>
      <c r="GYZ19" s="29"/>
      <c r="GZA19" s="31"/>
      <c r="GZB19" s="32"/>
      <c r="GZC19" s="33"/>
      <c r="GZD19" s="33"/>
      <c r="GZE19" s="33"/>
      <c r="GZF19" s="33"/>
      <c r="GZG19" s="34"/>
      <c r="GZH19" s="28"/>
      <c r="GZI19" s="29"/>
      <c r="GZJ19" s="29"/>
      <c r="GZK19" s="29"/>
      <c r="GZL19" s="29"/>
      <c r="GZM19" s="30"/>
      <c r="GZN19" s="29"/>
      <c r="GZO19" s="29"/>
      <c r="GZP19" s="29"/>
      <c r="GZQ19" s="29"/>
      <c r="GZR19" s="31"/>
      <c r="GZS19" s="29"/>
      <c r="GZT19" s="31"/>
      <c r="GZU19" s="32"/>
      <c r="GZV19" s="33"/>
      <c r="GZW19" s="33"/>
      <c r="GZX19" s="33"/>
      <c r="GZY19" s="33"/>
      <c r="GZZ19" s="34"/>
      <c r="HAA19" s="28"/>
      <c r="HAB19" s="29"/>
      <c r="HAC19" s="29"/>
      <c r="HAD19" s="29"/>
      <c r="HAE19" s="29"/>
      <c r="HAF19" s="30"/>
      <c r="HAG19" s="29"/>
      <c r="HAH19" s="29"/>
      <c r="HAI19" s="29"/>
      <c r="HAJ19" s="29"/>
      <c r="HAK19" s="31"/>
      <c r="HAL19" s="29"/>
      <c r="HAM19" s="31"/>
      <c r="HAN19" s="32"/>
      <c r="HAO19" s="33"/>
      <c r="HAP19" s="33"/>
      <c r="HAQ19" s="33"/>
      <c r="HAR19" s="33"/>
      <c r="HAS19" s="34"/>
      <c r="HAT19" s="28"/>
      <c r="HAU19" s="29"/>
      <c r="HAV19" s="29"/>
      <c r="HAW19" s="29"/>
      <c r="HAX19" s="29"/>
      <c r="HAY19" s="30"/>
      <c r="HAZ19" s="29"/>
      <c r="HBA19" s="29"/>
      <c r="HBB19" s="29"/>
      <c r="HBC19" s="29"/>
      <c r="HBD19" s="31"/>
      <c r="HBE19" s="29"/>
      <c r="HBF19" s="31"/>
      <c r="HBG19" s="32"/>
      <c r="HBH19" s="33"/>
      <c r="HBI19" s="33"/>
      <c r="HBJ19" s="33"/>
      <c r="HBK19" s="33"/>
      <c r="HBL19" s="34"/>
      <c r="HBM19" s="28"/>
      <c r="HBN19" s="29"/>
      <c r="HBO19" s="29"/>
      <c r="HBP19" s="29"/>
      <c r="HBQ19" s="29"/>
      <c r="HBR19" s="30"/>
      <c r="HBS19" s="29"/>
      <c r="HBT19" s="29"/>
      <c r="HBU19" s="29"/>
      <c r="HBV19" s="29"/>
      <c r="HBW19" s="31"/>
      <c r="HBX19" s="29"/>
      <c r="HBY19" s="31"/>
      <c r="HBZ19" s="32"/>
      <c r="HCA19" s="33"/>
      <c r="HCB19" s="33"/>
      <c r="HCC19" s="33"/>
      <c r="HCD19" s="33"/>
      <c r="HCE19" s="34"/>
      <c r="HCF19" s="28"/>
      <c r="HCG19" s="29"/>
      <c r="HCH19" s="29"/>
      <c r="HCI19" s="29"/>
      <c r="HCJ19" s="29"/>
      <c r="HCK19" s="30"/>
      <c r="HCL19" s="29"/>
      <c r="HCM19" s="29"/>
      <c r="HCN19" s="29"/>
      <c r="HCO19" s="29"/>
      <c r="HCP19" s="31"/>
      <c r="HCQ19" s="29"/>
      <c r="HCR19" s="31"/>
      <c r="HCS19" s="32"/>
      <c r="HCT19" s="33"/>
      <c r="HCU19" s="33"/>
      <c r="HCV19" s="33"/>
      <c r="HCW19" s="33"/>
      <c r="HCX19" s="34"/>
      <c r="HCY19" s="28"/>
      <c r="HCZ19" s="29"/>
      <c r="HDA19" s="29"/>
      <c r="HDB19" s="29"/>
      <c r="HDC19" s="29"/>
      <c r="HDD19" s="30"/>
      <c r="HDE19" s="29"/>
      <c r="HDF19" s="29"/>
      <c r="HDG19" s="29"/>
      <c r="HDH19" s="29"/>
      <c r="HDI19" s="31"/>
      <c r="HDJ19" s="29"/>
      <c r="HDK19" s="31"/>
      <c r="HDL19" s="32"/>
      <c r="HDM19" s="33"/>
      <c r="HDN19" s="33"/>
      <c r="HDO19" s="33"/>
      <c r="HDP19" s="33"/>
      <c r="HDQ19" s="34"/>
      <c r="HDR19" s="28"/>
      <c r="HDS19" s="29"/>
      <c r="HDT19" s="29"/>
      <c r="HDU19" s="29"/>
      <c r="HDV19" s="29"/>
      <c r="HDW19" s="30"/>
      <c r="HDX19" s="29"/>
      <c r="HDY19" s="29"/>
      <c r="HDZ19" s="29"/>
      <c r="HEA19" s="29"/>
      <c r="HEB19" s="31"/>
      <c r="HEC19" s="29"/>
      <c r="HED19" s="31"/>
      <c r="HEE19" s="32"/>
      <c r="HEF19" s="33"/>
      <c r="HEG19" s="33"/>
      <c r="HEH19" s="33"/>
      <c r="HEI19" s="33"/>
      <c r="HEJ19" s="34"/>
      <c r="HEK19" s="28"/>
      <c r="HEL19" s="29"/>
      <c r="HEM19" s="29"/>
      <c r="HEN19" s="29"/>
      <c r="HEO19" s="29"/>
      <c r="HEP19" s="30"/>
      <c r="HEQ19" s="29"/>
      <c r="HER19" s="29"/>
      <c r="HES19" s="29"/>
      <c r="HET19" s="29"/>
      <c r="HEU19" s="31"/>
      <c r="HEV19" s="29"/>
      <c r="HEW19" s="31"/>
      <c r="HEX19" s="32"/>
      <c r="HEY19" s="33"/>
      <c r="HEZ19" s="33"/>
      <c r="HFA19" s="33"/>
      <c r="HFB19" s="33"/>
      <c r="HFC19" s="34"/>
      <c r="HFD19" s="28"/>
      <c r="HFE19" s="29"/>
      <c r="HFF19" s="29"/>
      <c r="HFG19" s="29"/>
      <c r="HFH19" s="29"/>
      <c r="HFI19" s="30"/>
      <c r="HFJ19" s="29"/>
      <c r="HFK19" s="29"/>
      <c r="HFL19" s="29"/>
      <c r="HFM19" s="29"/>
      <c r="HFN19" s="31"/>
      <c r="HFO19" s="29"/>
      <c r="HFP19" s="31"/>
      <c r="HFQ19" s="32"/>
      <c r="HFR19" s="33"/>
      <c r="HFS19" s="33"/>
      <c r="HFT19" s="33"/>
      <c r="HFU19" s="33"/>
      <c r="HFV19" s="34"/>
      <c r="HFW19" s="28"/>
      <c r="HFX19" s="29"/>
      <c r="HFY19" s="29"/>
      <c r="HFZ19" s="29"/>
      <c r="HGA19" s="29"/>
      <c r="HGB19" s="30"/>
      <c r="HGC19" s="29"/>
      <c r="HGD19" s="29"/>
      <c r="HGE19" s="29"/>
      <c r="HGF19" s="29"/>
      <c r="HGG19" s="31"/>
      <c r="HGH19" s="29"/>
      <c r="HGI19" s="31"/>
      <c r="HGJ19" s="32"/>
      <c r="HGK19" s="33"/>
      <c r="HGL19" s="33"/>
      <c r="HGM19" s="33"/>
      <c r="HGN19" s="33"/>
      <c r="HGO19" s="34"/>
      <c r="HGP19" s="28"/>
      <c r="HGQ19" s="29"/>
      <c r="HGR19" s="29"/>
      <c r="HGS19" s="29"/>
      <c r="HGT19" s="29"/>
      <c r="HGU19" s="30"/>
      <c r="HGV19" s="29"/>
      <c r="HGW19" s="29"/>
      <c r="HGX19" s="29"/>
      <c r="HGY19" s="29"/>
      <c r="HGZ19" s="31"/>
      <c r="HHA19" s="29"/>
      <c r="HHB19" s="31"/>
      <c r="HHC19" s="32"/>
      <c r="HHD19" s="33"/>
      <c r="HHE19" s="33"/>
      <c r="HHF19" s="33"/>
      <c r="HHG19" s="33"/>
      <c r="HHH19" s="34"/>
      <c r="HHI19" s="28"/>
      <c r="HHJ19" s="29"/>
      <c r="HHK19" s="29"/>
      <c r="HHL19" s="29"/>
      <c r="HHM19" s="29"/>
      <c r="HHN19" s="30"/>
      <c r="HHO19" s="29"/>
      <c r="HHP19" s="29"/>
      <c r="HHQ19" s="29"/>
      <c r="HHR19" s="29"/>
      <c r="HHS19" s="31"/>
      <c r="HHT19" s="29"/>
      <c r="HHU19" s="31"/>
      <c r="HHV19" s="32"/>
      <c r="HHW19" s="33"/>
      <c r="HHX19" s="33"/>
      <c r="HHY19" s="33"/>
      <c r="HHZ19" s="33"/>
      <c r="HIA19" s="34"/>
      <c r="HIB19" s="28"/>
      <c r="HIC19" s="29"/>
      <c r="HID19" s="29"/>
      <c r="HIE19" s="29"/>
      <c r="HIF19" s="29"/>
      <c r="HIG19" s="30"/>
      <c r="HIH19" s="29"/>
      <c r="HII19" s="29"/>
      <c r="HIJ19" s="29"/>
      <c r="HIK19" s="29"/>
      <c r="HIL19" s="31"/>
      <c r="HIM19" s="29"/>
      <c r="HIN19" s="31"/>
      <c r="HIO19" s="32"/>
      <c r="HIP19" s="33"/>
      <c r="HIQ19" s="33"/>
      <c r="HIR19" s="33"/>
      <c r="HIS19" s="33"/>
      <c r="HIT19" s="34"/>
      <c r="HIU19" s="28"/>
      <c r="HIV19" s="29"/>
      <c r="HIW19" s="29"/>
      <c r="HIX19" s="29"/>
      <c r="HIY19" s="29"/>
      <c r="HIZ19" s="30"/>
      <c r="HJA19" s="29"/>
      <c r="HJB19" s="29"/>
      <c r="HJC19" s="29"/>
      <c r="HJD19" s="29"/>
      <c r="HJE19" s="31"/>
      <c r="HJF19" s="29"/>
      <c r="HJG19" s="31"/>
      <c r="HJH19" s="32"/>
      <c r="HJI19" s="33"/>
      <c r="HJJ19" s="33"/>
      <c r="HJK19" s="33"/>
      <c r="HJL19" s="33"/>
      <c r="HJM19" s="34"/>
      <c r="HJN19" s="28"/>
      <c r="HJO19" s="29"/>
      <c r="HJP19" s="29"/>
      <c r="HJQ19" s="29"/>
      <c r="HJR19" s="29"/>
      <c r="HJS19" s="30"/>
      <c r="HJT19" s="29"/>
      <c r="HJU19" s="29"/>
      <c r="HJV19" s="29"/>
      <c r="HJW19" s="29"/>
      <c r="HJX19" s="31"/>
      <c r="HJY19" s="29"/>
      <c r="HJZ19" s="31"/>
      <c r="HKA19" s="32"/>
      <c r="HKB19" s="33"/>
      <c r="HKC19" s="33"/>
      <c r="HKD19" s="33"/>
      <c r="HKE19" s="33"/>
      <c r="HKF19" s="34"/>
      <c r="HKG19" s="28"/>
      <c r="HKH19" s="29"/>
      <c r="HKI19" s="29"/>
      <c r="HKJ19" s="29"/>
      <c r="HKK19" s="29"/>
      <c r="HKL19" s="30"/>
      <c r="HKM19" s="29"/>
      <c r="HKN19" s="29"/>
      <c r="HKO19" s="29"/>
      <c r="HKP19" s="29"/>
      <c r="HKQ19" s="31"/>
      <c r="HKR19" s="29"/>
      <c r="HKS19" s="31"/>
      <c r="HKT19" s="32"/>
      <c r="HKU19" s="33"/>
      <c r="HKV19" s="33"/>
      <c r="HKW19" s="33"/>
      <c r="HKX19" s="33"/>
      <c r="HKY19" s="34"/>
      <c r="HKZ19" s="28"/>
      <c r="HLA19" s="29"/>
      <c r="HLB19" s="29"/>
      <c r="HLC19" s="29"/>
      <c r="HLD19" s="29"/>
      <c r="HLE19" s="30"/>
      <c r="HLF19" s="29"/>
      <c r="HLG19" s="29"/>
      <c r="HLH19" s="29"/>
      <c r="HLI19" s="29"/>
      <c r="HLJ19" s="31"/>
      <c r="HLK19" s="29"/>
      <c r="HLL19" s="31"/>
      <c r="HLM19" s="32"/>
      <c r="HLN19" s="33"/>
      <c r="HLO19" s="33"/>
      <c r="HLP19" s="33"/>
      <c r="HLQ19" s="33"/>
      <c r="HLR19" s="34"/>
      <c r="HLS19" s="28"/>
      <c r="HLT19" s="29"/>
      <c r="HLU19" s="29"/>
      <c r="HLV19" s="29"/>
      <c r="HLW19" s="29"/>
      <c r="HLX19" s="30"/>
      <c r="HLY19" s="29"/>
      <c r="HLZ19" s="29"/>
      <c r="HMA19" s="29"/>
      <c r="HMB19" s="29"/>
      <c r="HMC19" s="31"/>
      <c r="HMD19" s="29"/>
      <c r="HME19" s="31"/>
      <c r="HMF19" s="32"/>
      <c r="HMG19" s="33"/>
      <c r="HMH19" s="33"/>
      <c r="HMI19" s="33"/>
      <c r="HMJ19" s="33"/>
      <c r="HMK19" s="34"/>
      <c r="HML19" s="28"/>
      <c r="HMM19" s="29"/>
      <c r="HMN19" s="29"/>
      <c r="HMO19" s="29"/>
      <c r="HMP19" s="29"/>
      <c r="HMQ19" s="30"/>
      <c r="HMR19" s="29"/>
      <c r="HMS19" s="29"/>
      <c r="HMT19" s="29"/>
      <c r="HMU19" s="29"/>
      <c r="HMV19" s="31"/>
      <c r="HMW19" s="29"/>
      <c r="HMX19" s="31"/>
      <c r="HMY19" s="32"/>
      <c r="HMZ19" s="33"/>
      <c r="HNA19" s="33"/>
      <c r="HNB19" s="33"/>
      <c r="HNC19" s="33"/>
      <c r="HND19" s="34"/>
      <c r="HNE19" s="28"/>
      <c r="HNF19" s="29"/>
      <c r="HNG19" s="29"/>
      <c r="HNH19" s="29"/>
      <c r="HNI19" s="29"/>
      <c r="HNJ19" s="30"/>
      <c r="HNK19" s="29"/>
      <c r="HNL19" s="29"/>
      <c r="HNM19" s="29"/>
      <c r="HNN19" s="29"/>
      <c r="HNO19" s="31"/>
      <c r="HNP19" s="29"/>
      <c r="HNQ19" s="31"/>
      <c r="HNR19" s="32"/>
      <c r="HNS19" s="33"/>
      <c r="HNT19" s="33"/>
      <c r="HNU19" s="33"/>
      <c r="HNV19" s="33"/>
      <c r="HNW19" s="34"/>
      <c r="HNX19" s="28"/>
      <c r="HNY19" s="29"/>
      <c r="HNZ19" s="29"/>
      <c r="HOA19" s="29"/>
      <c r="HOB19" s="29"/>
      <c r="HOC19" s="30"/>
      <c r="HOD19" s="29"/>
      <c r="HOE19" s="29"/>
      <c r="HOF19" s="29"/>
      <c r="HOG19" s="29"/>
      <c r="HOH19" s="31"/>
      <c r="HOI19" s="29"/>
      <c r="HOJ19" s="31"/>
      <c r="HOK19" s="32"/>
      <c r="HOL19" s="33"/>
      <c r="HOM19" s="33"/>
      <c r="HON19" s="33"/>
      <c r="HOO19" s="33"/>
      <c r="HOP19" s="34"/>
      <c r="HOQ19" s="28"/>
      <c r="HOR19" s="29"/>
      <c r="HOS19" s="29"/>
      <c r="HOT19" s="29"/>
      <c r="HOU19" s="29"/>
      <c r="HOV19" s="30"/>
      <c r="HOW19" s="29"/>
      <c r="HOX19" s="29"/>
      <c r="HOY19" s="29"/>
      <c r="HOZ19" s="29"/>
      <c r="HPA19" s="31"/>
      <c r="HPB19" s="29"/>
      <c r="HPC19" s="31"/>
      <c r="HPD19" s="32"/>
      <c r="HPE19" s="33"/>
      <c r="HPF19" s="33"/>
      <c r="HPG19" s="33"/>
      <c r="HPH19" s="33"/>
      <c r="HPI19" s="34"/>
      <c r="HPJ19" s="28"/>
      <c r="HPK19" s="29"/>
      <c r="HPL19" s="29"/>
      <c r="HPM19" s="29"/>
      <c r="HPN19" s="29"/>
      <c r="HPO19" s="30"/>
      <c r="HPP19" s="29"/>
      <c r="HPQ19" s="29"/>
      <c r="HPR19" s="29"/>
      <c r="HPS19" s="29"/>
      <c r="HPT19" s="31"/>
      <c r="HPU19" s="29"/>
      <c r="HPV19" s="31"/>
      <c r="HPW19" s="32"/>
      <c r="HPX19" s="33"/>
      <c r="HPY19" s="33"/>
      <c r="HPZ19" s="33"/>
      <c r="HQA19" s="33"/>
      <c r="HQB19" s="34"/>
      <c r="HQC19" s="28"/>
      <c r="HQD19" s="29"/>
      <c r="HQE19" s="29"/>
      <c r="HQF19" s="29"/>
      <c r="HQG19" s="29"/>
      <c r="HQH19" s="30"/>
      <c r="HQI19" s="29"/>
      <c r="HQJ19" s="29"/>
      <c r="HQK19" s="29"/>
      <c r="HQL19" s="29"/>
      <c r="HQM19" s="31"/>
      <c r="HQN19" s="29"/>
      <c r="HQO19" s="31"/>
      <c r="HQP19" s="32"/>
      <c r="HQQ19" s="33"/>
      <c r="HQR19" s="33"/>
      <c r="HQS19" s="33"/>
      <c r="HQT19" s="33"/>
      <c r="HQU19" s="34"/>
      <c r="HQV19" s="28"/>
      <c r="HQW19" s="29"/>
      <c r="HQX19" s="29"/>
      <c r="HQY19" s="29"/>
      <c r="HQZ19" s="29"/>
      <c r="HRA19" s="30"/>
      <c r="HRB19" s="29"/>
      <c r="HRC19" s="29"/>
      <c r="HRD19" s="29"/>
      <c r="HRE19" s="29"/>
      <c r="HRF19" s="31"/>
      <c r="HRG19" s="29"/>
      <c r="HRH19" s="31"/>
      <c r="HRI19" s="32"/>
      <c r="HRJ19" s="33"/>
      <c r="HRK19" s="33"/>
      <c r="HRL19" s="33"/>
      <c r="HRM19" s="33"/>
      <c r="HRN19" s="34"/>
      <c r="HRO19" s="28"/>
      <c r="HRP19" s="29"/>
      <c r="HRQ19" s="29"/>
      <c r="HRR19" s="29"/>
      <c r="HRS19" s="29"/>
      <c r="HRT19" s="30"/>
      <c r="HRU19" s="29"/>
      <c r="HRV19" s="29"/>
      <c r="HRW19" s="29"/>
      <c r="HRX19" s="29"/>
      <c r="HRY19" s="31"/>
      <c r="HRZ19" s="29"/>
      <c r="HSA19" s="31"/>
      <c r="HSB19" s="32"/>
      <c r="HSC19" s="33"/>
      <c r="HSD19" s="33"/>
      <c r="HSE19" s="33"/>
      <c r="HSF19" s="33"/>
      <c r="HSG19" s="34"/>
      <c r="HSH19" s="28"/>
      <c r="HSI19" s="29"/>
      <c r="HSJ19" s="29"/>
      <c r="HSK19" s="29"/>
      <c r="HSL19" s="29"/>
      <c r="HSM19" s="30"/>
      <c r="HSN19" s="29"/>
      <c r="HSO19" s="29"/>
      <c r="HSP19" s="29"/>
      <c r="HSQ19" s="29"/>
      <c r="HSR19" s="31"/>
      <c r="HSS19" s="29"/>
      <c r="HST19" s="31"/>
      <c r="HSU19" s="32"/>
      <c r="HSV19" s="33"/>
      <c r="HSW19" s="33"/>
      <c r="HSX19" s="33"/>
      <c r="HSY19" s="33"/>
      <c r="HSZ19" s="34"/>
      <c r="HTA19" s="28"/>
      <c r="HTB19" s="29"/>
      <c r="HTC19" s="29"/>
      <c r="HTD19" s="29"/>
      <c r="HTE19" s="29"/>
      <c r="HTF19" s="30"/>
      <c r="HTG19" s="29"/>
      <c r="HTH19" s="29"/>
      <c r="HTI19" s="29"/>
      <c r="HTJ19" s="29"/>
      <c r="HTK19" s="31"/>
      <c r="HTL19" s="29"/>
      <c r="HTM19" s="31"/>
      <c r="HTN19" s="32"/>
      <c r="HTO19" s="33"/>
      <c r="HTP19" s="33"/>
      <c r="HTQ19" s="33"/>
      <c r="HTR19" s="33"/>
      <c r="HTS19" s="34"/>
      <c r="HTT19" s="28"/>
      <c r="HTU19" s="29"/>
      <c r="HTV19" s="29"/>
      <c r="HTW19" s="29"/>
      <c r="HTX19" s="29"/>
      <c r="HTY19" s="30"/>
      <c r="HTZ19" s="29"/>
      <c r="HUA19" s="29"/>
      <c r="HUB19" s="29"/>
      <c r="HUC19" s="29"/>
      <c r="HUD19" s="31"/>
      <c r="HUE19" s="29"/>
      <c r="HUF19" s="31"/>
      <c r="HUG19" s="32"/>
      <c r="HUH19" s="33"/>
      <c r="HUI19" s="33"/>
      <c r="HUJ19" s="33"/>
      <c r="HUK19" s="33"/>
      <c r="HUL19" s="34"/>
      <c r="HUM19" s="28"/>
      <c r="HUN19" s="29"/>
      <c r="HUO19" s="29"/>
      <c r="HUP19" s="29"/>
      <c r="HUQ19" s="29"/>
      <c r="HUR19" s="30"/>
      <c r="HUS19" s="29"/>
      <c r="HUT19" s="29"/>
      <c r="HUU19" s="29"/>
      <c r="HUV19" s="29"/>
      <c r="HUW19" s="31"/>
      <c r="HUX19" s="29"/>
      <c r="HUY19" s="31"/>
      <c r="HUZ19" s="32"/>
      <c r="HVA19" s="33"/>
      <c r="HVB19" s="33"/>
      <c r="HVC19" s="33"/>
      <c r="HVD19" s="33"/>
      <c r="HVE19" s="34"/>
      <c r="HVF19" s="28"/>
      <c r="HVG19" s="29"/>
      <c r="HVH19" s="29"/>
      <c r="HVI19" s="29"/>
      <c r="HVJ19" s="29"/>
      <c r="HVK19" s="30"/>
      <c r="HVL19" s="29"/>
      <c r="HVM19" s="29"/>
      <c r="HVN19" s="29"/>
      <c r="HVO19" s="29"/>
      <c r="HVP19" s="31"/>
      <c r="HVQ19" s="29"/>
      <c r="HVR19" s="31"/>
      <c r="HVS19" s="32"/>
      <c r="HVT19" s="33"/>
      <c r="HVU19" s="33"/>
      <c r="HVV19" s="33"/>
      <c r="HVW19" s="33"/>
      <c r="HVX19" s="34"/>
      <c r="HVY19" s="28"/>
      <c r="HVZ19" s="29"/>
      <c r="HWA19" s="29"/>
      <c r="HWB19" s="29"/>
      <c r="HWC19" s="29"/>
      <c r="HWD19" s="30"/>
      <c r="HWE19" s="29"/>
      <c r="HWF19" s="29"/>
      <c r="HWG19" s="29"/>
      <c r="HWH19" s="29"/>
      <c r="HWI19" s="31"/>
      <c r="HWJ19" s="29"/>
      <c r="HWK19" s="31"/>
      <c r="HWL19" s="32"/>
      <c r="HWM19" s="33"/>
      <c r="HWN19" s="33"/>
      <c r="HWO19" s="33"/>
      <c r="HWP19" s="33"/>
      <c r="HWQ19" s="34"/>
      <c r="HWR19" s="28"/>
      <c r="HWS19" s="29"/>
      <c r="HWT19" s="29"/>
      <c r="HWU19" s="29"/>
      <c r="HWV19" s="29"/>
      <c r="HWW19" s="30"/>
      <c r="HWX19" s="29"/>
      <c r="HWY19" s="29"/>
      <c r="HWZ19" s="29"/>
      <c r="HXA19" s="29"/>
      <c r="HXB19" s="31"/>
      <c r="HXC19" s="29"/>
      <c r="HXD19" s="31"/>
      <c r="HXE19" s="32"/>
      <c r="HXF19" s="33"/>
      <c r="HXG19" s="33"/>
      <c r="HXH19" s="33"/>
      <c r="HXI19" s="33"/>
      <c r="HXJ19" s="34"/>
      <c r="HXK19" s="28"/>
      <c r="HXL19" s="29"/>
      <c r="HXM19" s="29"/>
      <c r="HXN19" s="29"/>
      <c r="HXO19" s="29"/>
      <c r="HXP19" s="30"/>
      <c r="HXQ19" s="29"/>
      <c r="HXR19" s="29"/>
      <c r="HXS19" s="29"/>
      <c r="HXT19" s="29"/>
      <c r="HXU19" s="31"/>
      <c r="HXV19" s="29"/>
      <c r="HXW19" s="31"/>
      <c r="HXX19" s="32"/>
      <c r="HXY19" s="33"/>
      <c r="HXZ19" s="33"/>
      <c r="HYA19" s="33"/>
      <c r="HYB19" s="33"/>
      <c r="HYC19" s="34"/>
      <c r="HYD19" s="28"/>
      <c r="HYE19" s="29"/>
      <c r="HYF19" s="29"/>
      <c r="HYG19" s="29"/>
      <c r="HYH19" s="29"/>
      <c r="HYI19" s="30"/>
      <c r="HYJ19" s="29"/>
      <c r="HYK19" s="29"/>
      <c r="HYL19" s="29"/>
      <c r="HYM19" s="29"/>
      <c r="HYN19" s="31"/>
      <c r="HYO19" s="29"/>
      <c r="HYP19" s="31"/>
      <c r="HYQ19" s="32"/>
      <c r="HYR19" s="33"/>
      <c r="HYS19" s="33"/>
      <c r="HYT19" s="33"/>
      <c r="HYU19" s="33"/>
      <c r="HYV19" s="34"/>
      <c r="HYW19" s="28"/>
      <c r="HYX19" s="29"/>
      <c r="HYY19" s="29"/>
      <c r="HYZ19" s="29"/>
      <c r="HZA19" s="29"/>
      <c r="HZB19" s="30"/>
      <c r="HZC19" s="29"/>
      <c r="HZD19" s="29"/>
      <c r="HZE19" s="29"/>
      <c r="HZF19" s="29"/>
      <c r="HZG19" s="31"/>
      <c r="HZH19" s="29"/>
      <c r="HZI19" s="31"/>
      <c r="HZJ19" s="32"/>
      <c r="HZK19" s="33"/>
      <c r="HZL19" s="33"/>
      <c r="HZM19" s="33"/>
      <c r="HZN19" s="33"/>
      <c r="HZO19" s="34"/>
      <c r="HZP19" s="28"/>
      <c r="HZQ19" s="29"/>
      <c r="HZR19" s="29"/>
      <c r="HZS19" s="29"/>
      <c r="HZT19" s="29"/>
      <c r="HZU19" s="30"/>
      <c r="HZV19" s="29"/>
      <c r="HZW19" s="29"/>
      <c r="HZX19" s="29"/>
      <c r="HZY19" s="29"/>
      <c r="HZZ19" s="31"/>
      <c r="IAA19" s="29"/>
      <c r="IAB19" s="31"/>
      <c r="IAC19" s="32"/>
      <c r="IAD19" s="33"/>
      <c r="IAE19" s="33"/>
      <c r="IAF19" s="33"/>
      <c r="IAG19" s="33"/>
      <c r="IAH19" s="34"/>
      <c r="IAI19" s="28"/>
      <c r="IAJ19" s="29"/>
      <c r="IAK19" s="29"/>
      <c r="IAL19" s="29"/>
      <c r="IAM19" s="29"/>
      <c r="IAN19" s="30"/>
      <c r="IAO19" s="29"/>
      <c r="IAP19" s="29"/>
      <c r="IAQ19" s="29"/>
      <c r="IAR19" s="29"/>
      <c r="IAS19" s="31"/>
      <c r="IAT19" s="29"/>
      <c r="IAU19" s="31"/>
      <c r="IAV19" s="32"/>
      <c r="IAW19" s="33"/>
      <c r="IAX19" s="33"/>
      <c r="IAY19" s="33"/>
      <c r="IAZ19" s="33"/>
      <c r="IBA19" s="34"/>
      <c r="IBB19" s="28"/>
      <c r="IBC19" s="29"/>
      <c r="IBD19" s="29"/>
      <c r="IBE19" s="29"/>
      <c r="IBF19" s="29"/>
      <c r="IBG19" s="30"/>
      <c r="IBH19" s="29"/>
      <c r="IBI19" s="29"/>
      <c r="IBJ19" s="29"/>
      <c r="IBK19" s="29"/>
      <c r="IBL19" s="31"/>
      <c r="IBM19" s="29"/>
      <c r="IBN19" s="31"/>
      <c r="IBO19" s="32"/>
      <c r="IBP19" s="33"/>
      <c r="IBQ19" s="33"/>
      <c r="IBR19" s="33"/>
      <c r="IBS19" s="33"/>
      <c r="IBT19" s="34"/>
      <c r="IBU19" s="28"/>
      <c r="IBV19" s="29"/>
      <c r="IBW19" s="29"/>
      <c r="IBX19" s="29"/>
      <c r="IBY19" s="29"/>
      <c r="IBZ19" s="30"/>
      <c r="ICA19" s="29"/>
      <c r="ICB19" s="29"/>
      <c r="ICC19" s="29"/>
      <c r="ICD19" s="29"/>
      <c r="ICE19" s="31"/>
      <c r="ICF19" s="29"/>
      <c r="ICG19" s="31"/>
      <c r="ICH19" s="32"/>
      <c r="ICI19" s="33"/>
      <c r="ICJ19" s="33"/>
      <c r="ICK19" s="33"/>
      <c r="ICL19" s="33"/>
      <c r="ICM19" s="34"/>
      <c r="ICN19" s="28"/>
      <c r="ICO19" s="29"/>
      <c r="ICP19" s="29"/>
      <c r="ICQ19" s="29"/>
      <c r="ICR19" s="29"/>
      <c r="ICS19" s="30"/>
      <c r="ICT19" s="29"/>
      <c r="ICU19" s="29"/>
      <c r="ICV19" s="29"/>
      <c r="ICW19" s="29"/>
      <c r="ICX19" s="31"/>
      <c r="ICY19" s="29"/>
      <c r="ICZ19" s="31"/>
      <c r="IDA19" s="32"/>
      <c r="IDB19" s="33"/>
      <c r="IDC19" s="33"/>
      <c r="IDD19" s="33"/>
      <c r="IDE19" s="33"/>
      <c r="IDF19" s="34"/>
      <c r="IDG19" s="28"/>
      <c r="IDH19" s="29"/>
      <c r="IDI19" s="29"/>
      <c r="IDJ19" s="29"/>
      <c r="IDK19" s="29"/>
      <c r="IDL19" s="30"/>
      <c r="IDM19" s="29"/>
      <c r="IDN19" s="29"/>
      <c r="IDO19" s="29"/>
      <c r="IDP19" s="29"/>
      <c r="IDQ19" s="31"/>
      <c r="IDR19" s="29"/>
      <c r="IDS19" s="31"/>
      <c r="IDT19" s="32"/>
      <c r="IDU19" s="33"/>
      <c r="IDV19" s="33"/>
      <c r="IDW19" s="33"/>
      <c r="IDX19" s="33"/>
      <c r="IDY19" s="34"/>
      <c r="IDZ19" s="28"/>
      <c r="IEA19" s="29"/>
      <c r="IEB19" s="29"/>
      <c r="IEC19" s="29"/>
      <c r="IED19" s="29"/>
      <c r="IEE19" s="30"/>
      <c r="IEF19" s="29"/>
      <c r="IEG19" s="29"/>
      <c r="IEH19" s="29"/>
      <c r="IEI19" s="29"/>
      <c r="IEJ19" s="31"/>
      <c r="IEK19" s="29"/>
      <c r="IEL19" s="31"/>
      <c r="IEM19" s="32"/>
      <c r="IEN19" s="33"/>
      <c r="IEO19" s="33"/>
      <c r="IEP19" s="33"/>
      <c r="IEQ19" s="33"/>
      <c r="IER19" s="34"/>
      <c r="IES19" s="28"/>
      <c r="IET19" s="29"/>
      <c r="IEU19" s="29"/>
      <c r="IEV19" s="29"/>
      <c r="IEW19" s="29"/>
      <c r="IEX19" s="30"/>
      <c r="IEY19" s="29"/>
      <c r="IEZ19" s="29"/>
      <c r="IFA19" s="29"/>
      <c r="IFB19" s="29"/>
      <c r="IFC19" s="31"/>
      <c r="IFD19" s="29"/>
      <c r="IFE19" s="31"/>
      <c r="IFF19" s="32"/>
      <c r="IFG19" s="33"/>
      <c r="IFH19" s="33"/>
      <c r="IFI19" s="33"/>
      <c r="IFJ19" s="33"/>
      <c r="IFK19" s="34"/>
      <c r="IFL19" s="28"/>
      <c r="IFM19" s="29"/>
      <c r="IFN19" s="29"/>
      <c r="IFO19" s="29"/>
      <c r="IFP19" s="29"/>
      <c r="IFQ19" s="30"/>
      <c r="IFR19" s="29"/>
      <c r="IFS19" s="29"/>
      <c r="IFT19" s="29"/>
      <c r="IFU19" s="29"/>
      <c r="IFV19" s="31"/>
      <c r="IFW19" s="29"/>
      <c r="IFX19" s="31"/>
      <c r="IFY19" s="32"/>
      <c r="IFZ19" s="33"/>
      <c r="IGA19" s="33"/>
      <c r="IGB19" s="33"/>
      <c r="IGC19" s="33"/>
      <c r="IGD19" s="34"/>
      <c r="IGE19" s="28"/>
      <c r="IGF19" s="29"/>
      <c r="IGG19" s="29"/>
      <c r="IGH19" s="29"/>
      <c r="IGI19" s="29"/>
      <c r="IGJ19" s="30"/>
      <c r="IGK19" s="29"/>
      <c r="IGL19" s="29"/>
      <c r="IGM19" s="29"/>
      <c r="IGN19" s="29"/>
      <c r="IGO19" s="31"/>
      <c r="IGP19" s="29"/>
      <c r="IGQ19" s="31"/>
      <c r="IGR19" s="32"/>
      <c r="IGS19" s="33"/>
      <c r="IGT19" s="33"/>
      <c r="IGU19" s="33"/>
      <c r="IGV19" s="33"/>
      <c r="IGW19" s="34"/>
      <c r="IGX19" s="28"/>
      <c r="IGY19" s="29"/>
      <c r="IGZ19" s="29"/>
      <c r="IHA19" s="29"/>
      <c r="IHB19" s="29"/>
      <c r="IHC19" s="30"/>
      <c r="IHD19" s="29"/>
      <c r="IHE19" s="29"/>
      <c r="IHF19" s="29"/>
      <c r="IHG19" s="29"/>
      <c r="IHH19" s="31"/>
      <c r="IHI19" s="29"/>
      <c r="IHJ19" s="31"/>
      <c r="IHK19" s="32"/>
      <c r="IHL19" s="33"/>
      <c r="IHM19" s="33"/>
      <c r="IHN19" s="33"/>
      <c r="IHO19" s="33"/>
      <c r="IHP19" s="34"/>
      <c r="IHQ19" s="28"/>
      <c r="IHR19" s="29"/>
      <c r="IHS19" s="29"/>
      <c r="IHT19" s="29"/>
      <c r="IHU19" s="29"/>
      <c r="IHV19" s="30"/>
      <c r="IHW19" s="29"/>
      <c r="IHX19" s="29"/>
      <c r="IHY19" s="29"/>
      <c r="IHZ19" s="29"/>
      <c r="IIA19" s="31"/>
      <c r="IIB19" s="29"/>
      <c r="IIC19" s="31"/>
      <c r="IID19" s="32"/>
      <c r="IIE19" s="33"/>
      <c r="IIF19" s="33"/>
      <c r="IIG19" s="33"/>
      <c r="IIH19" s="33"/>
      <c r="III19" s="34"/>
      <c r="IIJ19" s="28"/>
      <c r="IIK19" s="29"/>
      <c r="IIL19" s="29"/>
      <c r="IIM19" s="29"/>
      <c r="IIN19" s="29"/>
      <c r="IIO19" s="30"/>
      <c r="IIP19" s="29"/>
      <c r="IIQ19" s="29"/>
      <c r="IIR19" s="29"/>
      <c r="IIS19" s="29"/>
      <c r="IIT19" s="31"/>
      <c r="IIU19" s="29"/>
      <c r="IIV19" s="31"/>
      <c r="IIW19" s="32"/>
      <c r="IIX19" s="33"/>
      <c r="IIY19" s="33"/>
      <c r="IIZ19" s="33"/>
      <c r="IJA19" s="33"/>
      <c r="IJB19" s="34"/>
      <c r="IJC19" s="28"/>
      <c r="IJD19" s="29"/>
      <c r="IJE19" s="29"/>
      <c r="IJF19" s="29"/>
      <c r="IJG19" s="29"/>
      <c r="IJH19" s="30"/>
      <c r="IJI19" s="29"/>
      <c r="IJJ19" s="29"/>
      <c r="IJK19" s="29"/>
      <c r="IJL19" s="29"/>
      <c r="IJM19" s="31"/>
      <c r="IJN19" s="29"/>
      <c r="IJO19" s="31"/>
      <c r="IJP19" s="32"/>
      <c r="IJQ19" s="33"/>
      <c r="IJR19" s="33"/>
      <c r="IJS19" s="33"/>
      <c r="IJT19" s="33"/>
      <c r="IJU19" s="34"/>
      <c r="IJV19" s="28"/>
      <c r="IJW19" s="29"/>
      <c r="IJX19" s="29"/>
      <c r="IJY19" s="29"/>
      <c r="IJZ19" s="29"/>
      <c r="IKA19" s="30"/>
      <c r="IKB19" s="29"/>
      <c r="IKC19" s="29"/>
      <c r="IKD19" s="29"/>
      <c r="IKE19" s="29"/>
      <c r="IKF19" s="31"/>
      <c r="IKG19" s="29"/>
      <c r="IKH19" s="31"/>
      <c r="IKI19" s="32"/>
      <c r="IKJ19" s="33"/>
      <c r="IKK19" s="33"/>
      <c r="IKL19" s="33"/>
      <c r="IKM19" s="33"/>
      <c r="IKN19" s="34"/>
      <c r="IKO19" s="28"/>
      <c r="IKP19" s="29"/>
      <c r="IKQ19" s="29"/>
      <c r="IKR19" s="29"/>
      <c r="IKS19" s="29"/>
      <c r="IKT19" s="30"/>
      <c r="IKU19" s="29"/>
      <c r="IKV19" s="29"/>
      <c r="IKW19" s="29"/>
      <c r="IKX19" s="29"/>
      <c r="IKY19" s="31"/>
      <c r="IKZ19" s="29"/>
      <c r="ILA19" s="31"/>
      <c r="ILB19" s="32"/>
      <c r="ILC19" s="33"/>
      <c r="ILD19" s="33"/>
      <c r="ILE19" s="33"/>
      <c r="ILF19" s="33"/>
      <c r="ILG19" s="34"/>
      <c r="ILH19" s="28"/>
      <c r="ILI19" s="29"/>
      <c r="ILJ19" s="29"/>
      <c r="ILK19" s="29"/>
      <c r="ILL19" s="29"/>
      <c r="ILM19" s="30"/>
      <c r="ILN19" s="29"/>
      <c r="ILO19" s="29"/>
      <c r="ILP19" s="29"/>
      <c r="ILQ19" s="29"/>
      <c r="ILR19" s="31"/>
      <c r="ILS19" s="29"/>
      <c r="ILT19" s="31"/>
      <c r="ILU19" s="32"/>
      <c r="ILV19" s="33"/>
      <c r="ILW19" s="33"/>
      <c r="ILX19" s="33"/>
      <c r="ILY19" s="33"/>
      <c r="ILZ19" s="34"/>
      <c r="IMA19" s="28"/>
      <c r="IMB19" s="29"/>
      <c r="IMC19" s="29"/>
      <c r="IMD19" s="29"/>
      <c r="IME19" s="29"/>
      <c r="IMF19" s="30"/>
      <c r="IMG19" s="29"/>
      <c r="IMH19" s="29"/>
      <c r="IMI19" s="29"/>
      <c r="IMJ19" s="29"/>
      <c r="IMK19" s="31"/>
      <c r="IML19" s="29"/>
      <c r="IMM19" s="31"/>
      <c r="IMN19" s="32"/>
      <c r="IMO19" s="33"/>
      <c r="IMP19" s="33"/>
      <c r="IMQ19" s="33"/>
      <c r="IMR19" s="33"/>
      <c r="IMS19" s="34"/>
      <c r="IMT19" s="28"/>
      <c r="IMU19" s="29"/>
      <c r="IMV19" s="29"/>
      <c r="IMW19" s="29"/>
      <c r="IMX19" s="29"/>
      <c r="IMY19" s="30"/>
      <c r="IMZ19" s="29"/>
      <c r="INA19" s="29"/>
      <c r="INB19" s="29"/>
      <c r="INC19" s="29"/>
      <c r="IND19" s="31"/>
      <c r="INE19" s="29"/>
      <c r="INF19" s="31"/>
      <c r="ING19" s="32"/>
      <c r="INH19" s="33"/>
      <c r="INI19" s="33"/>
      <c r="INJ19" s="33"/>
      <c r="INK19" s="33"/>
      <c r="INL19" s="34"/>
      <c r="INM19" s="28"/>
      <c r="INN19" s="29"/>
      <c r="INO19" s="29"/>
      <c r="INP19" s="29"/>
      <c r="INQ19" s="29"/>
      <c r="INR19" s="30"/>
      <c r="INS19" s="29"/>
      <c r="INT19" s="29"/>
      <c r="INU19" s="29"/>
      <c r="INV19" s="29"/>
      <c r="INW19" s="31"/>
      <c r="INX19" s="29"/>
      <c r="INY19" s="31"/>
      <c r="INZ19" s="32"/>
      <c r="IOA19" s="33"/>
      <c r="IOB19" s="33"/>
      <c r="IOC19" s="33"/>
      <c r="IOD19" s="33"/>
      <c r="IOE19" s="34"/>
      <c r="IOF19" s="28"/>
      <c r="IOG19" s="29"/>
      <c r="IOH19" s="29"/>
      <c r="IOI19" s="29"/>
      <c r="IOJ19" s="29"/>
      <c r="IOK19" s="30"/>
      <c r="IOL19" s="29"/>
      <c r="IOM19" s="29"/>
      <c r="ION19" s="29"/>
      <c r="IOO19" s="29"/>
      <c r="IOP19" s="31"/>
      <c r="IOQ19" s="29"/>
      <c r="IOR19" s="31"/>
      <c r="IOS19" s="32"/>
      <c r="IOT19" s="33"/>
      <c r="IOU19" s="33"/>
      <c r="IOV19" s="33"/>
      <c r="IOW19" s="33"/>
      <c r="IOX19" s="34"/>
      <c r="IOY19" s="28"/>
      <c r="IOZ19" s="29"/>
      <c r="IPA19" s="29"/>
      <c r="IPB19" s="29"/>
      <c r="IPC19" s="29"/>
      <c r="IPD19" s="30"/>
      <c r="IPE19" s="29"/>
      <c r="IPF19" s="29"/>
      <c r="IPG19" s="29"/>
      <c r="IPH19" s="29"/>
      <c r="IPI19" s="31"/>
      <c r="IPJ19" s="29"/>
      <c r="IPK19" s="31"/>
      <c r="IPL19" s="32"/>
      <c r="IPM19" s="33"/>
      <c r="IPN19" s="33"/>
      <c r="IPO19" s="33"/>
      <c r="IPP19" s="33"/>
      <c r="IPQ19" s="34"/>
      <c r="IPR19" s="28"/>
      <c r="IPS19" s="29"/>
      <c r="IPT19" s="29"/>
      <c r="IPU19" s="29"/>
      <c r="IPV19" s="29"/>
      <c r="IPW19" s="30"/>
      <c r="IPX19" s="29"/>
      <c r="IPY19" s="29"/>
      <c r="IPZ19" s="29"/>
      <c r="IQA19" s="29"/>
      <c r="IQB19" s="31"/>
      <c r="IQC19" s="29"/>
      <c r="IQD19" s="31"/>
      <c r="IQE19" s="32"/>
      <c r="IQF19" s="33"/>
      <c r="IQG19" s="33"/>
      <c r="IQH19" s="33"/>
      <c r="IQI19" s="33"/>
      <c r="IQJ19" s="34"/>
      <c r="IQK19" s="28"/>
      <c r="IQL19" s="29"/>
      <c r="IQM19" s="29"/>
      <c r="IQN19" s="29"/>
      <c r="IQO19" s="29"/>
      <c r="IQP19" s="30"/>
      <c r="IQQ19" s="29"/>
      <c r="IQR19" s="29"/>
      <c r="IQS19" s="29"/>
      <c r="IQT19" s="29"/>
      <c r="IQU19" s="31"/>
      <c r="IQV19" s="29"/>
      <c r="IQW19" s="31"/>
      <c r="IQX19" s="32"/>
      <c r="IQY19" s="33"/>
      <c r="IQZ19" s="33"/>
      <c r="IRA19" s="33"/>
      <c r="IRB19" s="33"/>
      <c r="IRC19" s="34"/>
      <c r="IRD19" s="28"/>
      <c r="IRE19" s="29"/>
      <c r="IRF19" s="29"/>
      <c r="IRG19" s="29"/>
      <c r="IRH19" s="29"/>
      <c r="IRI19" s="30"/>
      <c r="IRJ19" s="29"/>
      <c r="IRK19" s="29"/>
      <c r="IRL19" s="29"/>
      <c r="IRM19" s="29"/>
      <c r="IRN19" s="31"/>
      <c r="IRO19" s="29"/>
      <c r="IRP19" s="31"/>
      <c r="IRQ19" s="32"/>
      <c r="IRR19" s="33"/>
      <c r="IRS19" s="33"/>
      <c r="IRT19" s="33"/>
      <c r="IRU19" s="33"/>
      <c r="IRV19" s="34"/>
      <c r="IRW19" s="28"/>
      <c r="IRX19" s="29"/>
      <c r="IRY19" s="29"/>
      <c r="IRZ19" s="29"/>
      <c r="ISA19" s="29"/>
      <c r="ISB19" s="30"/>
      <c r="ISC19" s="29"/>
      <c r="ISD19" s="29"/>
      <c r="ISE19" s="29"/>
      <c r="ISF19" s="29"/>
      <c r="ISG19" s="31"/>
      <c r="ISH19" s="29"/>
      <c r="ISI19" s="31"/>
      <c r="ISJ19" s="32"/>
      <c r="ISK19" s="33"/>
      <c r="ISL19" s="33"/>
      <c r="ISM19" s="33"/>
      <c r="ISN19" s="33"/>
      <c r="ISO19" s="34"/>
      <c r="ISP19" s="28"/>
      <c r="ISQ19" s="29"/>
      <c r="ISR19" s="29"/>
      <c r="ISS19" s="29"/>
      <c r="IST19" s="29"/>
      <c r="ISU19" s="30"/>
      <c r="ISV19" s="29"/>
      <c r="ISW19" s="29"/>
      <c r="ISX19" s="29"/>
      <c r="ISY19" s="29"/>
      <c r="ISZ19" s="31"/>
      <c r="ITA19" s="29"/>
      <c r="ITB19" s="31"/>
      <c r="ITC19" s="32"/>
      <c r="ITD19" s="33"/>
      <c r="ITE19" s="33"/>
      <c r="ITF19" s="33"/>
      <c r="ITG19" s="33"/>
      <c r="ITH19" s="34"/>
      <c r="ITI19" s="28"/>
      <c r="ITJ19" s="29"/>
      <c r="ITK19" s="29"/>
      <c r="ITL19" s="29"/>
      <c r="ITM19" s="29"/>
      <c r="ITN19" s="30"/>
      <c r="ITO19" s="29"/>
      <c r="ITP19" s="29"/>
      <c r="ITQ19" s="29"/>
      <c r="ITR19" s="29"/>
      <c r="ITS19" s="31"/>
      <c r="ITT19" s="29"/>
      <c r="ITU19" s="31"/>
      <c r="ITV19" s="32"/>
      <c r="ITW19" s="33"/>
      <c r="ITX19" s="33"/>
      <c r="ITY19" s="33"/>
      <c r="ITZ19" s="33"/>
      <c r="IUA19" s="34"/>
      <c r="IUB19" s="28"/>
      <c r="IUC19" s="29"/>
      <c r="IUD19" s="29"/>
      <c r="IUE19" s="29"/>
      <c r="IUF19" s="29"/>
      <c r="IUG19" s="30"/>
      <c r="IUH19" s="29"/>
      <c r="IUI19" s="29"/>
      <c r="IUJ19" s="29"/>
      <c r="IUK19" s="29"/>
      <c r="IUL19" s="31"/>
      <c r="IUM19" s="29"/>
      <c r="IUN19" s="31"/>
      <c r="IUO19" s="32"/>
      <c r="IUP19" s="33"/>
      <c r="IUQ19" s="33"/>
      <c r="IUR19" s="33"/>
      <c r="IUS19" s="33"/>
      <c r="IUT19" s="34"/>
      <c r="IUU19" s="28"/>
      <c r="IUV19" s="29"/>
      <c r="IUW19" s="29"/>
      <c r="IUX19" s="29"/>
      <c r="IUY19" s="29"/>
      <c r="IUZ19" s="30"/>
      <c r="IVA19" s="29"/>
      <c r="IVB19" s="29"/>
      <c r="IVC19" s="29"/>
      <c r="IVD19" s="29"/>
      <c r="IVE19" s="31"/>
      <c r="IVF19" s="29"/>
      <c r="IVG19" s="31"/>
      <c r="IVH19" s="32"/>
      <c r="IVI19" s="33"/>
      <c r="IVJ19" s="33"/>
      <c r="IVK19" s="33"/>
      <c r="IVL19" s="33"/>
      <c r="IVM19" s="34"/>
      <c r="IVN19" s="28"/>
      <c r="IVO19" s="29"/>
      <c r="IVP19" s="29"/>
      <c r="IVQ19" s="29"/>
      <c r="IVR19" s="29"/>
      <c r="IVS19" s="30"/>
      <c r="IVT19" s="29"/>
      <c r="IVU19" s="29"/>
      <c r="IVV19" s="29"/>
      <c r="IVW19" s="29"/>
      <c r="IVX19" s="31"/>
      <c r="IVY19" s="29"/>
      <c r="IVZ19" s="31"/>
      <c r="IWA19" s="32"/>
      <c r="IWB19" s="33"/>
      <c r="IWC19" s="33"/>
      <c r="IWD19" s="33"/>
      <c r="IWE19" s="33"/>
      <c r="IWF19" s="34"/>
      <c r="IWG19" s="28"/>
      <c r="IWH19" s="29"/>
      <c r="IWI19" s="29"/>
      <c r="IWJ19" s="29"/>
      <c r="IWK19" s="29"/>
      <c r="IWL19" s="30"/>
      <c r="IWM19" s="29"/>
      <c r="IWN19" s="29"/>
      <c r="IWO19" s="29"/>
      <c r="IWP19" s="29"/>
      <c r="IWQ19" s="31"/>
      <c r="IWR19" s="29"/>
      <c r="IWS19" s="31"/>
      <c r="IWT19" s="32"/>
      <c r="IWU19" s="33"/>
      <c r="IWV19" s="33"/>
      <c r="IWW19" s="33"/>
      <c r="IWX19" s="33"/>
      <c r="IWY19" s="34"/>
      <c r="IWZ19" s="28"/>
      <c r="IXA19" s="29"/>
      <c r="IXB19" s="29"/>
      <c r="IXC19" s="29"/>
      <c r="IXD19" s="29"/>
      <c r="IXE19" s="30"/>
      <c r="IXF19" s="29"/>
      <c r="IXG19" s="29"/>
      <c r="IXH19" s="29"/>
      <c r="IXI19" s="29"/>
      <c r="IXJ19" s="31"/>
      <c r="IXK19" s="29"/>
      <c r="IXL19" s="31"/>
      <c r="IXM19" s="32"/>
      <c r="IXN19" s="33"/>
      <c r="IXO19" s="33"/>
      <c r="IXP19" s="33"/>
      <c r="IXQ19" s="33"/>
      <c r="IXR19" s="34"/>
      <c r="IXS19" s="28"/>
      <c r="IXT19" s="29"/>
      <c r="IXU19" s="29"/>
      <c r="IXV19" s="29"/>
      <c r="IXW19" s="29"/>
      <c r="IXX19" s="30"/>
      <c r="IXY19" s="29"/>
      <c r="IXZ19" s="29"/>
      <c r="IYA19" s="29"/>
      <c r="IYB19" s="29"/>
      <c r="IYC19" s="31"/>
      <c r="IYD19" s="29"/>
      <c r="IYE19" s="31"/>
      <c r="IYF19" s="32"/>
      <c r="IYG19" s="33"/>
      <c r="IYH19" s="33"/>
      <c r="IYI19" s="33"/>
      <c r="IYJ19" s="33"/>
      <c r="IYK19" s="34"/>
      <c r="IYL19" s="28"/>
      <c r="IYM19" s="29"/>
      <c r="IYN19" s="29"/>
      <c r="IYO19" s="29"/>
      <c r="IYP19" s="29"/>
      <c r="IYQ19" s="30"/>
      <c r="IYR19" s="29"/>
      <c r="IYS19" s="29"/>
      <c r="IYT19" s="29"/>
      <c r="IYU19" s="29"/>
      <c r="IYV19" s="31"/>
      <c r="IYW19" s="29"/>
      <c r="IYX19" s="31"/>
      <c r="IYY19" s="32"/>
      <c r="IYZ19" s="33"/>
      <c r="IZA19" s="33"/>
      <c r="IZB19" s="33"/>
      <c r="IZC19" s="33"/>
      <c r="IZD19" s="34"/>
      <c r="IZE19" s="28"/>
      <c r="IZF19" s="29"/>
      <c r="IZG19" s="29"/>
      <c r="IZH19" s="29"/>
      <c r="IZI19" s="29"/>
      <c r="IZJ19" s="30"/>
      <c r="IZK19" s="29"/>
      <c r="IZL19" s="29"/>
      <c r="IZM19" s="29"/>
      <c r="IZN19" s="29"/>
      <c r="IZO19" s="31"/>
      <c r="IZP19" s="29"/>
      <c r="IZQ19" s="31"/>
      <c r="IZR19" s="32"/>
      <c r="IZS19" s="33"/>
      <c r="IZT19" s="33"/>
      <c r="IZU19" s="33"/>
      <c r="IZV19" s="33"/>
      <c r="IZW19" s="34"/>
      <c r="IZX19" s="28"/>
      <c r="IZY19" s="29"/>
      <c r="IZZ19" s="29"/>
      <c r="JAA19" s="29"/>
      <c r="JAB19" s="29"/>
      <c r="JAC19" s="30"/>
      <c r="JAD19" s="29"/>
      <c r="JAE19" s="29"/>
      <c r="JAF19" s="29"/>
      <c r="JAG19" s="29"/>
      <c r="JAH19" s="31"/>
      <c r="JAI19" s="29"/>
      <c r="JAJ19" s="31"/>
      <c r="JAK19" s="32"/>
      <c r="JAL19" s="33"/>
      <c r="JAM19" s="33"/>
      <c r="JAN19" s="33"/>
      <c r="JAO19" s="33"/>
      <c r="JAP19" s="34"/>
      <c r="JAQ19" s="28"/>
      <c r="JAR19" s="29"/>
      <c r="JAS19" s="29"/>
      <c r="JAT19" s="29"/>
      <c r="JAU19" s="29"/>
      <c r="JAV19" s="30"/>
      <c r="JAW19" s="29"/>
      <c r="JAX19" s="29"/>
      <c r="JAY19" s="29"/>
      <c r="JAZ19" s="29"/>
      <c r="JBA19" s="31"/>
      <c r="JBB19" s="29"/>
      <c r="JBC19" s="31"/>
      <c r="JBD19" s="32"/>
      <c r="JBE19" s="33"/>
      <c r="JBF19" s="33"/>
      <c r="JBG19" s="33"/>
      <c r="JBH19" s="33"/>
      <c r="JBI19" s="34"/>
      <c r="JBJ19" s="28"/>
      <c r="JBK19" s="29"/>
      <c r="JBL19" s="29"/>
      <c r="JBM19" s="29"/>
      <c r="JBN19" s="29"/>
      <c r="JBO19" s="30"/>
      <c r="JBP19" s="29"/>
      <c r="JBQ19" s="29"/>
      <c r="JBR19" s="29"/>
      <c r="JBS19" s="29"/>
      <c r="JBT19" s="31"/>
      <c r="JBU19" s="29"/>
      <c r="JBV19" s="31"/>
      <c r="JBW19" s="32"/>
      <c r="JBX19" s="33"/>
      <c r="JBY19" s="33"/>
      <c r="JBZ19" s="33"/>
      <c r="JCA19" s="33"/>
      <c r="JCB19" s="34"/>
      <c r="JCC19" s="28"/>
      <c r="JCD19" s="29"/>
      <c r="JCE19" s="29"/>
      <c r="JCF19" s="29"/>
      <c r="JCG19" s="29"/>
      <c r="JCH19" s="30"/>
      <c r="JCI19" s="29"/>
      <c r="JCJ19" s="29"/>
      <c r="JCK19" s="29"/>
      <c r="JCL19" s="29"/>
      <c r="JCM19" s="31"/>
      <c r="JCN19" s="29"/>
      <c r="JCO19" s="31"/>
      <c r="JCP19" s="32"/>
      <c r="JCQ19" s="33"/>
      <c r="JCR19" s="33"/>
      <c r="JCS19" s="33"/>
      <c r="JCT19" s="33"/>
      <c r="JCU19" s="34"/>
      <c r="JCV19" s="28"/>
      <c r="JCW19" s="29"/>
      <c r="JCX19" s="29"/>
      <c r="JCY19" s="29"/>
      <c r="JCZ19" s="29"/>
      <c r="JDA19" s="30"/>
      <c r="JDB19" s="29"/>
      <c r="JDC19" s="29"/>
      <c r="JDD19" s="29"/>
      <c r="JDE19" s="29"/>
      <c r="JDF19" s="31"/>
      <c r="JDG19" s="29"/>
      <c r="JDH19" s="31"/>
      <c r="JDI19" s="32"/>
      <c r="JDJ19" s="33"/>
      <c r="JDK19" s="33"/>
      <c r="JDL19" s="33"/>
      <c r="JDM19" s="33"/>
      <c r="JDN19" s="34"/>
      <c r="JDO19" s="28"/>
      <c r="JDP19" s="29"/>
      <c r="JDQ19" s="29"/>
      <c r="JDR19" s="29"/>
      <c r="JDS19" s="29"/>
      <c r="JDT19" s="30"/>
      <c r="JDU19" s="29"/>
      <c r="JDV19" s="29"/>
      <c r="JDW19" s="29"/>
      <c r="JDX19" s="29"/>
      <c r="JDY19" s="31"/>
      <c r="JDZ19" s="29"/>
      <c r="JEA19" s="31"/>
      <c r="JEB19" s="32"/>
      <c r="JEC19" s="33"/>
      <c r="JED19" s="33"/>
      <c r="JEE19" s="33"/>
      <c r="JEF19" s="33"/>
      <c r="JEG19" s="34"/>
      <c r="JEH19" s="28"/>
      <c r="JEI19" s="29"/>
      <c r="JEJ19" s="29"/>
      <c r="JEK19" s="29"/>
      <c r="JEL19" s="29"/>
      <c r="JEM19" s="30"/>
      <c r="JEN19" s="29"/>
      <c r="JEO19" s="29"/>
      <c r="JEP19" s="29"/>
      <c r="JEQ19" s="29"/>
      <c r="JER19" s="31"/>
      <c r="JES19" s="29"/>
      <c r="JET19" s="31"/>
      <c r="JEU19" s="32"/>
      <c r="JEV19" s="33"/>
      <c r="JEW19" s="33"/>
      <c r="JEX19" s="33"/>
      <c r="JEY19" s="33"/>
      <c r="JEZ19" s="34"/>
      <c r="JFA19" s="28"/>
      <c r="JFB19" s="29"/>
      <c r="JFC19" s="29"/>
      <c r="JFD19" s="29"/>
      <c r="JFE19" s="29"/>
      <c r="JFF19" s="30"/>
      <c r="JFG19" s="29"/>
      <c r="JFH19" s="29"/>
      <c r="JFI19" s="29"/>
      <c r="JFJ19" s="29"/>
      <c r="JFK19" s="31"/>
      <c r="JFL19" s="29"/>
      <c r="JFM19" s="31"/>
      <c r="JFN19" s="32"/>
      <c r="JFO19" s="33"/>
      <c r="JFP19" s="33"/>
      <c r="JFQ19" s="33"/>
      <c r="JFR19" s="33"/>
      <c r="JFS19" s="34"/>
      <c r="JFT19" s="28"/>
      <c r="JFU19" s="29"/>
      <c r="JFV19" s="29"/>
      <c r="JFW19" s="29"/>
      <c r="JFX19" s="29"/>
      <c r="JFY19" s="30"/>
      <c r="JFZ19" s="29"/>
      <c r="JGA19" s="29"/>
      <c r="JGB19" s="29"/>
      <c r="JGC19" s="29"/>
      <c r="JGD19" s="31"/>
      <c r="JGE19" s="29"/>
      <c r="JGF19" s="31"/>
      <c r="JGG19" s="32"/>
      <c r="JGH19" s="33"/>
      <c r="JGI19" s="33"/>
      <c r="JGJ19" s="33"/>
      <c r="JGK19" s="33"/>
      <c r="JGL19" s="34"/>
      <c r="JGM19" s="28"/>
      <c r="JGN19" s="29"/>
      <c r="JGO19" s="29"/>
      <c r="JGP19" s="29"/>
      <c r="JGQ19" s="29"/>
      <c r="JGR19" s="30"/>
      <c r="JGS19" s="29"/>
      <c r="JGT19" s="29"/>
      <c r="JGU19" s="29"/>
      <c r="JGV19" s="29"/>
      <c r="JGW19" s="31"/>
      <c r="JGX19" s="29"/>
      <c r="JGY19" s="31"/>
      <c r="JGZ19" s="32"/>
      <c r="JHA19" s="33"/>
      <c r="JHB19" s="33"/>
      <c r="JHC19" s="33"/>
      <c r="JHD19" s="33"/>
      <c r="JHE19" s="34"/>
      <c r="JHF19" s="28"/>
      <c r="JHG19" s="29"/>
      <c r="JHH19" s="29"/>
      <c r="JHI19" s="29"/>
      <c r="JHJ19" s="29"/>
      <c r="JHK19" s="30"/>
      <c r="JHL19" s="29"/>
      <c r="JHM19" s="29"/>
      <c r="JHN19" s="29"/>
      <c r="JHO19" s="29"/>
      <c r="JHP19" s="31"/>
      <c r="JHQ19" s="29"/>
      <c r="JHR19" s="31"/>
      <c r="JHS19" s="32"/>
      <c r="JHT19" s="33"/>
      <c r="JHU19" s="33"/>
      <c r="JHV19" s="33"/>
      <c r="JHW19" s="33"/>
      <c r="JHX19" s="34"/>
      <c r="JHY19" s="28"/>
      <c r="JHZ19" s="29"/>
      <c r="JIA19" s="29"/>
      <c r="JIB19" s="29"/>
      <c r="JIC19" s="29"/>
      <c r="JID19" s="30"/>
      <c r="JIE19" s="29"/>
      <c r="JIF19" s="29"/>
      <c r="JIG19" s="29"/>
      <c r="JIH19" s="29"/>
      <c r="JII19" s="31"/>
      <c r="JIJ19" s="29"/>
      <c r="JIK19" s="31"/>
      <c r="JIL19" s="32"/>
      <c r="JIM19" s="33"/>
      <c r="JIN19" s="33"/>
      <c r="JIO19" s="33"/>
      <c r="JIP19" s="33"/>
      <c r="JIQ19" s="34"/>
      <c r="JIR19" s="28"/>
      <c r="JIS19" s="29"/>
      <c r="JIT19" s="29"/>
      <c r="JIU19" s="29"/>
      <c r="JIV19" s="29"/>
      <c r="JIW19" s="30"/>
      <c r="JIX19" s="29"/>
      <c r="JIY19" s="29"/>
      <c r="JIZ19" s="29"/>
      <c r="JJA19" s="29"/>
      <c r="JJB19" s="31"/>
      <c r="JJC19" s="29"/>
      <c r="JJD19" s="31"/>
      <c r="JJE19" s="32"/>
      <c r="JJF19" s="33"/>
      <c r="JJG19" s="33"/>
      <c r="JJH19" s="33"/>
      <c r="JJI19" s="33"/>
      <c r="JJJ19" s="34"/>
      <c r="JJK19" s="28"/>
      <c r="JJL19" s="29"/>
      <c r="JJM19" s="29"/>
      <c r="JJN19" s="29"/>
      <c r="JJO19" s="29"/>
      <c r="JJP19" s="30"/>
      <c r="JJQ19" s="29"/>
      <c r="JJR19" s="29"/>
      <c r="JJS19" s="29"/>
      <c r="JJT19" s="29"/>
      <c r="JJU19" s="31"/>
      <c r="JJV19" s="29"/>
      <c r="JJW19" s="31"/>
      <c r="JJX19" s="32"/>
      <c r="JJY19" s="33"/>
      <c r="JJZ19" s="33"/>
      <c r="JKA19" s="33"/>
      <c r="JKB19" s="33"/>
      <c r="JKC19" s="34"/>
      <c r="JKD19" s="28"/>
      <c r="JKE19" s="29"/>
      <c r="JKF19" s="29"/>
      <c r="JKG19" s="29"/>
      <c r="JKH19" s="29"/>
      <c r="JKI19" s="30"/>
      <c r="JKJ19" s="29"/>
      <c r="JKK19" s="29"/>
      <c r="JKL19" s="29"/>
      <c r="JKM19" s="29"/>
      <c r="JKN19" s="31"/>
      <c r="JKO19" s="29"/>
      <c r="JKP19" s="31"/>
      <c r="JKQ19" s="32"/>
      <c r="JKR19" s="33"/>
      <c r="JKS19" s="33"/>
      <c r="JKT19" s="33"/>
      <c r="JKU19" s="33"/>
      <c r="JKV19" s="34"/>
      <c r="JKW19" s="28"/>
      <c r="JKX19" s="29"/>
      <c r="JKY19" s="29"/>
      <c r="JKZ19" s="29"/>
      <c r="JLA19" s="29"/>
      <c r="JLB19" s="30"/>
      <c r="JLC19" s="29"/>
      <c r="JLD19" s="29"/>
      <c r="JLE19" s="29"/>
      <c r="JLF19" s="29"/>
      <c r="JLG19" s="31"/>
      <c r="JLH19" s="29"/>
      <c r="JLI19" s="31"/>
      <c r="JLJ19" s="32"/>
      <c r="JLK19" s="33"/>
      <c r="JLL19" s="33"/>
      <c r="JLM19" s="33"/>
      <c r="JLN19" s="33"/>
      <c r="JLO19" s="34"/>
      <c r="JLP19" s="28"/>
      <c r="JLQ19" s="29"/>
      <c r="JLR19" s="29"/>
      <c r="JLS19" s="29"/>
      <c r="JLT19" s="29"/>
      <c r="JLU19" s="30"/>
      <c r="JLV19" s="29"/>
      <c r="JLW19" s="29"/>
      <c r="JLX19" s="29"/>
      <c r="JLY19" s="29"/>
      <c r="JLZ19" s="31"/>
      <c r="JMA19" s="29"/>
      <c r="JMB19" s="31"/>
      <c r="JMC19" s="32"/>
      <c r="JMD19" s="33"/>
      <c r="JME19" s="33"/>
      <c r="JMF19" s="33"/>
      <c r="JMG19" s="33"/>
      <c r="JMH19" s="34"/>
      <c r="JMI19" s="28"/>
      <c r="JMJ19" s="29"/>
      <c r="JMK19" s="29"/>
      <c r="JML19" s="29"/>
      <c r="JMM19" s="29"/>
      <c r="JMN19" s="30"/>
      <c r="JMO19" s="29"/>
      <c r="JMP19" s="29"/>
      <c r="JMQ19" s="29"/>
      <c r="JMR19" s="29"/>
      <c r="JMS19" s="31"/>
      <c r="JMT19" s="29"/>
      <c r="JMU19" s="31"/>
      <c r="JMV19" s="32"/>
      <c r="JMW19" s="33"/>
      <c r="JMX19" s="33"/>
      <c r="JMY19" s="33"/>
      <c r="JMZ19" s="33"/>
      <c r="JNA19" s="34"/>
      <c r="JNB19" s="28"/>
      <c r="JNC19" s="29"/>
      <c r="JND19" s="29"/>
      <c r="JNE19" s="29"/>
      <c r="JNF19" s="29"/>
      <c r="JNG19" s="30"/>
      <c r="JNH19" s="29"/>
      <c r="JNI19" s="29"/>
      <c r="JNJ19" s="29"/>
      <c r="JNK19" s="29"/>
      <c r="JNL19" s="31"/>
      <c r="JNM19" s="29"/>
      <c r="JNN19" s="31"/>
      <c r="JNO19" s="32"/>
      <c r="JNP19" s="33"/>
      <c r="JNQ19" s="33"/>
      <c r="JNR19" s="33"/>
      <c r="JNS19" s="33"/>
      <c r="JNT19" s="34"/>
      <c r="JNU19" s="28"/>
      <c r="JNV19" s="29"/>
      <c r="JNW19" s="29"/>
      <c r="JNX19" s="29"/>
      <c r="JNY19" s="29"/>
      <c r="JNZ19" s="30"/>
      <c r="JOA19" s="29"/>
      <c r="JOB19" s="29"/>
      <c r="JOC19" s="29"/>
      <c r="JOD19" s="29"/>
      <c r="JOE19" s="31"/>
      <c r="JOF19" s="29"/>
      <c r="JOG19" s="31"/>
      <c r="JOH19" s="32"/>
      <c r="JOI19" s="33"/>
      <c r="JOJ19" s="33"/>
      <c r="JOK19" s="33"/>
      <c r="JOL19" s="33"/>
      <c r="JOM19" s="34"/>
      <c r="JON19" s="28"/>
      <c r="JOO19" s="29"/>
      <c r="JOP19" s="29"/>
      <c r="JOQ19" s="29"/>
      <c r="JOR19" s="29"/>
      <c r="JOS19" s="30"/>
      <c r="JOT19" s="29"/>
      <c r="JOU19" s="29"/>
      <c r="JOV19" s="29"/>
      <c r="JOW19" s="29"/>
      <c r="JOX19" s="31"/>
      <c r="JOY19" s="29"/>
      <c r="JOZ19" s="31"/>
      <c r="JPA19" s="32"/>
      <c r="JPB19" s="33"/>
      <c r="JPC19" s="33"/>
      <c r="JPD19" s="33"/>
      <c r="JPE19" s="33"/>
      <c r="JPF19" s="34"/>
      <c r="JPG19" s="28"/>
      <c r="JPH19" s="29"/>
      <c r="JPI19" s="29"/>
      <c r="JPJ19" s="29"/>
      <c r="JPK19" s="29"/>
      <c r="JPL19" s="30"/>
      <c r="JPM19" s="29"/>
      <c r="JPN19" s="29"/>
      <c r="JPO19" s="29"/>
      <c r="JPP19" s="29"/>
      <c r="JPQ19" s="31"/>
      <c r="JPR19" s="29"/>
      <c r="JPS19" s="31"/>
      <c r="JPT19" s="32"/>
      <c r="JPU19" s="33"/>
      <c r="JPV19" s="33"/>
      <c r="JPW19" s="33"/>
      <c r="JPX19" s="33"/>
      <c r="JPY19" s="34"/>
      <c r="JPZ19" s="28"/>
      <c r="JQA19" s="29"/>
      <c r="JQB19" s="29"/>
      <c r="JQC19" s="29"/>
      <c r="JQD19" s="29"/>
      <c r="JQE19" s="30"/>
      <c r="JQF19" s="29"/>
      <c r="JQG19" s="29"/>
      <c r="JQH19" s="29"/>
      <c r="JQI19" s="29"/>
      <c r="JQJ19" s="31"/>
      <c r="JQK19" s="29"/>
      <c r="JQL19" s="31"/>
      <c r="JQM19" s="32"/>
      <c r="JQN19" s="33"/>
      <c r="JQO19" s="33"/>
      <c r="JQP19" s="33"/>
      <c r="JQQ19" s="33"/>
      <c r="JQR19" s="34"/>
      <c r="JQS19" s="28"/>
      <c r="JQT19" s="29"/>
      <c r="JQU19" s="29"/>
      <c r="JQV19" s="29"/>
      <c r="JQW19" s="29"/>
      <c r="JQX19" s="30"/>
      <c r="JQY19" s="29"/>
      <c r="JQZ19" s="29"/>
      <c r="JRA19" s="29"/>
      <c r="JRB19" s="29"/>
      <c r="JRC19" s="31"/>
      <c r="JRD19" s="29"/>
      <c r="JRE19" s="31"/>
      <c r="JRF19" s="32"/>
      <c r="JRG19" s="33"/>
      <c r="JRH19" s="33"/>
      <c r="JRI19" s="33"/>
      <c r="JRJ19" s="33"/>
      <c r="JRK19" s="34"/>
      <c r="JRL19" s="28"/>
      <c r="JRM19" s="29"/>
      <c r="JRN19" s="29"/>
      <c r="JRO19" s="29"/>
      <c r="JRP19" s="29"/>
      <c r="JRQ19" s="30"/>
      <c r="JRR19" s="29"/>
      <c r="JRS19" s="29"/>
      <c r="JRT19" s="29"/>
      <c r="JRU19" s="29"/>
      <c r="JRV19" s="31"/>
      <c r="JRW19" s="29"/>
      <c r="JRX19" s="31"/>
      <c r="JRY19" s="32"/>
      <c r="JRZ19" s="33"/>
      <c r="JSA19" s="33"/>
      <c r="JSB19" s="33"/>
      <c r="JSC19" s="33"/>
      <c r="JSD19" s="34"/>
      <c r="JSE19" s="28"/>
      <c r="JSF19" s="29"/>
      <c r="JSG19" s="29"/>
      <c r="JSH19" s="29"/>
      <c r="JSI19" s="29"/>
      <c r="JSJ19" s="30"/>
      <c r="JSK19" s="29"/>
      <c r="JSL19" s="29"/>
      <c r="JSM19" s="29"/>
      <c r="JSN19" s="29"/>
      <c r="JSO19" s="31"/>
      <c r="JSP19" s="29"/>
      <c r="JSQ19" s="31"/>
      <c r="JSR19" s="32"/>
      <c r="JSS19" s="33"/>
      <c r="JST19" s="33"/>
      <c r="JSU19" s="33"/>
      <c r="JSV19" s="33"/>
      <c r="JSW19" s="34"/>
      <c r="JSX19" s="28"/>
      <c r="JSY19" s="29"/>
      <c r="JSZ19" s="29"/>
      <c r="JTA19" s="29"/>
      <c r="JTB19" s="29"/>
      <c r="JTC19" s="30"/>
      <c r="JTD19" s="29"/>
      <c r="JTE19" s="29"/>
      <c r="JTF19" s="29"/>
      <c r="JTG19" s="29"/>
      <c r="JTH19" s="31"/>
      <c r="JTI19" s="29"/>
      <c r="JTJ19" s="31"/>
      <c r="JTK19" s="32"/>
      <c r="JTL19" s="33"/>
      <c r="JTM19" s="33"/>
      <c r="JTN19" s="33"/>
      <c r="JTO19" s="33"/>
      <c r="JTP19" s="34"/>
      <c r="JTQ19" s="28"/>
      <c r="JTR19" s="29"/>
      <c r="JTS19" s="29"/>
      <c r="JTT19" s="29"/>
      <c r="JTU19" s="29"/>
      <c r="JTV19" s="30"/>
      <c r="JTW19" s="29"/>
      <c r="JTX19" s="29"/>
      <c r="JTY19" s="29"/>
      <c r="JTZ19" s="29"/>
      <c r="JUA19" s="31"/>
      <c r="JUB19" s="29"/>
      <c r="JUC19" s="31"/>
      <c r="JUD19" s="32"/>
      <c r="JUE19" s="33"/>
      <c r="JUF19" s="33"/>
      <c r="JUG19" s="33"/>
      <c r="JUH19" s="33"/>
      <c r="JUI19" s="34"/>
      <c r="JUJ19" s="28"/>
      <c r="JUK19" s="29"/>
      <c r="JUL19" s="29"/>
      <c r="JUM19" s="29"/>
      <c r="JUN19" s="29"/>
      <c r="JUO19" s="30"/>
      <c r="JUP19" s="29"/>
      <c r="JUQ19" s="29"/>
      <c r="JUR19" s="29"/>
      <c r="JUS19" s="29"/>
      <c r="JUT19" s="31"/>
      <c r="JUU19" s="29"/>
      <c r="JUV19" s="31"/>
      <c r="JUW19" s="32"/>
      <c r="JUX19" s="33"/>
      <c r="JUY19" s="33"/>
      <c r="JUZ19" s="33"/>
      <c r="JVA19" s="33"/>
      <c r="JVB19" s="34"/>
      <c r="JVC19" s="28"/>
      <c r="JVD19" s="29"/>
      <c r="JVE19" s="29"/>
      <c r="JVF19" s="29"/>
      <c r="JVG19" s="29"/>
      <c r="JVH19" s="30"/>
      <c r="JVI19" s="29"/>
      <c r="JVJ19" s="29"/>
      <c r="JVK19" s="29"/>
      <c r="JVL19" s="29"/>
      <c r="JVM19" s="31"/>
      <c r="JVN19" s="29"/>
      <c r="JVO19" s="31"/>
      <c r="JVP19" s="32"/>
      <c r="JVQ19" s="33"/>
      <c r="JVR19" s="33"/>
      <c r="JVS19" s="33"/>
      <c r="JVT19" s="33"/>
      <c r="JVU19" s="34"/>
      <c r="JVV19" s="28"/>
      <c r="JVW19" s="29"/>
      <c r="JVX19" s="29"/>
      <c r="JVY19" s="29"/>
      <c r="JVZ19" s="29"/>
      <c r="JWA19" s="30"/>
      <c r="JWB19" s="29"/>
      <c r="JWC19" s="29"/>
      <c r="JWD19" s="29"/>
      <c r="JWE19" s="29"/>
      <c r="JWF19" s="31"/>
      <c r="JWG19" s="29"/>
      <c r="JWH19" s="31"/>
      <c r="JWI19" s="32"/>
      <c r="JWJ19" s="33"/>
      <c r="JWK19" s="33"/>
      <c r="JWL19" s="33"/>
      <c r="JWM19" s="33"/>
      <c r="JWN19" s="34"/>
      <c r="JWO19" s="28"/>
      <c r="JWP19" s="29"/>
      <c r="JWQ19" s="29"/>
      <c r="JWR19" s="29"/>
      <c r="JWS19" s="29"/>
      <c r="JWT19" s="30"/>
      <c r="JWU19" s="29"/>
      <c r="JWV19" s="29"/>
      <c r="JWW19" s="29"/>
      <c r="JWX19" s="29"/>
      <c r="JWY19" s="31"/>
      <c r="JWZ19" s="29"/>
      <c r="JXA19" s="31"/>
      <c r="JXB19" s="32"/>
      <c r="JXC19" s="33"/>
      <c r="JXD19" s="33"/>
      <c r="JXE19" s="33"/>
      <c r="JXF19" s="33"/>
      <c r="JXG19" s="34"/>
      <c r="JXH19" s="28"/>
      <c r="JXI19" s="29"/>
      <c r="JXJ19" s="29"/>
      <c r="JXK19" s="29"/>
      <c r="JXL19" s="29"/>
      <c r="JXM19" s="30"/>
      <c r="JXN19" s="29"/>
      <c r="JXO19" s="29"/>
      <c r="JXP19" s="29"/>
      <c r="JXQ19" s="29"/>
      <c r="JXR19" s="31"/>
      <c r="JXS19" s="29"/>
      <c r="JXT19" s="31"/>
      <c r="JXU19" s="32"/>
      <c r="JXV19" s="33"/>
      <c r="JXW19" s="33"/>
      <c r="JXX19" s="33"/>
      <c r="JXY19" s="33"/>
      <c r="JXZ19" s="34"/>
      <c r="JYA19" s="28"/>
      <c r="JYB19" s="29"/>
      <c r="JYC19" s="29"/>
      <c r="JYD19" s="29"/>
      <c r="JYE19" s="29"/>
      <c r="JYF19" s="30"/>
      <c r="JYG19" s="29"/>
      <c r="JYH19" s="29"/>
      <c r="JYI19" s="29"/>
      <c r="JYJ19" s="29"/>
      <c r="JYK19" s="31"/>
      <c r="JYL19" s="29"/>
      <c r="JYM19" s="31"/>
      <c r="JYN19" s="32"/>
      <c r="JYO19" s="33"/>
      <c r="JYP19" s="33"/>
      <c r="JYQ19" s="33"/>
      <c r="JYR19" s="33"/>
      <c r="JYS19" s="34"/>
      <c r="JYT19" s="28"/>
      <c r="JYU19" s="29"/>
      <c r="JYV19" s="29"/>
      <c r="JYW19" s="29"/>
      <c r="JYX19" s="29"/>
      <c r="JYY19" s="30"/>
      <c r="JYZ19" s="29"/>
      <c r="JZA19" s="29"/>
      <c r="JZB19" s="29"/>
      <c r="JZC19" s="29"/>
      <c r="JZD19" s="31"/>
      <c r="JZE19" s="29"/>
      <c r="JZF19" s="31"/>
      <c r="JZG19" s="32"/>
      <c r="JZH19" s="33"/>
      <c r="JZI19" s="33"/>
      <c r="JZJ19" s="33"/>
      <c r="JZK19" s="33"/>
      <c r="JZL19" s="34"/>
      <c r="JZM19" s="28"/>
      <c r="JZN19" s="29"/>
      <c r="JZO19" s="29"/>
      <c r="JZP19" s="29"/>
      <c r="JZQ19" s="29"/>
      <c r="JZR19" s="30"/>
      <c r="JZS19" s="29"/>
      <c r="JZT19" s="29"/>
      <c r="JZU19" s="29"/>
      <c r="JZV19" s="29"/>
      <c r="JZW19" s="31"/>
      <c r="JZX19" s="29"/>
      <c r="JZY19" s="31"/>
      <c r="JZZ19" s="32"/>
      <c r="KAA19" s="33"/>
      <c r="KAB19" s="33"/>
      <c r="KAC19" s="33"/>
      <c r="KAD19" s="33"/>
      <c r="KAE19" s="34"/>
      <c r="KAF19" s="28"/>
      <c r="KAG19" s="29"/>
      <c r="KAH19" s="29"/>
      <c r="KAI19" s="29"/>
      <c r="KAJ19" s="29"/>
      <c r="KAK19" s="30"/>
      <c r="KAL19" s="29"/>
      <c r="KAM19" s="29"/>
      <c r="KAN19" s="29"/>
      <c r="KAO19" s="29"/>
      <c r="KAP19" s="31"/>
      <c r="KAQ19" s="29"/>
      <c r="KAR19" s="31"/>
      <c r="KAS19" s="32"/>
      <c r="KAT19" s="33"/>
      <c r="KAU19" s="33"/>
      <c r="KAV19" s="33"/>
      <c r="KAW19" s="33"/>
      <c r="KAX19" s="34"/>
      <c r="KAY19" s="28"/>
      <c r="KAZ19" s="29"/>
      <c r="KBA19" s="29"/>
      <c r="KBB19" s="29"/>
      <c r="KBC19" s="29"/>
      <c r="KBD19" s="30"/>
      <c r="KBE19" s="29"/>
      <c r="KBF19" s="29"/>
      <c r="KBG19" s="29"/>
      <c r="KBH19" s="29"/>
      <c r="KBI19" s="31"/>
      <c r="KBJ19" s="29"/>
      <c r="KBK19" s="31"/>
      <c r="KBL19" s="32"/>
      <c r="KBM19" s="33"/>
      <c r="KBN19" s="33"/>
      <c r="KBO19" s="33"/>
      <c r="KBP19" s="33"/>
      <c r="KBQ19" s="34"/>
      <c r="KBR19" s="28"/>
      <c r="KBS19" s="29"/>
      <c r="KBT19" s="29"/>
      <c r="KBU19" s="29"/>
      <c r="KBV19" s="29"/>
      <c r="KBW19" s="30"/>
      <c r="KBX19" s="29"/>
      <c r="KBY19" s="29"/>
      <c r="KBZ19" s="29"/>
      <c r="KCA19" s="29"/>
      <c r="KCB19" s="31"/>
      <c r="KCC19" s="29"/>
      <c r="KCD19" s="31"/>
      <c r="KCE19" s="32"/>
      <c r="KCF19" s="33"/>
      <c r="KCG19" s="33"/>
      <c r="KCH19" s="33"/>
      <c r="KCI19" s="33"/>
      <c r="KCJ19" s="34"/>
      <c r="KCK19" s="28"/>
      <c r="KCL19" s="29"/>
      <c r="KCM19" s="29"/>
      <c r="KCN19" s="29"/>
      <c r="KCO19" s="29"/>
      <c r="KCP19" s="30"/>
      <c r="KCQ19" s="29"/>
      <c r="KCR19" s="29"/>
      <c r="KCS19" s="29"/>
      <c r="KCT19" s="29"/>
      <c r="KCU19" s="31"/>
      <c r="KCV19" s="29"/>
      <c r="KCW19" s="31"/>
      <c r="KCX19" s="32"/>
      <c r="KCY19" s="33"/>
      <c r="KCZ19" s="33"/>
      <c r="KDA19" s="33"/>
      <c r="KDB19" s="33"/>
      <c r="KDC19" s="34"/>
      <c r="KDD19" s="28"/>
      <c r="KDE19" s="29"/>
      <c r="KDF19" s="29"/>
      <c r="KDG19" s="29"/>
      <c r="KDH19" s="29"/>
      <c r="KDI19" s="30"/>
      <c r="KDJ19" s="29"/>
      <c r="KDK19" s="29"/>
      <c r="KDL19" s="29"/>
      <c r="KDM19" s="29"/>
      <c r="KDN19" s="31"/>
      <c r="KDO19" s="29"/>
      <c r="KDP19" s="31"/>
      <c r="KDQ19" s="32"/>
      <c r="KDR19" s="33"/>
      <c r="KDS19" s="33"/>
      <c r="KDT19" s="33"/>
      <c r="KDU19" s="33"/>
      <c r="KDV19" s="34"/>
      <c r="KDW19" s="28"/>
      <c r="KDX19" s="29"/>
      <c r="KDY19" s="29"/>
      <c r="KDZ19" s="29"/>
      <c r="KEA19" s="29"/>
      <c r="KEB19" s="30"/>
      <c r="KEC19" s="29"/>
      <c r="KED19" s="29"/>
      <c r="KEE19" s="29"/>
      <c r="KEF19" s="29"/>
      <c r="KEG19" s="31"/>
      <c r="KEH19" s="29"/>
      <c r="KEI19" s="31"/>
      <c r="KEJ19" s="32"/>
      <c r="KEK19" s="33"/>
      <c r="KEL19" s="33"/>
      <c r="KEM19" s="33"/>
      <c r="KEN19" s="33"/>
      <c r="KEO19" s="34"/>
      <c r="KEP19" s="28"/>
      <c r="KEQ19" s="29"/>
      <c r="KER19" s="29"/>
      <c r="KES19" s="29"/>
      <c r="KET19" s="29"/>
      <c r="KEU19" s="30"/>
      <c r="KEV19" s="29"/>
      <c r="KEW19" s="29"/>
      <c r="KEX19" s="29"/>
      <c r="KEY19" s="29"/>
      <c r="KEZ19" s="31"/>
      <c r="KFA19" s="29"/>
      <c r="KFB19" s="31"/>
      <c r="KFC19" s="32"/>
      <c r="KFD19" s="33"/>
      <c r="KFE19" s="33"/>
      <c r="KFF19" s="33"/>
      <c r="KFG19" s="33"/>
      <c r="KFH19" s="34"/>
      <c r="KFI19" s="28"/>
      <c r="KFJ19" s="29"/>
      <c r="KFK19" s="29"/>
      <c r="KFL19" s="29"/>
      <c r="KFM19" s="29"/>
      <c r="KFN19" s="30"/>
      <c r="KFO19" s="29"/>
      <c r="KFP19" s="29"/>
      <c r="KFQ19" s="29"/>
      <c r="KFR19" s="29"/>
      <c r="KFS19" s="31"/>
      <c r="KFT19" s="29"/>
      <c r="KFU19" s="31"/>
      <c r="KFV19" s="32"/>
      <c r="KFW19" s="33"/>
      <c r="KFX19" s="33"/>
      <c r="KFY19" s="33"/>
      <c r="KFZ19" s="33"/>
      <c r="KGA19" s="34"/>
      <c r="KGB19" s="28"/>
      <c r="KGC19" s="29"/>
      <c r="KGD19" s="29"/>
      <c r="KGE19" s="29"/>
      <c r="KGF19" s="29"/>
      <c r="KGG19" s="30"/>
      <c r="KGH19" s="29"/>
      <c r="KGI19" s="29"/>
      <c r="KGJ19" s="29"/>
      <c r="KGK19" s="29"/>
      <c r="KGL19" s="31"/>
      <c r="KGM19" s="29"/>
      <c r="KGN19" s="31"/>
      <c r="KGO19" s="32"/>
      <c r="KGP19" s="33"/>
      <c r="KGQ19" s="33"/>
      <c r="KGR19" s="33"/>
      <c r="KGS19" s="33"/>
      <c r="KGT19" s="34"/>
      <c r="KGU19" s="28"/>
      <c r="KGV19" s="29"/>
      <c r="KGW19" s="29"/>
      <c r="KGX19" s="29"/>
      <c r="KGY19" s="29"/>
      <c r="KGZ19" s="30"/>
      <c r="KHA19" s="29"/>
      <c r="KHB19" s="29"/>
      <c r="KHC19" s="29"/>
      <c r="KHD19" s="29"/>
      <c r="KHE19" s="31"/>
      <c r="KHF19" s="29"/>
      <c r="KHG19" s="31"/>
      <c r="KHH19" s="32"/>
      <c r="KHI19" s="33"/>
      <c r="KHJ19" s="33"/>
      <c r="KHK19" s="33"/>
      <c r="KHL19" s="33"/>
      <c r="KHM19" s="34"/>
      <c r="KHN19" s="28"/>
      <c r="KHO19" s="29"/>
      <c r="KHP19" s="29"/>
      <c r="KHQ19" s="29"/>
      <c r="KHR19" s="29"/>
      <c r="KHS19" s="30"/>
      <c r="KHT19" s="29"/>
      <c r="KHU19" s="29"/>
      <c r="KHV19" s="29"/>
      <c r="KHW19" s="29"/>
      <c r="KHX19" s="31"/>
      <c r="KHY19" s="29"/>
      <c r="KHZ19" s="31"/>
      <c r="KIA19" s="32"/>
      <c r="KIB19" s="33"/>
      <c r="KIC19" s="33"/>
      <c r="KID19" s="33"/>
      <c r="KIE19" s="33"/>
      <c r="KIF19" s="34"/>
      <c r="KIG19" s="28"/>
      <c r="KIH19" s="29"/>
      <c r="KII19" s="29"/>
      <c r="KIJ19" s="29"/>
      <c r="KIK19" s="29"/>
      <c r="KIL19" s="30"/>
      <c r="KIM19" s="29"/>
      <c r="KIN19" s="29"/>
      <c r="KIO19" s="29"/>
      <c r="KIP19" s="29"/>
      <c r="KIQ19" s="31"/>
      <c r="KIR19" s="29"/>
      <c r="KIS19" s="31"/>
      <c r="KIT19" s="32"/>
      <c r="KIU19" s="33"/>
      <c r="KIV19" s="33"/>
      <c r="KIW19" s="33"/>
      <c r="KIX19" s="33"/>
      <c r="KIY19" s="34"/>
      <c r="KIZ19" s="28"/>
      <c r="KJA19" s="29"/>
      <c r="KJB19" s="29"/>
      <c r="KJC19" s="29"/>
      <c r="KJD19" s="29"/>
      <c r="KJE19" s="30"/>
      <c r="KJF19" s="29"/>
      <c r="KJG19" s="29"/>
      <c r="KJH19" s="29"/>
      <c r="KJI19" s="29"/>
      <c r="KJJ19" s="31"/>
      <c r="KJK19" s="29"/>
      <c r="KJL19" s="31"/>
      <c r="KJM19" s="32"/>
      <c r="KJN19" s="33"/>
      <c r="KJO19" s="33"/>
      <c r="KJP19" s="33"/>
      <c r="KJQ19" s="33"/>
      <c r="KJR19" s="34"/>
      <c r="KJS19" s="28"/>
      <c r="KJT19" s="29"/>
      <c r="KJU19" s="29"/>
      <c r="KJV19" s="29"/>
      <c r="KJW19" s="29"/>
      <c r="KJX19" s="30"/>
      <c r="KJY19" s="29"/>
      <c r="KJZ19" s="29"/>
      <c r="KKA19" s="29"/>
      <c r="KKB19" s="29"/>
      <c r="KKC19" s="31"/>
      <c r="KKD19" s="29"/>
      <c r="KKE19" s="31"/>
      <c r="KKF19" s="32"/>
      <c r="KKG19" s="33"/>
      <c r="KKH19" s="33"/>
      <c r="KKI19" s="33"/>
      <c r="KKJ19" s="33"/>
      <c r="KKK19" s="34"/>
      <c r="KKL19" s="28"/>
      <c r="KKM19" s="29"/>
      <c r="KKN19" s="29"/>
      <c r="KKO19" s="29"/>
      <c r="KKP19" s="29"/>
      <c r="KKQ19" s="30"/>
      <c r="KKR19" s="29"/>
      <c r="KKS19" s="29"/>
      <c r="KKT19" s="29"/>
      <c r="KKU19" s="29"/>
      <c r="KKV19" s="31"/>
      <c r="KKW19" s="29"/>
      <c r="KKX19" s="31"/>
      <c r="KKY19" s="32"/>
      <c r="KKZ19" s="33"/>
      <c r="KLA19" s="33"/>
      <c r="KLB19" s="33"/>
      <c r="KLC19" s="33"/>
      <c r="KLD19" s="34"/>
      <c r="KLE19" s="28"/>
      <c r="KLF19" s="29"/>
      <c r="KLG19" s="29"/>
      <c r="KLH19" s="29"/>
      <c r="KLI19" s="29"/>
      <c r="KLJ19" s="30"/>
      <c r="KLK19" s="29"/>
      <c r="KLL19" s="29"/>
      <c r="KLM19" s="29"/>
      <c r="KLN19" s="29"/>
      <c r="KLO19" s="31"/>
      <c r="KLP19" s="29"/>
      <c r="KLQ19" s="31"/>
      <c r="KLR19" s="32"/>
      <c r="KLS19" s="33"/>
      <c r="KLT19" s="33"/>
      <c r="KLU19" s="33"/>
      <c r="KLV19" s="33"/>
      <c r="KLW19" s="34"/>
      <c r="KLX19" s="28"/>
      <c r="KLY19" s="29"/>
      <c r="KLZ19" s="29"/>
      <c r="KMA19" s="29"/>
      <c r="KMB19" s="29"/>
      <c r="KMC19" s="30"/>
      <c r="KMD19" s="29"/>
      <c r="KME19" s="29"/>
      <c r="KMF19" s="29"/>
      <c r="KMG19" s="29"/>
      <c r="KMH19" s="31"/>
      <c r="KMI19" s="29"/>
      <c r="KMJ19" s="31"/>
      <c r="KMK19" s="32"/>
      <c r="KML19" s="33"/>
      <c r="KMM19" s="33"/>
      <c r="KMN19" s="33"/>
      <c r="KMO19" s="33"/>
      <c r="KMP19" s="34"/>
      <c r="KMQ19" s="28"/>
      <c r="KMR19" s="29"/>
      <c r="KMS19" s="29"/>
      <c r="KMT19" s="29"/>
      <c r="KMU19" s="29"/>
      <c r="KMV19" s="30"/>
      <c r="KMW19" s="29"/>
      <c r="KMX19" s="29"/>
      <c r="KMY19" s="29"/>
      <c r="KMZ19" s="29"/>
      <c r="KNA19" s="31"/>
      <c r="KNB19" s="29"/>
      <c r="KNC19" s="31"/>
      <c r="KND19" s="32"/>
      <c r="KNE19" s="33"/>
      <c r="KNF19" s="33"/>
      <c r="KNG19" s="33"/>
      <c r="KNH19" s="33"/>
      <c r="KNI19" s="34"/>
      <c r="KNJ19" s="28"/>
      <c r="KNK19" s="29"/>
      <c r="KNL19" s="29"/>
      <c r="KNM19" s="29"/>
      <c r="KNN19" s="29"/>
      <c r="KNO19" s="30"/>
      <c r="KNP19" s="29"/>
      <c r="KNQ19" s="29"/>
      <c r="KNR19" s="29"/>
      <c r="KNS19" s="29"/>
      <c r="KNT19" s="31"/>
      <c r="KNU19" s="29"/>
      <c r="KNV19" s="31"/>
      <c r="KNW19" s="32"/>
      <c r="KNX19" s="33"/>
      <c r="KNY19" s="33"/>
      <c r="KNZ19" s="33"/>
      <c r="KOA19" s="33"/>
      <c r="KOB19" s="34"/>
      <c r="KOC19" s="28"/>
      <c r="KOD19" s="29"/>
      <c r="KOE19" s="29"/>
      <c r="KOF19" s="29"/>
      <c r="KOG19" s="29"/>
      <c r="KOH19" s="30"/>
      <c r="KOI19" s="29"/>
      <c r="KOJ19" s="29"/>
      <c r="KOK19" s="29"/>
      <c r="KOL19" s="29"/>
      <c r="KOM19" s="31"/>
      <c r="KON19" s="29"/>
      <c r="KOO19" s="31"/>
      <c r="KOP19" s="32"/>
      <c r="KOQ19" s="33"/>
      <c r="KOR19" s="33"/>
      <c r="KOS19" s="33"/>
      <c r="KOT19" s="33"/>
      <c r="KOU19" s="34"/>
      <c r="KOV19" s="28"/>
      <c r="KOW19" s="29"/>
      <c r="KOX19" s="29"/>
      <c r="KOY19" s="29"/>
      <c r="KOZ19" s="29"/>
      <c r="KPA19" s="30"/>
      <c r="KPB19" s="29"/>
      <c r="KPC19" s="29"/>
      <c r="KPD19" s="29"/>
      <c r="KPE19" s="29"/>
      <c r="KPF19" s="31"/>
      <c r="KPG19" s="29"/>
      <c r="KPH19" s="31"/>
      <c r="KPI19" s="32"/>
      <c r="KPJ19" s="33"/>
      <c r="KPK19" s="33"/>
      <c r="KPL19" s="33"/>
      <c r="KPM19" s="33"/>
      <c r="KPN19" s="34"/>
      <c r="KPO19" s="28"/>
      <c r="KPP19" s="29"/>
      <c r="KPQ19" s="29"/>
      <c r="KPR19" s="29"/>
      <c r="KPS19" s="29"/>
      <c r="KPT19" s="30"/>
      <c r="KPU19" s="29"/>
      <c r="KPV19" s="29"/>
      <c r="KPW19" s="29"/>
      <c r="KPX19" s="29"/>
      <c r="KPY19" s="31"/>
      <c r="KPZ19" s="29"/>
      <c r="KQA19" s="31"/>
      <c r="KQB19" s="32"/>
      <c r="KQC19" s="33"/>
      <c r="KQD19" s="33"/>
      <c r="KQE19" s="33"/>
      <c r="KQF19" s="33"/>
      <c r="KQG19" s="34"/>
      <c r="KQH19" s="28"/>
      <c r="KQI19" s="29"/>
      <c r="KQJ19" s="29"/>
      <c r="KQK19" s="29"/>
      <c r="KQL19" s="29"/>
      <c r="KQM19" s="30"/>
      <c r="KQN19" s="29"/>
      <c r="KQO19" s="29"/>
      <c r="KQP19" s="29"/>
      <c r="KQQ19" s="29"/>
      <c r="KQR19" s="31"/>
      <c r="KQS19" s="29"/>
      <c r="KQT19" s="31"/>
      <c r="KQU19" s="32"/>
      <c r="KQV19" s="33"/>
      <c r="KQW19" s="33"/>
      <c r="KQX19" s="33"/>
      <c r="KQY19" s="33"/>
      <c r="KQZ19" s="34"/>
      <c r="KRA19" s="28"/>
      <c r="KRB19" s="29"/>
      <c r="KRC19" s="29"/>
      <c r="KRD19" s="29"/>
      <c r="KRE19" s="29"/>
      <c r="KRF19" s="30"/>
      <c r="KRG19" s="29"/>
      <c r="KRH19" s="29"/>
      <c r="KRI19" s="29"/>
      <c r="KRJ19" s="29"/>
      <c r="KRK19" s="31"/>
      <c r="KRL19" s="29"/>
      <c r="KRM19" s="31"/>
      <c r="KRN19" s="32"/>
      <c r="KRO19" s="33"/>
      <c r="KRP19" s="33"/>
      <c r="KRQ19" s="33"/>
      <c r="KRR19" s="33"/>
      <c r="KRS19" s="34"/>
      <c r="KRT19" s="28"/>
      <c r="KRU19" s="29"/>
      <c r="KRV19" s="29"/>
      <c r="KRW19" s="29"/>
      <c r="KRX19" s="29"/>
      <c r="KRY19" s="30"/>
      <c r="KRZ19" s="29"/>
      <c r="KSA19" s="29"/>
      <c r="KSB19" s="29"/>
      <c r="KSC19" s="29"/>
      <c r="KSD19" s="31"/>
      <c r="KSE19" s="29"/>
      <c r="KSF19" s="31"/>
      <c r="KSG19" s="32"/>
      <c r="KSH19" s="33"/>
      <c r="KSI19" s="33"/>
      <c r="KSJ19" s="33"/>
      <c r="KSK19" s="33"/>
      <c r="KSL19" s="34"/>
      <c r="KSM19" s="28"/>
      <c r="KSN19" s="29"/>
      <c r="KSO19" s="29"/>
      <c r="KSP19" s="29"/>
      <c r="KSQ19" s="29"/>
      <c r="KSR19" s="30"/>
      <c r="KSS19" s="29"/>
      <c r="KST19" s="29"/>
      <c r="KSU19" s="29"/>
      <c r="KSV19" s="29"/>
      <c r="KSW19" s="31"/>
      <c r="KSX19" s="29"/>
      <c r="KSY19" s="31"/>
      <c r="KSZ19" s="32"/>
      <c r="KTA19" s="33"/>
      <c r="KTB19" s="33"/>
      <c r="KTC19" s="33"/>
      <c r="KTD19" s="33"/>
      <c r="KTE19" s="34"/>
      <c r="KTF19" s="28"/>
      <c r="KTG19" s="29"/>
      <c r="KTH19" s="29"/>
      <c r="KTI19" s="29"/>
      <c r="KTJ19" s="29"/>
      <c r="KTK19" s="30"/>
      <c r="KTL19" s="29"/>
      <c r="KTM19" s="29"/>
      <c r="KTN19" s="29"/>
      <c r="KTO19" s="29"/>
      <c r="KTP19" s="31"/>
      <c r="KTQ19" s="29"/>
      <c r="KTR19" s="31"/>
      <c r="KTS19" s="32"/>
      <c r="KTT19" s="33"/>
      <c r="KTU19" s="33"/>
      <c r="KTV19" s="33"/>
      <c r="KTW19" s="33"/>
      <c r="KTX19" s="34"/>
      <c r="KTY19" s="28"/>
      <c r="KTZ19" s="29"/>
      <c r="KUA19" s="29"/>
      <c r="KUB19" s="29"/>
      <c r="KUC19" s="29"/>
      <c r="KUD19" s="30"/>
      <c r="KUE19" s="29"/>
      <c r="KUF19" s="29"/>
      <c r="KUG19" s="29"/>
      <c r="KUH19" s="29"/>
      <c r="KUI19" s="31"/>
      <c r="KUJ19" s="29"/>
      <c r="KUK19" s="31"/>
      <c r="KUL19" s="32"/>
      <c r="KUM19" s="33"/>
      <c r="KUN19" s="33"/>
      <c r="KUO19" s="33"/>
      <c r="KUP19" s="33"/>
      <c r="KUQ19" s="34"/>
      <c r="KUR19" s="28"/>
      <c r="KUS19" s="29"/>
      <c r="KUT19" s="29"/>
      <c r="KUU19" s="29"/>
      <c r="KUV19" s="29"/>
      <c r="KUW19" s="30"/>
      <c r="KUX19" s="29"/>
      <c r="KUY19" s="29"/>
      <c r="KUZ19" s="29"/>
      <c r="KVA19" s="29"/>
      <c r="KVB19" s="31"/>
      <c r="KVC19" s="29"/>
      <c r="KVD19" s="31"/>
      <c r="KVE19" s="32"/>
      <c r="KVF19" s="33"/>
      <c r="KVG19" s="33"/>
      <c r="KVH19" s="33"/>
      <c r="KVI19" s="33"/>
      <c r="KVJ19" s="34"/>
      <c r="KVK19" s="28"/>
      <c r="KVL19" s="29"/>
      <c r="KVM19" s="29"/>
      <c r="KVN19" s="29"/>
      <c r="KVO19" s="29"/>
      <c r="KVP19" s="30"/>
      <c r="KVQ19" s="29"/>
      <c r="KVR19" s="29"/>
      <c r="KVS19" s="29"/>
      <c r="KVT19" s="29"/>
      <c r="KVU19" s="31"/>
      <c r="KVV19" s="29"/>
      <c r="KVW19" s="31"/>
      <c r="KVX19" s="32"/>
      <c r="KVY19" s="33"/>
      <c r="KVZ19" s="33"/>
      <c r="KWA19" s="33"/>
      <c r="KWB19" s="33"/>
      <c r="KWC19" s="34"/>
      <c r="KWD19" s="28"/>
      <c r="KWE19" s="29"/>
      <c r="KWF19" s="29"/>
      <c r="KWG19" s="29"/>
      <c r="KWH19" s="29"/>
      <c r="KWI19" s="30"/>
      <c r="KWJ19" s="29"/>
      <c r="KWK19" s="29"/>
      <c r="KWL19" s="29"/>
      <c r="KWM19" s="29"/>
      <c r="KWN19" s="31"/>
      <c r="KWO19" s="29"/>
      <c r="KWP19" s="31"/>
      <c r="KWQ19" s="32"/>
      <c r="KWR19" s="33"/>
      <c r="KWS19" s="33"/>
      <c r="KWT19" s="33"/>
      <c r="KWU19" s="33"/>
      <c r="KWV19" s="34"/>
      <c r="KWW19" s="28"/>
      <c r="KWX19" s="29"/>
      <c r="KWY19" s="29"/>
      <c r="KWZ19" s="29"/>
      <c r="KXA19" s="29"/>
      <c r="KXB19" s="30"/>
      <c r="KXC19" s="29"/>
      <c r="KXD19" s="29"/>
      <c r="KXE19" s="29"/>
      <c r="KXF19" s="29"/>
      <c r="KXG19" s="31"/>
      <c r="KXH19" s="29"/>
      <c r="KXI19" s="31"/>
      <c r="KXJ19" s="32"/>
      <c r="KXK19" s="33"/>
      <c r="KXL19" s="33"/>
      <c r="KXM19" s="33"/>
      <c r="KXN19" s="33"/>
      <c r="KXO19" s="34"/>
      <c r="KXP19" s="28"/>
      <c r="KXQ19" s="29"/>
      <c r="KXR19" s="29"/>
      <c r="KXS19" s="29"/>
      <c r="KXT19" s="29"/>
      <c r="KXU19" s="30"/>
      <c r="KXV19" s="29"/>
      <c r="KXW19" s="29"/>
      <c r="KXX19" s="29"/>
      <c r="KXY19" s="29"/>
      <c r="KXZ19" s="31"/>
      <c r="KYA19" s="29"/>
      <c r="KYB19" s="31"/>
      <c r="KYC19" s="32"/>
      <c r="KYD19" s="33"/>
      <c r="KYE19" s="33"/>
      <c r="KYF19" s="33"/>
      <c r="KYG19" s="33"/>
      <c r="KYH19" s="34"/>
      <c r="KYI19" s="28"/>
      <c r="KYJ19" s="29"/>
      <c r="KYK19" s="29"/>
      <c r="KYL19" s="29"/>
      <c r="KYM19" s="29"/>
      <c r="KYN19" s="30"/>
      <c r="KYO19" s="29"/>
      <c r="KYP19" s="29"/>
      <c r="KYQ19" s="29"/>
      <c r="KYR19" s="29"/>
      <c r="KYS19" s="31"/>
      <c r="KYT19" s="29"/>
      <c r="KYU19" s="31"/>
      <c r="KYV19" s="32"/>
      <c r="KYW19" s="33"/>
      <c r="KYX19" s="33"/>
      <c r="KYY19" s="33"/>
      <c r="KYZ19" s="33"/>
      <c r="KZA19" s="34"/>
      <c r="KZB19" s="28"/>
      <c r="KZC19" s="29"/>
      <c r="KZD19" s="29"/>
      <c r="KZE19" s="29"/>
      <c r="KZF19" s="29"/>
      <c r="KZG19" s="30"/>
      <c r="KZH19" s="29"/>
      <c r="KZI19" s="29"/>
      <c r="KZJ19" s="29"/>
      <c r="KZK19" s="29"/>
      <c r="KZL19" s="31"/>
      <c r="KZM19" s="29"/>
      <c r="KZN19" s="31"/>
      <c r="KZO19" s="32"/>
      <c r="KZP19" s="33"/>
      <c r="KZQ19" s="33"/>
      <c r="KZR19" s="33"/>
      <c r="KZS19" s="33"/>
      <c r="KZT19" s="34"/>
      <c r="KZU19" s="28"/>
      <c r="KZV19" s="29"/>
      <c r="KZW19" s="29"/>
      <c r="KZX19" s="29"/>
      <c r="KZY19" s="29"/>
      <c r="KZZ19" s="30"/>
      <c r="LAA19" s="29"/>
      <c r="LAB19" s="29"/>
      <c r="LAC19" s="29"/>
      <c r="LAD19" s="29"/>
      <c r="LAE19" s="31"/>
      <c r="LAF19" s="29"/>
      <c r="LAG19" s="31"/>
      <c r="LAH19" s="32"/>
      <c r="LAI19" s="33"/>
      <c r="LAJ19" s="33"/>
      <c r="LAK19" s="33"/>
      <c r="LAL19" s="33"/>
      <c r="LAM19" s="34"/>
      <c r="LAN19" s="28"/>
      <c r="LAO19" s="29"/>
      <c r="LAP19" s="29"/>
      <c r="LAQ19" s="29"/>
      <c r="LAR19" s="29"/>
      <c r="LAS19" s="30"/>
      <c r="LAT19" s="29"/>
      <c r="LAU19" s="29"/>
      <c r="LAV19" s="29"/>
      <c r="LAW19" s="29"/>
      <c r="LAX19" s="31"/>
      <c r="LAY19" s="29"/>
      <c r="LAZ19" s="31"/>
      <c r="LBA19" s="32"/>
      <c r="LBB19" s="33"/>
      <c r="LBC19" s="33"/>
      <c r="LBD19" s="33"/>
      <c r="LBE19" s="33"/>
      <c r="LBF19" s="34"/>
      <c r="LBG19" s="28"/>
      <c r="LBH19" s="29"/>
      <c r="LBI19" s="29"/>
      <c r="LBJ19" s="29"/>
      <c r="LBK19" s="29"/>
      <c r="LBL19" s="30"/>
      <c r="LBM19" s="29"/>
      <c r="LBN19" s="29"/>
      <c r="LBO19" s="29"/>
      <c r="LBP19" s="29"/>
      <c r="LBQ19" s="31"/>
      <c r="LBR19" s="29"/>
      <c r="LBS19" s="31"/>
      <c r="LBT19" s="32"/>
      <c r="LBU19" s="33"/>
      <c r="LBV19" s="33"/>
      <c r="LBW19" s="33"/>
      <c r="LBX19" s="33"/>
      <c r="LBY19" s="34"/>
      <c r="LBZ19" s="28"/>
      <c r="LCA19" s="29"/>
      <c r="LCB19" s="29"/>
      <c r="LCC19" s="29"/>
      <c r="LCD19" s="29"/>
      <c r="LCE19" s="30"/>
      <c r="LCF19" s="29"/>
      <c r="LCG19" s="29"/>
      <c r="LCH19" s="29"/>
      <c r="LCI19" s="29"/>
      <c r="LCJ19" s="31"/>
      <c r="LCK19" s="29"/>
      <c r="LCL19" s="31"/>
      <c r="LCM19" s="32"/>
      <c r="LCN19" s="33"/>
      <c r="LCO19" s="33"/>
      <c r="LCP19" s="33"/>
      <c r="LCQ19" s="33"/>
      <c r="LCR19" s="34"/>
      <c r="LCS19" s="28"/>
      <c r="LCT19" s="29"/>
      <c r="LCU19" s="29"/>
      <c r="LCV19" s="29"/>
      <c r="LCW19" s="29"/>
      <c r="LCX19" s="30"/>
      <c r="LCY19" s="29"/>
      <c r="LCZ19" s="29"/>
      <c r="LDA19" s="29"/>
      <c r="LDB19" s="29"/>
      <c r="LDC19" s="31"/>
      <c r="LDD19" s="29"/>
      <c r="LDE19" s="31"/>
      <c r="LDF19" s="32"/>
      <c r="LDG19" s="33"/>
      <c r="LDH19" s="33"/>
      <c r="LDI19" s="33"/>
      <c r="LDJ19" s="33"/>
      <c r="LDK19" s="34"/>
      <c r="LDL19" s="28"/>
      <c r="LDM19" s="29"/>
      <c r="LDN19" s="29"/>
      <c r="LDO19" s="29"/>
      <c r="LDP19" s="29"/>
      <c r="LDQ19" s="30"/>
      <c r="LDR19" s="29"/>
      <c r="LDS19" s="29"/>
      <c r="LDT19" s="29"/>
      <c r="LDU19" s="29"/>
      <c r="LDV19" s="31"/>
      <c r="LDW19" s="29"/>
      <c r="LDX19" s="31"/>
      <c r="LDY19" s="32"/>
      <c r="LDZ19" s="33"/>
      <c r="LEA19" s="33"/>
      <c r="LEB19" s="33"/>
      <c r="LEC19" s="33"/>
      <c r="LED19" s="34"/>
      <c r="LEE19" s="28"/>
      <c r="LEF19" s="29"/>
      <c r="LEG19" s="29"/>
      <c r="LEH19" s="29"/>
      <c r="LEI19" s="29"/>
      <c r="LEJ19" s="30"/>
      <c r="LEK19" s="29"/>
      <c r="LEL19" s="29"/>
      <c r="LEM19" s="29"/>
      <c r="LEN19" s="29"/>
      <c r="LEO19" s="31"/>
      <c r="LEP19" s="29"/>
      <c r="LEQ19" s="31"/>
      <c r="LER19" s="32"/>
      <c r="LES19" s="33"/>
      <c r="LET19" s="33"/>
      <c r="LEU19" s="33"/>
      <c r="LEV19" s="33"/>
      <c r="LEW19" s="34"/>
      <c r="LEX19" s="28"/>
      <c r="LEY19" s="29"/>
      <c r="LEZ19" s="29"/>
      <c r="LFA19" s="29"/>
      <c r="LFB19" s="29"/>
      <c r="LFC19" s="30"/>
      <c r="LFD19" s="29"/>
      <c r="LFE19" s="29"/>
      <c r="LFF19" s="29"/>
      <c r="LFG19" s="29"/>
      <c r="LFH19" s="31"/>
      <c r="LFI19" s="29"/>
      <c r="LFJ19" s="31"/>
      <c r="LFK19" s="32"/>
      <c r="LFL19" s="33"/>
      <c r="LFM19" s="33"/>
      <c r="LFN19" s="33"/>
      <c r="LFO19" s="33"/>
      <c r="LFP19" s="34"/>
      <c r="LFQ19" s="28"/>
      <c r="LFR19" s="29"/>
      <c r="LFS19" s="29"/>
      <c r="LFT19" s="29"/>
      <c r="LFU19" s="29"/>
      <c r="LFV19" s="30"/>
      <c r="LFW19" s="29"/>
      <c r="LFX19" s="29"/>
      <c r="LFY19" s="29"/>
      <c r="LFZ19" s="29"/>
      <c r="LGA19" s="31"/>
      <c r="LGB19" s="29"/>
      <c r="LGC19" s="31"/>
      <c r="LGD19" s="32"/>
      <c r="LGE19" s="33"/>
      <c r="LGF19" s="33"/>
      <c r="LGG19" s="33"/>
      <c r="LGH19" s="33"/>
      <c r="LGI19" s="34"/>
      <c r="LGJ19" s="28"/>
      <c r="LGK19" s="29"/>
      <c r="LGL19" s="29"/>
      <c r="LGM19" s="29"/>
      <c r="LGN19" s="29"/>
      <c r="LGO19" s="30"/>
      <c r="LGP19" s="29"/>
      <c r="LGQ19" s="29"/>
      <c r="LGR19" s="29"/>
      <c r="LGS19" s="29"/>
      <c r="LGT19" s="31"/>
      <c r="LGU19" s="29"/>
      <c r="LGV19" s="31"/>
      <c r="LGW19" s="32"/>
      <c r="LGX19" s="33"/>
      <c r="LGY19" s="33"/>
      <c r="LGZ19" s="33"/>
      <c r="LHA19" s="33"/>
      <c r="LHB19" s="34"/>
      <c r="LHC19" s="28"/>
      <c r="LHD19" s="29"/>
      <c r="LHE19" s="29"/>
      <c r="LHF19" s="29"/>
      <c r="LHG19" s="29"/>
      <c r="LHH19" s="30"/>
      <c r="LHI19" s="29"/>
      <c r="LHJ19" s="29"/>
      <c r="LHK19" s="29"/>
      <c r="LHL19" s="29"/>
      <c r="LHM19" s="31"/>
      <c r="LHN19" s="29"/>
      <c r="LHO19" s="31"/>
      <c r="LHP19" s="32"/>
      <c r="LHQ19" s="33"/>
      <c r="LHR19" s="33"/>
      <c r="LHS19" s="33"/>
      <c r="LHT19" s="33"/>
      <c r="LHU19" s="34"/>
      <c r="LHV19" s="28"/>
      <c r="LHW19" s="29"/>
      <c r="LHX19" s="29"/>
      <c r="LHY19" s="29"/>
      <c r="LHZ19" s="29"/>
      <c r="LIA19" s="30"/>
      <c r="LIB19" s="29"/>
      <c r="LIC19" s="29"/>
      <c r="LID19" s="29"/>
      <c r="LIE19" s="29"/>
      <c r="LIF19" s="31"/>
      <c r="LIG19" s="29"/>
      <c r="LIH19" s="31"/>
      <c r="LII19" s="32"/>
      <c r="LIJ19" s="33"/>
      <c r="LIK19" s="33"/>
      <c r="LIL19" s="33"/>
      <c r="LIM19" s="33"/>
      <c r="LIN19" s="34"/>
      <c r="LIO19" s="28"/>
      <c r="LIP19" s="29"/>
      <c r="LIQ19" s="29"/>
      <c r="LIR19" s="29"/>
      <c r="LIS19" s="29"/>
      <c r="LIT19" s="30"/>
      <c r="LIU19" s="29"/>
      <c r="LIV19" s="29"/>
      <c r="LIW19" s="29"/>
      <c r="LIX19" s="29"/>
      <c r="LIY19" s="31"/>
      <c r="LIZ19" s="29"/>
      <c r="LJA19" s="31"/>
      <c r="LJB19" s="32"/>
      <c r="LJC19" s="33"/>
      <c r="LJD19" s="33"/>
      <c r="LJE19" s="33"/>
      <c r="LJF19" s="33"/>
      <c r="LJG19" s="34"/>
      <c r="LJH19" s="28"/>
      <c r="LJI19" s="29"/>
      <c r="LJJ19" s="29"/>
      <c r="LJK19" s="29"/>
      <c r="LJL19" s="29"/>
      <c r="LJM19" s="30"/>
      <c r="LJN19" s="29"/>
      <c r="LJO19" s="29"/>
      <c r="LJP19" s="29"/>
      <c r="LJQ19" s="29"/>
      <c r="LJR19" s="31"/>
      <c r="LJS19" s="29"/>
      <c r="LJT19" s="31"/>
      <c r="LJU19" s="32"/>
      <c r="LJV19" s="33"/>
      <c r="LJW19" s="33"/>
      <c r="LJX19" s="33"/>
      <c r="LJY19" s="33"/>
      <c r="LJZ19" s="34"/>
      <c r="LKA19" s="28"/>
      <c r="LKB19" s="29"/>
      <c r="LKC19" s="29"/>
      <c r="LKD19" s="29"/>
      <c r="LKE19" s="29"/>
      <c r="LKF19" s="30"/>
      <c r="LKG19" s="29"/>
      <c r="LKH19" s="29"/>
      <c r="LKI19" s="29"/>
      <c r="LKJ19" s="29"/>
      <c r="LKK19" s="31"/>
      <c r="LKL19" s="29"/>
      <c r="LKM19" s="31"/>
      <c r="LKN19" s="32"/>
      <c r="LKO19" s="33"/>
      <c r="LKP19" s="33"/>
      <c r="LKQ19" s="33"/>
      <c r="LKR19" s="33"/>
      <c r="LKS19" s="34"/>
      <c r="LKT19" s="28"/>
      <c r="LKU19" s="29"/>
      <c r="LKV19" s="29"/>
      <c r="LKW19" s="29"/>
      <c r="LKX19" s="29"/>
      <c r="LKY19" s="30"/>
      <c r="LKZ19" s="29"/>
      <c r="LLA19" s="29"/>
      <c r="LLB19" s="29"/>
      <c r="LLC19" s="29"/>
      <c r="LLD19" s="31"/>
      <c r="LLE19" s="29"/>
      <c r="LLF19" s="31"/>
      <c r="LLG19" s="32"/>
      <c r="LLH19" s="33"/>
      <c r="LLI19" s="33"/>
      <c r="LLJ19" s="33"/>
      <c r="LLK19" s="33"/>
      <c r="LLL19" s="34"/>
      <c r="LLM19" s="28"/>
      <c r="LLN19" s="29"/>
      <c r="LLO19" s="29"/>
      <c r="LLP19" s="29"/>
      <c r="LLQ19" s="29"/>
      <c r="LLR19" s="30"/>
      <c r="LLS19" s="29"/>
      <c r="LLT19" s="29"/>
      <c r="LLU19" s="29"/>
      <c r="LLV19" s="29"/>
      <c r="LLW19" s="31"/>
      <c r="LLX19" s="29"/>
      <c r="LLY19" s="31"/>
      <c r="LLZ19" s="32"/>
      <c r="LMA19" s="33"/>
      <c r="LMB19" s="33"/>
      <c r="LMC19" s="33"/>
      <c r="LMD19" s="33"/>
      <c r="LME19" s="34"/>
      <c r="LMF19" s="28"/>
      <c r="LMG19" s="29"/>
      <c r="LMH19" s="29"/>
      <c r="LMI19" s="29"/>
      <c r="LMJ19" s="29"/>
      <c r="LMK19" s="30"/>
      <c r="LML19" s="29"/>
      <c r="LMM19" s="29"/>
      <c r="LMN19" s="29"/>
      <c r="LMO19" s="29"/>
      <c r="LMP19" s="31"/>
      <c r="LMQ19" s="29"/>
      <c r="LMR19" s="31"/>
      <c r="LMS19" s="32"/>
      <c r="LMT19" s="33"/>
      <c r="LMU19" s="33"/>
      <c r="LMV19" s="33"/>
      <c r="LMW19" s="33"/>
      <c r="LMX19" s="34"/>
      <c r="LMY19" s="28"/>
      <c r="LMZ19" s="29"/>
      <c r="LNA19" s="29"/>
      <c r="LNB19" s="29"/>
      <c r="LNC19" s="29"/>
      <c r="LND19" s="30"/>
      <c r="LNE19" s="29"/>
      <c r="LNF19" s="29"/>
      <c r="LNG19" s="29"/>
      <c r="LNH19" s="29"/>
      <c r="LNI19" s="31"/>
      <c r="LNJ19" s="29"/>
      <c r="LNK19" s="31"/>
      <c r="LNL19" s="32"/>
      <c r="LNM19" s="33"/>
      <c r="LNN19" s="33"/>
      <c r="LNO19" s="33"/>
      <c r="LNP19" s="33"/>
      <c r="LNQ19" s="34"/>
      <c r="LNR19" s="28"/>
      <c r="LNS19" s="29"/>
      <c r="LNT19" s="29"/>
      <c r="LNU19" s="29"/>
      <c r="LNV19" s="29"/>
      <c r="LNW19" s="30"/>
      <c r="LNX19" s="29"/>
      <c r="LNY19" s="29"/>
      <c r="LNZ19" s="29"/>
      <c r="LOA19" s="29"/>
      <c r="LOB19" s="31"/>
      <c r="LOC19" s="29"/>
      <c r="LOD19" s="31"/>
      <c r="LOE19" s="32"/>
      <c r="LOF19" s="33"/>
      <c r="LOG19" s="33"/>
      <c r="LOH19" s="33"/>
      <c r="LOI19" s="33"/>
      <c r="LOJ19" s="34"/>
      <c r="LOK19" s="28"/>
      <c r="LOL19" s="29"/>
      <c r="LOM19" s="29"/>
      <c r="LON19" s="29"/>
      <c r="LOO19" s="29"/>
      <c r="LOP19" s="30"/>
      <c r="LOQ19" s="29"/>
      <c r="LOR19" s="29"/>
      <c r="LOS19" s="29"/>
      <c r="LOT19" s="29"/>
      <c r="LOU19" s="31"/>
      <c r="LOV19" s="29"/>
      <c r="LOW19" s="31"/>
      <c r="LOX19" s="32"/>
      <c r="LOY19" s="33"/>
      <c r="LOZ19" s="33"/>
      <c r="LPA19" s="33"/>
      <c r="LPB19" s="33"/>
      <c r="LPC19" s="34"/>
      <c r="LPD19" s="28"/>
      <c r="LPE19" s="29"/>
      <c r="LPF19" s="29"/>
      <c r="LPG19" s="29"/>
      <c r="LPH19" s="29"/>
      <c r="LPI19" s="30"/>
      <c r="LPJ19" s="29"/>
      <c r="LPK19" s="29"/>
      <c r="LPL19" s="29"/>
      <c r="LPM19" s="29"/>
      <c r="LPN19" s="31"/>
      <c r="LPO19" s="29"/>
      <c r="LPP19" s="31"/>
      <c r="LPQ19" s="32"/>
      <c r="LPR19" s="33"/>
      <c r="LPS19" s="33"/>
      <c r="LPT19" s="33"/>
      <c r="LPU19" s="33"/>
      <c r="LPV19" s="34"/>
      <c r="LPW19" s="28"/>
      <c r="LPX19" s="29"/>
      <c r="LPY19" s="29"/>
      <c r="LPZ19" s="29"/>
      <c r="LQA19" s="29"/>
      <c r="LQB19" s="30"/>
      <c r="LQC19" s="29"/>
      <c r="LQD19" s="29"/>
      <c r="LQE19" s="29"/>
      <c r="LQF19" s="29"/>
      <c r="LQG19" s="31"/>
      <c r="LQH19" s="29"/>
      <c r="LQI19" s="31"/>
      <c r="LQJ19" s="32"/>
      <c r="LQK19" s="33"/>
      <c r="LQL19" s="33"/>
      <c r="LQM19" s="33"/>
      <c r="LQN19" s="33"/>
      <c r="LQO19" s="34"/>
      <c r="LQP19" s="28"/>
      <c r="LQQ19" s="29"/>
      <c r="LQR19" s="29"/>
      <c r="LQS19" s="29"/>
      <c r="LQT19" s="29"/>
      <c r="LQU19" s="30"/>
      <c r="LQV19" s="29"/>
      <c r="LQW19" s="29"/>
      <c r="LQX19" s="29"/>
      <c r="LQY19" s="29"/>
      <c r="LQZ19" s="31"/>
      <c r="LRA19" s="29"/>
      <c r="LRB19" s="31"/>
      <c r="LRC19" s="32"/>
      <c r="LRD19" s="33"/>
      <c r="LRE19" s="33"/>
      <c r="LRF19" s="33"/>
      <c r="LRG19" s="33"/>
      <c r="LRH19" s="34"/>
      <c r="LRI19" s="28"/>
      <c r="LRJ19" s="29"/>
      <c r="LRK19" s="29"/>
      <c r="LRL19" s="29"/>
      <c r="LRM19" s="29"/>
      <c r="LRN19" s="30"/>
      <c r="LRO19" s="29"/>
      <c r="LRP19" s="29"/>
      <c r="LRQ19" s="29"/>
      <c r="LRR19" s="29"/>
      <c r="LRS19" s="31"/>
      <c r="LRT19" s="29"/>
      <c r="LRU19" s="31"/>
      <c r="LRV19" s="32"/>
      <c r="LRW19" s="33"/>
      <c r="LRX19" s="33"/>
      <c r="LRY19" s="33"/>
      <c r="LRZ19" s="33"/>
      <c r="LSA19" s="34"/>
      <c r="LSB19" s="28"/>
      <c r="LSC19" s="29"/>
      <c r="LSD19" s="29"/>
      <c r="LSE19" s="29"/>
      <c r="LSF19" s="29"/>
      <c r="LSG19" s="30"/>
      <c r="LSH19" s="29"/>
      <c r="LSI19" s="29"/>
      <c r="LSJ19" s="29"/>
      <c r="LSK19" s="29"/>
      <c r="LSL19" s="31"/>
      <c r="LSM19" s="29"/>
      <c r="LSN19" s="31"/>
      <c r="LSO19" s="32"/>
      <c r="LSP19" s="33"/>
      <c r="LSQ19" s="33"/>
      <c r="LSR19" s="33"/>
      <c r="LSS19" s="33"/>
      <c r="LST19" s="34"/>
      <c r="LSU19" s="28"/>
      <c r="LSV19" s="29"/>
      <c r="LSW19" s="29"/>
      <c r="LSX19" s="29"/>
      <c r="LSY19" s="29"/>
      <c r="LSZ19" s="30"/>
      <c r="LTA19" s="29"/>
      <c r="LTB19" s="29"/>
      <c r="LTC19" s="29"/>
      <c r="LTD19" s="29"/>
      <c r="LTE19" s="31"/>
      <c r="LTF19" s="29"/>
      <c r="LTG19" s="31"/>
      <c r="LTH19" s="32"/>
      <c r="LTI19" s="33"/>
      <c r="LTJ19" s="33"/>
      <c r="LTK19" s="33"/>
      <c r="LTL19" s="33"/>
      <c r="LTM19" s="34"/>
      <c r="LTN19" s="28"/>
      <c r="LTO19" s="29"/>
      <c r="LTP19" s="29"/>
      <c r="LTQ19" s="29"/>
      <c r="LTR19" s="29"/>
      <c r="LTS19" s="30"/>
      <c r="LTT19" s="29"/>
      <c r="LTU19" s="29"/>
      <c r="LTV19" s="29"/>
      <c r="LTW19" s="29"/>
      <c r="LTX19" s="31"/>
      <c r="LTY19" s="29"/>
      <c r="LTZ19" s="31"/>
      <c r="LUA19" s="32"/>
      <c r="LUB19" s="33"/>
      <c r="LUC19" s="33"/>
      <c r="LUD19" s="33"/>
      <c r="LUE19" s="33"/>
      <c r="LUF19" s="34"/>
      <c r="LUG19" s="28"/>
      <c r="LUH19" s="29"/>
      <c r="LUI19" s="29"/>
      <c r="LUJ19" s="29"/>
      <c r="LUK19" s="29"/>
      <c r="LUL19" s="30"/>
      <c r="LUM19" s="29"/>
      <c r="LUN19" s="29"/>
      <c r="LUO19" s="29"/>
      <c r="LUP19" s="29"/>
      <c r="LUQ19" s="31"/>
      <c r="LUR19" s="29"/>
      <c r="LUS19" s="31"/>
      <c r="LUT19" s="32"/>
      <c r="LUU19" s="33"/>
      <c r="LUV19" s="33"/>
      <c r="LUW19" s="33"/>
      <c r="LUX19" s="33"/>
      <c r="LUY19" s="34"/>
      <c r="LUZ19" s="28"/>
      <c r="LVA19" s="29"/>
      <c r="LVB19" s="29"/>
      <c r="LVC19" s="29"/>
      <c r="LVD19" s="29"/>
      <c r="LVE19" s="30"/>
      <c r="LVF19" s="29"/>
      <c r="LVG19" s="29"/>
      <c r="LVH19" s="29"/>
      <c r="LVI19" s="29"/>
      <c r="LVJ19" s="31"/>
      <c r="LVK19" s="29"/>
      <c r="LVL19" s="31"/>
      <c r="LVM19" s="32"/>
      <c r="LVN19" s="33"/>
      <c r="LVO19" s="33"/>
      <c r="LVP19" s="33"/>
      <c r="LVQ19" s="33"/>
      <c r="LVR19" s="34"/>
      <c r="LVS19" s="28"/>
      <c r="LVT19" s="29"/>
      <c r="LVU19" s="29"/>
      <c r="LVV19" s="29"/>
      <c r="LVW19" s="29"/>
      <c r="LVX19" s="30"/>
      <c r="LVY19" s="29"/>
      <c r="LVZ19" s="29"/>
      <c r="LWA19" s="29"/>
      <c r="LWB19" s="29"/>
      <c r="LWC19" s="31"/>
      <c r="LWD19" s="29"/>
      <c r="LWE19" s="31"/>
      <c r="LWF19" s="32"/>
      <c r="LWG19" s="33"/>
      <c r="LWH19" s="33"/>
      <c r="LWI19" s="33"/>
      <c r="LWJ19" s="33"/>
      <c r="LWK19" s="34"/>
      <c r="LWL19" s="28"/>
      <c r="LWM19" s="29"/>
      <c r="LWN19" s="29"/>
      <c r="LWO19" s="29"/>
      <c r="LWP19" s="29"/>
      <c r="LWQ19" s="30"/>
      <c r="LWR19" s="29"/>
      <c r="LWS19" s="29"/>
      <c r="LWT19" s="29"/>
      <c r="LWU19" s="29"/>
      <c r="LWV19" s="31"/>
      <c r="LWW19" s="29"/>
      <c r="LWX19" s="31"/>
      <c r="LWY19" s="32"/>
      <c r="LWZ19" s="33"/>
      <c r="LXA19" s="33"/>
      <c r="LXB19" s="33"/>
      <c r="LXC19" s="33"/>
      <c r="LXD19" s="34"/>
      <c r="LXE19" s="28"/>
      <c r="LXF19" s="29"/>
      <c r="LXG19" s="29"/>
      <c r="LXH19" s="29"/>
      <c r="LXI19" s="29"/>
      <c r="LXJ19" s="30"/>
      <c r="LXK19" s="29"/>
      <c r="LXL19" s="29"/>
      <c r="LXM19" s="29"/>
      <c r="LXN19" s="29"/>
      <c r="LXO19" s="31"/>
      <c r="LXP19" s="29"/>
      <c r="LXQ19" s="31"/>
      <c r="LXR19" s="32"/>
      <c r="LXS19" s="33"/>
      <c r="LXT19" s="33"/>
      <c r="LXU19" s="33"/>
      <c r="LXV19" s="33"/>
      <c r="LXW19" s="34"/>
      <c r="LXX19" s="28"/>
      <c r="LXY19" s="29"/>
      <c r="LXZ19" s="29"/>
      <c r="LYA19" s="29"/>
      <c r="LYB19" s="29"/>
      <c r="LYC19" s="30"/>
      <c r="LYD19" s="29"/>
      <c r="LYE19" s="29"/>
      <c r="LYF19" s="29"/>
      <c r="LYG19" s="29"/>
      <c r="LYH19" s="31"/>
      <c r="LYI19" s="29"/>
      <c r="LYJ19" s="31"/>
      <c r="LYK19" s="32"/>
      <c r="LYL19" s="33"/>
      <c r="LYM19" s="33"/>
      <c r="LYN19" s="33"/>
      <c r="LYO19" s="33"/>
      <c r="LYP19" s="34"/>
      <c r="LYQ19" s="28"/>
      <c r="LYR19" s="29"/>
      <c r="LYS19" s="29"/>
      <c r="LYT19" s="29"/>
      <c r="LYU19" s="29"/>
      <c r="LYV19" s="30"/>
      <c r="LYW19" s="29"/>
      <c r="LYX19" s="29"/>
      <c r="LYY19" s="29"/>
      <c r="LYZ19" s="29"/>
      <c r="LZA19" s="31"/>
      <c r="LZB19" s="29"/>
      <c r="LZC19" s="31"/>
      <c r="LZD19" s="32"/>
      <c r="LZE19" s="33"/>
      <c r="LZF19" s="33"/>
      <c r="LZG19" s="33"/>
      <c r="LZH19" s="33"/>
      <c r="LZI19" s="34"/>
      <c r="LZJ19" s="28"/>
      <c r="LZK19" s="29"/>
      <c r="LZL19" s="29"/>
      <c r="LZM19" s="29"/>
      <c r="LZN19" s="29"/>
      <c r="LZO19" s="30"/>
      <c r="LZP19" s="29"/>
      <c r="LZQ19" s="29"/>
      <c r="LZR19" s="29"/>
      <c r="LZS19" s="29"/>
      <c r="LZT19" s="31"/>
      <c r="LZU19" s="29"/>
      <c r="LZV19" s="31"/>
      <c r="LZW19" s="32"/>
      <c r="LZX19" s="33"/>
      <c r="LZY19" s="33"/>
      <c r="LZZ19" s="33"/>
      <c r="MAA19" s="33"/>
      <c r="MAB19" s="34"/>
      <c r="MAC19" s="28"/>
      <c r="MAD19" s="29"/>
      <c r="MAE19" s="29"/>
      <c r="MAF19" s="29"/>
      <c r="MAG19" s="29"/>
      <c r="MAH19" s="30"/>
      <c r="MAI19" s="29"/>
      <c r="MAJ19" s="29"/>
      <c r="MAK19" s="29"/>
      <c r="MAL19" s="29"/>
      <c r="MAM19" s="31"/>
      <c r="MAN19" s="29"/>
      <c r="MAO19" s="31"/>
      <c r="MAP19" s="32"/>
      <c r="MAQ19" s="33"/>
      <c r="MAR19" s="33"/>
      <c r="MAS19" s="33"/>
      <c r="MAT19" s="33"/>
      <c r="MAU19" s="34"/>
      <c r="MAV19" s="28"/>
      <c r="MAW19" s="29"/>
      <c r="MAX19" s="29"/>
      <c r="MAY19" s="29"/>
      <c r="MAZ19" s="29"/>
      <c r="MBA19" s="30"/>
      <c r="MBB19" s="29"/>
      <c r="MBC19" s="29"/>
      <c r="MBD19" s="29"/>
      <c r="MBE19" s="29"/>
      <c r="MBF19" s="31"/>
      <c r="MBG19" s="29"/>
      <c r="MBH19" s="31"/>
      <c r="MBI19" s="32"/>
      <c r="MBJ19" s="33"/>
      <c r="MBK19" s="33"/>
      <c r="MBL19" s="33"/>
      <c r="MBM19" s="33"/>
      <c r="MBN19" s="34"/>
      <c r="MBO19" s="28"/>
      <c r="MBP19" s="29"/>
      <c r="MBQ19" s="29"/>
      <c r="MBR19" s="29"/>
      <c r="MBS19" s="29"/>
      <c r="MBT19" s="30"/>
      <c r="MBU19" s="29"/>
      <c r="MBV19" s="29"/>
      <c r="MBW19" s="29"/>
      <c r="MBX19" s="29"/>
      <c r="MBY19" s="31"/>
      <c r="MBZ19" s="29"/>
      <c r="MCA19" s="31"/>
      <c r="MCB19" s="32"/>
      <c r="MCC19" s="33"/>
      <c r="MCD19" s="33"/>
      <c r="MCE19" s="33"/>
      <c r="MCF19" s="33"/>
      <c r="MCG19" s="34"/>
      <c r="MCH19" s="28"/>
      <c r="MCI19" s="29"/>
      <c r="MCJ19" s="29"/>
      <c r="MCK19" s="29"/>
      <c r="MCL19" s="29"/>
      <c r="MCM19" s="30"/>
      <c r="MCN19" s="29"/>
      <c r="MCO19" s="29"/>
      <c r="MCP19" s="29"/>
      <c r="MCQ19" s="29"/>
      <c r="MCR19" s="31"/>
      <c r="MCS19" s="29"/>
      <c r="MCT19" s="31"/>
      <c r="MCU19" s="32"/>
      <c r="MCV19" s="33"/>
      <c r="MCW19" s="33"/>
      <c r="MCX19" s="33"/>
      <c r="MCY19" s="33"/>
      <c r="MCZ19" s="34"/>
      <c r="MDA19" s="28"/>
      <c r="MDB19" s="29"/>
      <c r="MDC19" s="29"/>
      <c r="MDD19" s="29"/>
      <c r="MDE19" s="29"/>
      <c r="MDF19" s="30"/>
      <c r="MDG19" s="29"/>
      <c r="MDH19" s="29"/>
      <c r="MDI19" s="29"/>
      <c r="MDJ19" s="29"/>
      <c r="MDK19" s="31"/>
      <c r="MDL19" s="29"/>
      <c r="MDM19" s="31"/>
      <c r="MDN19" s="32"/>
      <c r="MDO19" s="33"/>
      <c r="MDP19" s="33"/>
      <c r="MDQ19" s="33"/>
      <c r="MDR19" s="33"/>
      <c r="MDS19" s="34"/>
      <c r="MDT19" s="28"/>
      <c r="MDU19" s="29"/>
      <c r="MDV19" s="29"/>
      <c r="MDW19" s="29"/>
      <c r="MDX19" s="29"/>
      <c r="MDY19" s="30"/>
      <c r="MDZ19" s="29"/>
      <c r="MEA19" s="29"/>
      <c r="MEB19" s="29"/>
      <c r="MEC19" s="29"/>
      <c r="MED19" s="31"/>
      <c r="MEE19" s="29"/>
      <c r="MEF19" s="31"/>
      <c r="MEG19" s="32"/>
      <c r="MEH19" s="33"/>
      <c r="MEI19" s="33"/>
      <c r="MEJ19" s="33"/>
      <c r="MEK19" s="33"/>
      <c r="MEL19" s="34"/>
      <c r="MEM19" s="28"/>
      <c r="MEN19" s="29"/>
      <c r="MEO19" s="29"/>
      <c r="MEP19" s="29"/>
      <c r="MEQ19" s="29"/>
      <c r="MER19" s="30"/>
      <c r="MES19" s="29"/>
      <c r="MET19" s="29"/>
      <c r="MEU19" s="29"/>
      <c r="MEV19" s="29"/>
      <c r="MEW19" s="31"/>
      <c r="MEX19" s="29"/>
      <c r="MEY19" s="31"/>
      <c r="MEZ19" s="32"/>
      <c r="MFA19" s="33"/>
      <c r="MFB19" s="33"/>
      <c r="MFC19" s="33"/>
      <c r="MFD19" s="33"/>
      <c r="MFE19" s="34"/>
      <c r="MFF19" s="28"/>
      <c r="MFG19" s="29"/>
      <c r="MFH19" s="29"/>
      <c r="MFI19" s="29"/>
      <c r="MFJ19" s="29"/>
      <c r="MFK19" s="30"/>
      <c r="MFL19" s="29"/>
      <c r="MFM19" s="29"/>
      <c r="MFN19" s="29"/>
      <c r="MFO19" s="29"/>
      <c r="MFP19" s="31"/>
      <c r="MFQ19" s="29"/>
      <c r="MFR19" s="31"/>
      <c r="MFS19" s="32"/>
      <c r="MFT19" s="33"/>
      <c r="MFU19" s="33"/>
      <c r="MFV19" s="33"/>
      <c r="MFW19" s="33"/>
      <c r="MFX19" s="34"/>
      <c r="MFY19" s="28"/>
      <c r="MFZ19" s="29"/>
      <c r="MGA19" s="29"/>
      <c r="MGB19" s="29"/>
      <c r="MGC19" s="29"/>
      <c r="MGD19" s="30"/>
      <c r="MGE19" s="29"/>
      <c r="MGF19" s="29"/>
      <c r="MGG19" s="29"/>
      <c r="MGH19" s="29"/>
      <c r="MGI19" s="31"/>
      <c r="MGJ19" s="29"/>
      <c r="MGK19" s="31"/>
      <c r="MGL19" s="32"/>
      <c r="MGM19" s="33"/>
      <c r="MGN19" s="33"/>
      <c r="MGO19" s="33"/>
      <c r="MGP19" s="33"/>
      <c r="MGQ19" s="34"/>
      <c r="MGR19" s="28"/>
      <c r="MGS19" s="29"/>
      <c r="MGT19" s="29"/>
      <c r="MGU19" s="29"/>
      <c r="MGV19" s="29"/>
      <c r="MGW19" s="30"/>
      <c r="MGX19" s="29"/>
      <c r="MGY19" s="29"/>
      <c r="MGZ19" s="29"/>
      <c r="MHA19" s="29"/>
      <c r="MHB19" s="31"/>
      <c r="MHC19" s="29"/>
      <c r="MHD19" s="31"/>
      <c r="MHE19" s="32"/>
      <c r="MHF19" s="33"/>
      <c r="MHG19" s="33"/>
      <c r="MHH19" s="33"/>
      <c r="MHI19" s="33"/>
      <c r="MHJ19" s="34"/>
      <c r="MHK19" s="28"/>
      <c r="MHL19" s="29"/>
      <c r="MHM19" s="29"/>
      <c r="MHN19" s="29"/>
      <c r="MHO19" s="29"/>
      <c r="MHP19" s="30"/>
      <c r="MHQ19" s="29"/>
      <c r="MHR19" s="29"/>
      <c r="MHS19" s="29"/>
      <c r="MHT19" s="29"/>
      <c r="MHU19" s="31"/>
      <c r="MHV19" s="29"/>
      <c r="MHW19" s="31"/>
      <c r="MHX19" s="32"/>
      <c r="MHY19" s="33"/>
      <c r="MHZ19" s="33"/>
      <c r="MIA19" s="33"/>
      <c r="MIB19" s="33"/>
      <c r="MIC19" s="34"/>
      <c r="MID19" s="28"/>
      <c r="MIE19" s="29"/>
      <c r="MIF19" s="29"/>
      <c r="MIG19" s="29"/>
      <c r="MIH19" s="29"/>
      <c r="MII19" s="30"/>
      <c r="MIJ19" s="29"/>
      <c r="MIK19" s="29"/>
      <c r="MIL19" s="29"/>
      <c r="MIM19" s="29"/>
      <c r="MIN19" s="31"/>
      <c r="MIO19" s="29"/>
      <c r="MIP19" s="31"/>
      <c r="MIQ19" s="32"/>
      <c r="MIR19" s="33"/>
      <c r="MIS19" s="33"/>
      <c r="MIT19" s="33"/>
      <c r="MIU19" s="33"/>
      <c r="MIV19" s="34"/>
      <c r="MIW19" s="28"/>
      <c r="MIX19" s="29"/>
      <c r="MIY19" s="29"/>
      <c r="MIZ19" s="29"/>
      <c r="MJA19" s="29"/>
      <c r="MJB19" s="30"/>
      <c r="MJC19" s="29"/>
      <c r="MJD19" s="29"/>
      <c r="MJE19" s="29"/>
      <c r="MJF19" s="29"/>
      <c r="MJG19" s="31"/>
      <c r="MJH19" s="29"/>
      <c r="MJI19" s="31"/>
      <c r="MJJ19" s="32"/>
      <c r="MJK19" s="33"/>
      <c r="MJL19" s="33"/>
      <c r="MJM19" s="33"/>
      <c r="MJN19" s="33"/>
      <c r="MJO19" s="34"/>
      <c r="MJP19" s="28"/>
      <c r="MJQ19" s="29"/>
      <c r="MJR19" s="29"/>
      <c r="MJS19" s="29"/>
      <c r="MJT19" s="29"/>
      <c r="MJU19" s="30"/>
      <c r="MJV19" s="29"/>
      <c r="MJW19" s="29"/>
      <c r="MJX19" s="29"/>
      <c r="MJY19" s="29"/>
      <c r="MJZ19" s="31"/>
      <c r="MKA19" s="29"/>
      <c r="MKB19" s="31"/>
      <c r="MKC19" s="32"/>
      <c r="MKD19" s="33"/>
      <c r="MKE19" s="33"/>
      <c r="MKF19" s="33"/>
      <c r="MKG19" s="33"/>
      <c r="MKH19" s="34"/>
      <c r="MKI19" s="28"/>
      <c r="MKJ19" s="29"/>
      <c r="MKK19" s="29"/>
      <c r="MKL19" s="29"/>
      <c r="MKM19" s="29"/>
      <c r="MKN19" s="30"/>
      <c r="MKO19" s="29"/>
      <c r="MKP19" s="29"/>
      <c r="MKQ19" s="29"/>
      <c r="MKR19" s="29"/>
      <c r="MKS19" s="31"/>
      <c r="MKT19" s="29"/>
      <c r="MKU19" s="31"/>
      <c r="MKV19" s="32"/>
      <c r="MKW19" s="33"/>
      <c r="MKX19" s="33"/>
      <c r="MKY19" s="33"/>
      <c r="MKZ19" s="33"/>
      <c r="MLA19" s="34"/>
      <c r="MLB19" s="28"/>
      <c r="MLC19" s="29"/>
      <c r="MLD19" s="29"/>
      <c r="MLE19" s="29"/>
      <c r="MLF19" s="29"/>
      <c r="MLG19" s="30"/>
      <c r="MLH19" s="29"/>
      <c r="MLI19" s="29"/>
      <c r="MLJ19" s="29"/>
      <c r="MLK19" s="29"/>
      <c r="MLL19" s="31"/>
      <c r="MLM19" s="29"/>
      <c r="MLN19" s="31"/>
      <c r="MLO19" s="32"/>
      <c r="MLP19" s="33"/>
      <c r="MLQ19" s="33"/>
      <c r="MLR19" s="33"/>
      <c r="MLS19" s="33"/>
      <c r="MLT19" s="34"/>
      <c r="MLU19" s="28"/>
      <c r="MLV19" s="29"/>
      <c r="MLW19" s="29"/>
      <c r="MLX19" s="29"/>
      <c r="MLY19" s="29"/>
      <c r="MLZ19" s="30"/>
      <c r="MMA19" s="29"/>
      <c r="MMB19" s="29"/>
      <c r="MMC19" s="29"/>
      <c r="MMD19" s="29"/>
      <c r="MME19" s="31"/>
      <c r="MMF19" s="29"/>
      <c r="MMG19" s="31"/>
      <c r="MMH19" s="32"/>
      <c r="MMI19" s="33"/>
      <c r="MMJ19" s="33"/>
      <c r="MMK19" s="33"/>
      <c r="MML19" s="33"/>
      <c r="MMM19" s="34"/>
      <c r="MMN19" s="28"/>
      <c r="MMO19" s="29"/>
      <c r="MMP19" s="29"/>
      <c r="MMQ19" s="29"/>
      <c r="MMR19" s="29"/>
      <c r="MMS19" s="30"/>
      <c r="MMT19" s="29"/>
      <c r="MMU19" s="29"/>
      <c r="MMV19" s="29"/>
      <c r="MMW19" s="29"/>
      <c r="MMX19" s="31"/>
      <c r="MMY19" s="29"/>
      <c r="MMZ19" s="31"/>
      <c r="MNA19" s="32"/>
      <c r="MNB19" s="33"/>
      <c r="MNC19" s="33"/>
      <c r="MND19" s="33"/>
      <c r="MNE19" s="33"/>
      <c r="MNF19" s="34"/>
      <c r="MNG19" s="28"/>
      <c r="MNH19" s="29"/>
      <c r="MNI19" s="29"/>
      <c r="MNJ19" s="29"/>
      <c r="MNK19" s="29"/>
      <c r="MNL19" s="30"/>
      <c r="MNM19" s="29"/>
      <c r="MNN19" s="29"/>
      <c r="MNO19" s="29"/>
      <c r="MNP19" s="29"/>
      <c r="MNQ19" s="31"/>
      <c r="MNR19" s="29"/>
      <c r="MNS19" s="31"/>
      <c r="MNT19" s="32"/>
      <c r="MNU19" s="33"/>
      <c r="MNV19" s="33"/>
      <c r="MNW19" s="33"/>
      <c r="MNX19" s="33"/>
      <c r="MNY19" s="34"/>
      <c r="MNZ19" s="28"/>
      <c r="MOA19" s="29"/>
      <c r="MOB19" s="29"/>
      <c r="MOC19" s="29"/>
      <c r="MOD19" s="29"/>
      <c r="MOE19" s="30"/>
      <c r="MOF19" s="29"/>
      <c r="MOG19" s="29"/>
      <c r="MOH19" s="29"/>
      <c r="MOI19" s="29"/>
      <c r="MOJ19" s="31"/>
      <c r="MOK19" s="29"/>
      <c r="MOL19" s="31"/>
      <c r="MOM19" s="32"/>
      <c r="MON19" s="33"/>
      <c r="MOO19" s="33"/>
      <c r="MOP19" s="33"/>
      <c r="MOQ19" s="33"/>
      <c r="MOR19" s="34"/>
      <c r="MOS19" s="28"/>
      <c r="MOT19" s="29"/>
      <c r="MOU19" s="29"/>
      <c r="MOV19" s="29"/>
      <c r="MOW19" s="29"/>
      <c r="MOX19" s="30"/>
      <c r="MOY19" s="29"/>
      <c r="MOZ19" s="29"/>
      <c r="MPA19" s="29"/>
      <c r="MPB19" s="29"/>
      <c r="MPC19" s="31"/>
      <c r="MPD19" s="29"/>
      <c r="MPE19" s="31"/>
      <c r="MPF19" s="32"/>
      <c r="MPG19" s="33"/>
      <c r="MPH19" s="33"/>
      <c r="MPI19" s="33"/>
      <c r="MPJ19" s="33"/>
      <c r="MPK19" s="34"/>
      <c r="MPL19" s="28"/>
      <c r="MPM19" s="29"/>
      <c r="MPN19" s="29"/>
      <c r="MPO19" s="29"/>
      <c r="MPP19" s="29"/>
      <c r="MPQ19" s="30"/>
      <c r="MPR19" s="29"/>
      <c r="MPS19" s="29"/>
      <c r="MPT19" s="29"/>
      <c r="MPU19" s="29"/>
      <c r="MPV19" s="31"/>
      <c r="MPW19" s="29"/>
      <c r="MPX19" s="31"/>
      <c r="MPY19" s="32"/>
      <c r="MPZ19" s="33"/>
      <c r="MQA19" s="33"/>
      <c r="MQB19" s="33"/>
      <c r="MQC19" s="33"/>
      <c r="MQD19" s="34"/>
      <c r="MQE19" s="28"/>
      <c r="MQF19" s="29"/>
      <c r="MQG19" s="29"/>
      <c r="MQH19" s="29"/>
      <c r="MQI19" s="29"/>
      <c r="MQJ19" s="30"/>
      <c r="MQK19" s="29"/>
      <c r="MQL19" s="29"/>
      <c r="MQM19" s="29"/>
      <c r="MQN19" s="29"/>
      <c r="MQO19" s="31"/>
      <c r="MQP19" s="29"/>
      <c r="MQQ19" s="31"/>
      <c r="MQR19" s="32"/>
      <c r="MQS19" s="33"/>
      <c r="MQT19" s="33"/>
      <c r="MQU19" s="33"/>
      <c r="MQV19" s="33"/>
      <c r="MQW19" s="34"/>
      <c r="MQX19" s="28"/>
      <c r="MQY19" s="29"/>
      <c r="MQZ19" s="29"/>
      <c r="MRA19" s="29"/>
      <c r="MRB19" s="29"/>
      <c r="MRC19" s="30"/>
      <c r="MRD19" s="29"/>
      <c r="MRE19" s="29"/>
      <c r="MRF19" s="29"/>
      <c r="MRG19" s="29"/>
      <c r="MRH19" s="31"/>
      <c r="MRI19" s="29"/>
      <c r="MRJ19" s="31"/>
      <c r="MRK19" s="32"/>
      <c r="MRL19" s="33"/>
      <c r="MRM19" s="33"/>
      <c r="MRN19" s="33"/>
      <c r="MRO19" s="33"/>
      <c r="MRP19" s="34"/>
      <c r="MRQ19" s="28"/>
      <c r="MRR19" s="29"/>
      <c r="MRS19" s="29"/>
      <c r="MRT19" s="29"/>
      <c r="MRU19" s="29"/>
      <c r="MRV19" s="30"/>
      <c r="MRW19" s="29"/>
      <c r="MRX19" s="29"/>
      <c r="MRY19" s="29"/>
      <c r="MRZ19" s="29"/>
      <c r="MSA19" s="31"/>
      <c r="MSB19" s="29"/>
      <c r="MSC19" s="31"/>
      <c r="MSD19" s="32"/>
      <c r="MSE19" s="33"/>
      <c r="MSF19" s="33"/>
      <c r="MSG19" s="33"/>
      <c r="MSH19" s="33"/>
      <c r="MSI19" s="34"/>
      <c r="MSJ19" s="28"/>
      <c r="MSK19" s="29"/>
      <c r="MSL19" s="29"/>
      <c r="MSM19" s="29"/>
      <c r="MSN19" s="29"/>
      <c r="MSO19" s="30"/>
      <c r="MSP19" s="29"/>
      <c r="MSQ19" s="29"/>
      <c r="MSR19" s="29"/>
      <c r="MSS19" s="29"/>
      <c r="MST19" s="31"/>
      <c r="MSU19" s="29"/>
      <c r="MSV19" s="31"/>
      <c r="MSW19" s="32"/>
      <c r="MSX19" s="33"/>
      <c r="MSY19" s="33"/>
      <c r="MSZ19" s="33"/>
      <c r="MTA19" s="33"/>
      <c r="MTB19" s="34"/>
      <c r="MTC19" s="28"/>
      <c r="MTD19" s="29"/>
      <c r="MTE19" s="29"/>
      <c r="MTF19" s="29"/>
      <c r="MTG19" s="29"/>
      <c r="MTH19" s="30"/>
      <c r="MTI19" s="29"/>
      <c r="MTJ19" s="29"/>
      <c r="MTK19" s="29"/>
      <c r="MTL19" s="29"/>
      <c r="MTM19" s="31"/>
      <c r="MTN19" s="29"/>
      <c r="MTO19" s="31"/>
      <c r="MTP19" s="32"/>
      <c r="MTQ19" s="33"/>
      <c r="MTR19" s="33"/>
      <c r="MTS19" s="33"/>
      <c r="MTT19" s="33"/>
      <c r="MTU19" s="34"/>
      <c r="MTV19" s="28"/>
      <c r="MTW19" s="29"/>
      <c r="MTX19" s="29"/>
      <c r="MTY19" s="29"/>
      <c r="MTZ19" s="29"/>
      <c r="MUA19" s="30"/>
      <c r="MUB19" s="29"/>
      <c r="MUC19" s="29"/>
      <c r="MUD19" s="29"/>
      <c r="MUE19" s="29"/>
      <c r="MUF19" s="31"/>
      <c r="MUG19" s="29"/>
      <c r="MUH19" s="31"/>
      <c r="MUI19" s="32"/>
      <c r="MUJ19" s="33"/>
      <c r="MUK19" s="33"/>
      <c r="MUL19" s="33"/>
      <c r="MUM19" s="33"/>
      <c r="MUN19" s="34"/>
      <c r="MUO19" s="28"/>
      <c r="MUP19" s="29"/>
      <c r="MUQ19" s="29"/>
      <c r="MUR19" s="29"/>
      <c r="MUS19" s="29"/>
      <c r="MUT19" s="30"/>
      <c r="MUU19" s="29"/>
      <c r="MUV19" s="29"/>
      <c r="MUW19" s="29"/>
      <c r="MUX19" s="29"/>
      <c r="MUY19" s="31"/>
      <c r="MUZ19" s="29"/>
      <c r="MVA19" s="31"/>
      <c r="MVB19" s="32"/>
      <c r="MVC19" s="33"/>
      <c r="MVD19" s="33"/>
      <c r="MVE19" s="33"/>
      <c r="MVF19" s="33"/>
      <c r="MVG19" s="34"/>
      <c r="MVH19" s="28"/>
      <c r="MVI19" s="29"/>
      <c r="MVJ19" s="29"/>
      <c r="MVK19" s="29"/>
      <c r="MVL19" s="29"/>
      <c r="MVM19" s="30"/>
      <c r="MVN19" s="29"/>
      <c r="MVO19" s="29"/>
      <c r="MVP19" s="29"/>
      <c r="MVQ19" s="29"/>
      <c r="MVR19" s="31"/>
      <c r="MVS19" s="29"/>
      <c r="MVT19" s="31"/>
      <c r="MVU19" s="32"/>
      <c r="MVV19" s="33"/>
      <c r="MVW19" s="33"/>
      <c r="MVX19" s="33"/>
      <c r="MVY19" s="33"/>
      <c r="MVZ19" s="34"/>
      <c r="MWA19" s="28"/>
      <c r="MWB19" s="29"/>
      <c r="MWC19" s="29"/>
      <c r="MWD19" s="29"/>
      <c r="MWE19" s="29"/>
      <c r="MWF19" s="30"/>
      <c r="MWG19" s="29"/>
      <c r="MWH19" s="29"/>
      <c r="MWI19" s="29"/>
      <c r="MWJ19" s="29"/>
      <c r="MWK19" s="31"/>
      <c r="MWL19" s="29"/>
      <c r="MWM19" s="31"/>
      <c r="MWN19" s="32"/>
      <c r="MWO19" s="33"/>
      <c r="MWP19" s="33"/>
      <c r="MWQ19" s="33"/>
      <c r="MWR19" s="33"/>
      <c r="MWS19" s="34"/>
      <c r="MWT19" s="28"/>
      <c r="MWU19" s="29"/>
      <c r="MWV19" s="29"/>
      <c r="MWW19" s="29"/>
      <c r="MWX19" s="29"/>
      <c r="MWY19" s="30"/>
      <c r="MWZ19" s="29"/>
      <c r="MXA19" s="29"/>
      <c r="MXB19" s="29"/>
      <c r="MXC19" s="29"/>
      <c r="MXD19" s="31"/>
      <c r="MXE19" s="29"/>
      <c r="MXF19" s="31"/>
      <c r="MXG19" s="32"/>
      <c r="MXH19" s="33"/>
      <c r="MXI19" s="33"/>
      <c r="MXJ19" s="33"/>
      <c r="MXK19" s="33"/>
      <c r="MXL19" s="34"/>
      <c r="MXM19" s="28"/>
      <c r="MXN19" s="29"/>
      <c r="MXO19" s="29"/>
      <c r="MXP19" s="29"/>
      <c r="MXQ19" s="29"/>
      <c r="MXR19" s="30"/>
      <c r="MXS19" s="29"/>
      <c r="MXT19" s="29"/>
      <c r="MXU19" s="29"/>
      <c r="MXV19" s="29"/>
      <c r="MXW19" s="31"/>
      <c r="MXX19" s="29"/>
      <c r="MXY19" s="31"/>
      <c r="MXZ19" s="32"/>
      <c r="MYA19" s="33"/>
      <c r="MYB19" s="33"/>
      <c r="MYC19" s="33"/>
      <c r="MYD19" s="33"/>
      <c r="MYE19" s="34"/>
      <c r="MYF19" s="28"/>
      <c r="MYG19" s="29"/>
      <c r="MYH19" s="29"/>
      <c r="MYI19" s="29"/>
      <c r="MYJ19" s="29"/>
      <c r="MYK19" s="30"/>
      <c r="MYL19" s="29"/>
      <c r="MYM19" s="29"/>
      <c r="MYN19" s="29"/>
      <c r="MYO19" s="29"/>
      <c r="MYP19" s="31"/>
      <c r="MYQ19" s="29"/>
      <c r="MYR19" s="31"/>
      <c r="MYS19" s="32"/>
      <c r="MYT19" s="33"/>
      <c r="MYU19" s="33"/>
      <c r="MYV19" s="33"/>
      <c r="MYW19" s="33"/>
      <c r="MYX19" s="34"/>
      <c r="MYY19" s="28"/>
      <c r="MYZ19" s="29"/>
      <c r="MZA19" s="29"/>
      <c r="MZB19" s="29"/>
      <c r="MZC19" s="29"/>
      <c r="MZD19" s="30"/>
      <c r="MZE19" s="29"/>
      <c r="MZF19" s="29"/>
      <c r="MZG19" s="29"/>
      <c r="MZH19" s="29"/>
      <c r="MZI19" s="31"/>
      <c r="MZJ19" s="29"/>
      <c r="MZK19" s="31"/>
      <c r="MZL19" s="32"/>
      <c r="MZM19" s="33"/>
      <c r="MZN19" s="33"/>
      <c r="MZO19" s="33"/>
      <c r="MZP19" s="33"/>
      <c r="MZQ19" s="34"/>
      <c r="MZR19" s="28"/>
      <c r="MZS19" s="29"/>
      <c r="MZT19" s="29"/>
      <c r="MZU19" s="29"/>
      <c r="MZV19" s="29"/>
      <c r="MZW19" s="30"/>
      <c r="MZX19" s="29"/>
      <c r="MZY19" s="29"/>
      <c r="MZZ19" s="29"/>
      <c r="NAA19" s="29"/>
      <c r="NAB19" s="31"/>
      <c r="NAC19" s="29"/>
      <c r="NAD19" s="31"/>
      <c r="NAE19" s="32"/>
      <c r="NAF19" s="33"/>
      <c r="NAG19" s="33"/>
      <c r="NAH19" s="33"/>
      <c r="NAI19" s="33"/>
      <c r="NAJ19" s="34"/>
      <c r="NAK19" s="28"/>
      <c r="NAL19" s="29"/>
      <c r="NAM19" s="29"/>
      <c r="NAN19" s="29"/>
      <c r="NAO19" s="29"/>
      <c r="NAP19" s="30"/>
      <c r="NAQ19" s="29"/>
      <c r="NAR19" s="29"/>
      <c r="NAS19" s="29"/>
      <c r="NAT19" s="29"/>
      <c r="NAU19" s="31"/>
      <c r="NAV19" s="29"/>
      <c r="NAW19" s="31"/>
      <c r="NAX19" s="32"/>
      <c r="NAY19" s="33"/>
      <c r="NAZ19" s="33"/>
      <c r="NBA19" s="33"/>
      <c r="NBB19" s="33"/>
      <c r="NBC19" s="34"/>
      <c r="NBD19" s="28"/>
      <c r="NBE19" s="29"/>
      <c r="NBF19" s="29"/>
      <c r="NBG19" s="29"/>
      <c r="NBH19" s="29"/>
      <c r="NBI19" s="30"/>
      <c r="NBJ19" s="29"/>
      <c r="NBK19" s="29"/>
      <c r="NBL19" s="29"/>
      <c r="NBM19" s="29"/>
      <c r="NBN19" s="31"/>
      <c r="NBO19" s="29"/>
      <c r="NBP19" s="31"/>
      <c r="NBQ19" s="32"/>
      <c r="NBR19" s="33"/>
      <c r="NBS19" s="33"/>
      <c r="NBT19" s="33"/>
      <c r="NBU19" s="33"/>
      <c r="NBV19" s="34"/>
      <c r="NBW19" s="28"/>
      <c r="NBX19" s="29"/>
      <c r="NBY19" s="29"/>
      <c r="NBZ19" s="29"/>
      <c r="NCA19" s="29"/>
      <c r="NCB19" s="30"/>
      <c r="NCC19" s="29"/>
      <c r="NCD19" s="29"/>
      <c r="NCE19" s="29"/>
      <c r="NCF19" s="29"/>
      <c r="NCG19" s="31"/>
      <c r="NCH19" s="29"/>
      <c r="NCI19" s="31"/>
      <c r="NCJ19" s="32"/>
      <c r="NCK19" s="33"/>
      <c r="NCL19" s="33"/>
      <c r="NCM19" s="33"/>
      <c r="NCN19" s="33"/>
      <c r="NCO19" s="34"/>
      <c r="NCP19" s="28"/>
      <c r="NCQ19" s="29"/>
      <c r="NCR19" s="29"/>
      <c r="NCS19" s="29"/>
      <c r="NCT19" s="29"/>
      <c r="NCU19" s="30"/>
      <c r="NCV19" s="29"/>
      <c r="NCW19" s="29"/>
      <c r="NCX19" s="29"/>
      <c r="NCY19" s="29"/>
      <c r="NCZ19" s="31"/>
      <c r="NDA19" s="29"/>
      <c r="NDB19" s="31"/>
      <c r="NDC19" s="32"/>
      <c r="NDD19" s="33"/>
      <c r="NDE19" s="33"/>
      <c r="NDF19" s="33"/>
      <c r="NDG19" s="33"/>
      <c r="NDH19" s="34"/>
      <c r="NDI19" s="28"/>
      <c r="NDJ19" s="29"/>
      <c r="NDK19" s="29"/>
      <c r="NDL19" s="29"/>
      <c r="NDM19" s="29"/>
      <c r="NDN19" s="30"/>
      <c r="NDO19" s="29"/>
      <c r="NDP19" s="29"/>
      <c r="NDQ19" s="29"/>
      <c r="NDR19" s="29"/>
      <c r="NDS19" s="31"/>
      <c r="NDT19" s="29"/>
      <c r="NDU19" s="31"/>
      <c r="NDV19" s="32"/>
      <c r="NDW19" s="33"/>
      <c r="NDX19" s="33"/>
      <c r="NDY19" s="33"/>
      <c r="NDZ19" s="33"/>
      <c r="NEA19" s="34"/>
      <c r="NEB19" s="28"/>
      <c r="NEC19" s="29"/>
      <c r="NED19" s="29"/>
      <c r="NEE19" s="29"/>
      <c r="NEF19" s="29"/>
      <c r="NEG19" s="30"/>
      <c r="NEH19" s="29"/>
      <c r="NEI19" s="29"/>
      <c r="NEJ19" s="29"/>
      <c r="NEK19" s="29"/>
      <c r="NEL19" s="31"/>
      <c r="NEM19" s="29"/>
      <c r="NEN19" s="31"/>
      <c r="NEO19" s="32"/>
      <c r="NEP19" s="33"/>
      <c r="NEQ19" s="33"/>
      <c r="NER19" s="33"/>
      <c r="NES19" s="33"/>
      <c r="NET19" s="34"/>
      <c r="NEU19" s="28"/>
      <c r="NEV19" s="29"/>
      <c r="NEW19" s="29"/>
      <c r="NEX19" s="29"/>
      <c r="NEY19" s="29"/>
      <c r="NEZ19" s="30"/>
      <c r="NFA19" s="29"/>
      <c r="NFB19" s="29"/>
      <c r="NFC19" s="29"/>
      <c r="NFD19" s="29"/>
      <c r="NFE19" s="31"/>
      <c r="NFF19" s="29"/>
      <c r="NFG19" s="31"/>
      <c r="NFH19" s="32"/>
      <c r="NFI19" s="33"/>
      <c r="NFJ19" s="33"/>
      <c r="NFK19" s="33"/>
      <c r="NFL19" s="33"/>
      <c r="NFM19" s="34"/>
      <c r="NFN19" s="28"/>
      <c r="NFO19" s="29"/>
      <c r="NFP19" s="29"/>
      <c r="NFQ19" s="29"/>
      <c r="NFR19" s="29"/>
      <c r="NFS19" s="30"/>
      <c r="NFT19" s="29"/>
      <c r="NFU19" s="29"/>
      <c r="NFV19" s="29"/>
      <c r="NFW19" s="29"/>
      <c r="NFX19" s="31"/>
      <c r="NFY19" s="29"/>
      <c r="NFZ19" s="31"/>
      <c r="NGA19" s="32"/>
      <c r="NGB19" s="33"/>
      <c r="NGC19" s="33"/>
      <c r="NGD19" s="33"/>
      <c r="NGE19" s="33"/>
      <c r="NGF19" s="34"/>
      <c r="NGG19" s="28"/>
      <c r="NGH19" s="29"/>
      <c r="NGI19" s="29"/>
      <c r="NGJ19" s="29"/>
      <c r="NGK19" s="29"/>
      <c r="NGL19" s="30"/>
      <c r="NGM19" s="29"/>
      <c r="NGN19" s="29"/>
      <c r="NGO19" s="29"/>
      <c r="NGP19" s="29"/>
      <c r="NGQ19" s="31"/>
      <c r="NGR19" s="29"/>
      <c r="NGS19" s="31"/>
      <c r="NGT19" s="32"/>
      <c r="NGU19" s="33"/>
      <c r="NGV19" s="33"/>
      <c r="NGW19" s="33"/>
      <c r="NGX19" s="33"/>
      <c r="NGY19" s="34"/>
      <c r="NGZ19" s="28"/>
      <c r="NHA19" s="29"/>
      <c r="NHB19" s="29"/>
      <c r="NHC19" s="29"/>
      <c r="NHD19" s="29"/>
      <c r="NHE19" s="30"/>
      <c r="NHF19" s="29"/>
      <c r="NHG19" s="29"/>
      <c r="NHH19" s="29"/>
      <c r="NHI19" s="29"/>
      <c r="NHJ19" s="31"/>
      <c r="NHK19" s="29"/>
      <c r="NHL19" s="31"/>
      <c r="NHM19" s="32"/>
      <c r="NHN19" s="33"/>
      <c r="NHO19" s="33"/>
      <c r="NHP19" s="33"/>
      <c r="NHQ19" s="33"/>
      <c r="NHR19" s="34"/>
      <c r="NHS19" s="28"/>
      <c r="NHT19" s="29"/>
      <c r="NHU19" s="29"/>
      <c r="NHV19" s="29"/>
      <c r="NHW19" s="29"/>
      <c r="NHX19" s="30"/>
      <c r="NHY19" s="29"/>
      <c r="NHZ19" s="29"/>
      <c r="NIA19" s="29"/>
      <c r="NIB19" s="29"/>
      <c r="NIC19" s="31"/>
      <c r="NID19" s="29"/>
      <c r="NIE19" s="31"/>
      <c r="NIF19" s="32"/>
      <c r="NIG19" s="33"/>
      <c r="NIH19" s="33"/>
      <c r="NII19" s="33"/>
      <c r="NIJ19" s="33"/>
      <c r="NIK19" s="34"/>
      <c r="NIL19" s="28"/>
      <c r="NIM19" s="29"/>
      <c r="NIN19" s="29"/>
      <c r="NIO19" s="29"/>
      <c r="NIP19" s="29"/>
      <c r="NIQ19" s="30"/>
      <c r="NIR19" s="29"/>
      <c r="NIS19" s="29"/>
      <c r="NIT19" s="29"/>
      <c r="NIU19" s="29"/>
      <c r="NIV19" s="31"/>
      <c r="NIW19" s="29"/>
      <c r="NIX19" s="31"/>
      <c r="NIY19" s="32"/>
      <c r="NIZ19" s="33"/>
      <c r="NJA19" s="33"/>
      <c r="NJB19" s="33"/>
      <c r="NJC19" s="33"/>
      <c r="NJD19" s="34"/>
      <c r="NJE19" s="28"/>
      <c r="NJF19" s="29"/>
      <c r="NJG19" s="29"/>
      <c r="NJH19" s="29"/>
      <c r="NJI19" s="29"/>
      <c r="NJJ19" s="30"/>
      <c r="NJK19" s="29"/>
      <c r="NJL19" s="29"/>
      <c r="NJM19" s="29"/>
      <c r="NJN19" s="29"/>
      <c r="NJO19" s="31"/>
      <c r="NJP19" s="29"/>
      <c r="NJQ19" s="31"/>
      <c r="NJR19" s="32"/>
      <c r="NJS19" s="33"/>
      <c r="NJT19" s="33"/>
      <c r="NJU19" s="33"/>
      <c r="NJV19" s="33"/>
      <c r="NJW19" s="34"/>
      <c r="NJX19" s="28"/>
      <c r="NJY19" s="29"/>
      <c r="NJZ19" s="29"/>
      <c r="NKA19" s="29"/>
      <c r="NKB19" s="29"/>
      <c r="NKC19" s="30"/>
      <c r="NKD19" s="29"/>
      <c r="NKE19" s="29"/>
      <c r="NKF19" s="29"/>
      <c r="NKG19" s="29"/>
      <c r="NKH19" s="31"/>
      <c r="NKI19" s="29"/>
      <c r="NKJ19" s="31"/>
      <c r="NKK19" s="32"/>
      <c r="NKL19" s="33"/>
      <c r="NKM19" s="33"/>
      <c r="NKN19" s="33"/>
      <c r="NKO19" s="33"/>
      <c r="NKP19" s="34"/>
      <c r="NKQ19" s="28"/>
      <c r="NKR19" s="29"/>
      <c r="NKS19" s="29"/>
      <c r="NKT19" s="29"/>
      <c r="NKU19" s="29"/>
      <c r="NKV19" s="30"/>
      <c r="NKW19" s="29"/>
      <c r="NKX19" s="29"/>
      <c r="NKY19" s="29"/>
      <c r="NKZ19" s="29"/>
      <c r="NLA19" s="31"/>
      <c r="NLB19" s="29"/>
      <c r="NLC19" s="31"/>
      <c r="NLD19" s="32"/>
      <c r="NLE19" s="33"/>
      <c r="NLF19" s="33"/>
      <c r="NLG19" s="33"/>
      <c r="NLH19" s="33"/>
      <c r="NLI19" s="34"/>
      <c r="NLJ19" s="28"/>
      <c r="NLK19" s="29"/>
      <c r="NLL19" s="29"/>
      <c r="NLM19" s="29"/>
      <c r="NLN19" s="29"/>
      <c r="NLO19" s="30"/>
      <c r="NLP19" s="29"/>
      <c r="NLQ19" s="29"/>
      <c r="NLR19" s="29"/>
      <c r="NLS19" s="29"/>
      <c r="NLT19" s="31"/>
      <c r="NLU19" s="29"/>
      <c r="NLV19" s="31"/>
      <c r="NLW19" s="32"/>
      <c r="NLX19" s="33"/>
      <c r="NLY19" s="33"/>
      <c r="NLZ19" s="33"/>
      <c r="NMA19" s="33"/>
      <c r="NMB19" s="34"/>
      <c r="NMC19" s="28"/>
      <c r="NMD19" s="29"/>
      <c r="NME19" s="29"/>
      <c r="NMF19" s="29"/>
      <c r="NMG19" s="29"/>
      <c r="NMH19" s="30"/>
      <c r="NMI19" s="29"/>
      <c r="NMJ19" s="29"/>
      <c r="NMK19" s="29"/>
      <c r="NML19" s="29"/>
      <c r="NMM19" s="31"/>
      <c r="NMN19" s="29"/>
      <c r="NMO19" s="31"/>
      <c r="NMP19" s="32"/>
      <c r="NMQ19" s="33"/>
      <c r="NMR19" s="33"/>
      <c r="NMS19" s="33"/>
      <c r="NMT19" s="33"/>
      <c r="NMU19" s="34"/>
      <c r="NMV19" s="28"/>
      <c r="NMW19" s="29"/>
      <c r="NMX19" s="29"/>
      <c r="NMY19" s="29"/>
      <c r="NMZ19" s="29"/>
      <c r="NNA19" s="30"/>
      <c r="NNB19" s="29"/>
      <c r="NNC19" s="29"/>
      <c r="NND19" s="29"/>
      <c r="NNE19" s="29"/>
      <c r="NNF19" s="31"/>
      <c r="NNG19" s="29"/>
      <c r="NNH19" s="31"/>
      <c r="NNI19" s="32"/>
      <c r="NNJ19" s="33"/>
      <c r="NNK19" s="33"/>
      <c r="NNL19" s="33"/>
      <c r="NNM19" s="33"/>
      <c r="NNN19" s="34"/>
      <c r="NNO19" s="28"/>
      <c r="NNP19" s="29"/>
      <c r="NNQ19" s="29"/>
      <c r="NNR19" s="29"/>
      <c r="NNS19" s="29"/>
      <c r="NNT19" s="30"/>
      <c r="NNU19" s="29"/>
      <c r="NNV19" s="29"/>
      <c r="NNW19" s="29"/>
      <c r="NNX19" s="29"/>
      <c r="NNY19" s="31"/>
      <c r="NNZ19" s="29"/>
      <c r="NOA19" s="31"/>
      <c r="NOB19" s="32"/>
      <c r="NOC19" s="33"/>
      <c r="NOD19" s="33"/>
      <c r="NOE19" s="33"/>
      <c r="NOF19" s="33"/>
      <c r="NOG19" s="34"/>
      <c r="NOH19" s="28"/>
      <c r="NOI19" s="29"/>
      <c r="NOJ19" s="29"/>
      <c r="NOK19" s="29"/>
      <c r="NOL19" s="29"/>
      <c r="NOM19" s="30"/>
      <c r="NON19" s="29"/>
      <c r="NOO19" s="29"/>
      <c r="NOP19" s="29"/>
      <c r="NOQ19" s="29"/>
      <c r="NOR19" s="31"/>
      <c r="NOS19" s="29"/>
      <c r="NOT19" s="31"/>
      <c r="NOU19" s="32"/>
      <c r="NOV19" s="33"/>
      <c r="NOW19" s="33"/>
      <c r="NOX19" s="33"/>
      <c r="NOY19" s="33"/>
      <c r="NOZ19" s="34"/>
      <c r="NPA19" s="28"/>
      <c r="NPB19" s="29"/>
      <c r="NPC19" s="29"/>
      <c r="NPD19" s="29"/>
      <c r="NPE19" s="29"/>
      <c r="NPF19" s="30"/>
      <c r="NPG19" s="29"/>
      <c r="NPH19" s="29"/>
      <c r="NPI19" s="29"/>
      <c r="NPJ19" s="29"/>
      <c r="NPK19" s="31"/>
      <c r="NPL19" s="29"/>
      <c r="NPM19" s="31"/>
      <c r="NPN19" s="32"/>
      <c r="NPO19" s="33"/>
      <c r="NPP19" s="33"/>
      <c r="NPQ19" s="33"/>
      <c r="NPR19" s="33"/>
      <c r="NPS19" s="34"/>
      <c r="NPT19" s="28"/>
      <c r="NPU19" s="29"/>
      <c r="NPV19" s="29"/>
      <c r="NPW19" s="29"/>
      <c r="NPX19" s="29"/>
      <c r="NPY19" s="30"/>
      <c r="NPZ19" s="29"/>
      <c r="NQA19" s="29"/>
      <c r="NQB19" s="29"/>
      <c r="NQC19" s="29"/>
      <c r="NQD19" s="31"/>
      <c r="NQE19" s="29"/>
      <c r="NQF19" s="31"/>
      <c r="NQG19" s="32"/>
      <c r="NQH19" s="33"/>
      <c r="NQI19" s="33"/>
      <c r="NQJ19" s="33"/>
      <c r="NQK19" s="33"/>
      <c r="NQL19" s="34"/>
      <c r="NQM19" s="28"/>
      <c r="NQN19" s="29"/>
      <c r="NQO19" s="29"/>
      <c r="NQP19" s="29"/>
      <c r="NQQ19" s="29"/>
      <c r="NQR19" s="30"/>
      <c r="NQS19" s="29"/>
      <c r="NQT19" s="29"/>
      <c r="NQU19" s="29"/>
      <c r="NQV19" s="29"/>
      <c r="NQW19" s="31"/>
      <c r="NQX19" s="29"/>
      <c r="NQY19" s="31"/>
      <c r="NQZ19" s="32"/>
      <c r="NRA19" s="33"/>
      <c r="NRB19" s="33"/>
      <c r="NRC19" s="33"/>
      <c r="NRD19" s="33"/>
      <c r="NRE19" s="34"/>
      <c r="NRF19" s="28"/>
      <c r="NRG19" s="29"/>
      <c r="NRH19" s="29"/>
      <c r="NRI19" s="29"/>
      <c r="NRJ19" s="29"/>
      <c r="NRK19" s="30"/>
      <c r="NRL19" s="29"/>
      <c r="NRM19" s="29"/>
      <c r="NRN19" s="29"/>
      <c r="NRO19" s="29"/>
      <c r="NRP19" s="31"/>
      <c r="NRQ19" s="29"/>
      <c r="NRR19" s="31"/>
      <c r="NRS19" s="32"/>
      <c r="NRT19" s="33"/>
      <c r="NRU19" s="33"/>
      <c r="NRV19" s="33"/>
      <c r="NRW19" s="33"/>
      <c r="NRX19" s="34"/>
      <c r="NRY19" s="28"/>
      <c r="NRZ19" s="29"/>
      <c r="NSA19" s="29"/>
      <c r="NSB19" s="29"/>
      <c r="NSC19" s="29"/>
      <c r="NSD19" s="30"/>
      <c r="NSE19" s="29"/>
      <c r="NSF19" s="29"/>
      <c r="NSG19" s="29"/>
      <c r="NSH19" s="29"/>
      <c r="NSI19" s="31"/>
      <c r="NSJ19" s="29"/>
      <c r="NSK19" s="31"/>
      <c r="NSL19" s="32"/>
      <c r="NSM19" s="33"/>
      <c r="NSN19" s="33"/>
      <c r="NSO19" s="33"/>
      <c r="NSP19" s="33"/>
      <c r="NSQ19" s="34"/>
      <c r="NSR19" s="28"/>
      <c r="NSS19" s="29"/>
      <c r="NST19" s="29"/>
      <c r="NSU19" s="29"/>
      <c r="NSV19" s="29"/>
      <c r="NSW19" s="30"/>
      <c r="NSX19" s="29"/>
      <c r="NSY19" s="29"/>
      <c r="NSZ19" s="29"/>
      <c r="NTA19" s="29"/>
      <c r="NTB19" s="31"/>
      <c r="NTC19" s="29"/>
      <c r="NTD19" s="31"/>
      <c r="NTE19" s="32"/>
      <c r="NTF19" s="33"/>
      <c r="NTG19" s="33"/>
      <c r="NTH19" s="33"/>
      <c r="NTI19" s="33"/>
      <c r="NTJ19" s="34"/>
      <c r="NTK19" s="28"/>
      <c r="NTL19" s="29"/>
      <c r="NTM19" s="29"/>
      <c r="NTN19" s="29"/>
      <c r="NTO19" s="29"/>
      <c r="NTP19" s="30"/>
      <c r="NTQ19" s="29"/>
      <c r="NTR19" s="29"/>
      <c r="NTS19" s="29"/>
      <c r="NTT19" s="29"/>
      <c r="NTU19" s="31"/>
      <c r="NTV19" s="29"/>
      <c r="NTW19" s="31"/>
      <c r="NTX19" s="32"/>
      <c r="NTY19" s="33"/>
      <c r="NTZ19" s="33"/>
      <c r="NUA19" s="33"/>
      <c r="NUB19" s="33"/>
      <c r="NUC19" s="34"/>
      <c r="NUD19" s="28"/>
      <c r="NUE19" s="29"/>
      <c r="NUF19" s="29"/>
      <c r="NUG19" s="29"/>
      <c r="NUH19" s="29"/>
      <c r="NUI19" s="30"/>
      <c r="NUJ19" s="29"/>
      <c r="NUK19" s="29"/>
      <c r="NUL19" s="29"/>
      <c r="NUM19" s="29"/>
      <c r="NUN19" s="31"/>
      <c r="NUO19" s="29"/>
      <c r="NUP19" s="31"/>
      <c r="NUQ19" s="32"/>
      <c r="NUR19" s="33"/>
      <c r="NUS19" s="33"/>
      <c r="NUT19" s="33"/>
      <c r="NUU19" s="33"/>
      <c r="NUV19" s="34"/>
      <c r="NUW19" s="28"/>
      <c r="NUX19" s="29"/>
      <c r="NUY19" s="29"/>
      <c r="NUZ19" s="29"/>
      <c r="NVA19" s="29"/>
      <c r="NVB19" s="30"/>
      <c r="NVC19" s="29"/>
      <c r="NVD19" s="29"/>
      <c r="NVE19" s="29"/>
      <c r="NVF19" s="29"/>
      <c r="NVG19" s="31"/>
      <c r="NVH19" s="29"/>
      <c r="NVI19" s="31"/>
      <c r="NVJ19" s="32"/>
      <c r="NVK19" s="33"/>
      <c r="NVL19" s="33"/>
      <c r="NVM19" s="33"/>
      <c r="NVN19" s="33"/>
      <c r="NVO19" s="34"/>
      <c r="NVP19" s="28"/>
      <c r="NVQ19" s="29"/>
      <c r="NVR19" s="29"/>
      <c r="NVS19" s="29"/>
      <c r="NVT19" s="29"/>
      <c r="NVU19" s="30"/>
      <c r="NVV19" s="29"/>
      <c r="NVW19" s="29"/>
      <c r="NVX19" s="29"/>
      <c r="NVY19" s="29"/>
      <c r="NVZ19" s="31"/>
      <c r="NWA19" s="29"/>
      <c r="NWB19" s="31"/>
      <c r="NWC19" s="32"/>
      <c r="NWD19" s="33"/>
      <c r="NWE19" s="33"/>
      <c r="NWF19" s="33"/>
      <c r="NWG19" s="33"/>
      <c r="NWH19" s="34"/>
      <c r="NWI19" s="28"/>
      <c r="NWJ19" s="29"/>
      <c r="NWK19" s="29"/>
      <c r="NWL19" s="29"/>
      <c r="NWM19" s="29"/>
      <c r="NWN19" s="30"/>
      <c r="NWO19" s="29"/>
      <c r="NWP19" s="29"/>
      <c r="NWQ19" s="29"/>
      <c r="NWR19" s="29"/>
      <c r="NWS19" s="31"/>
      <c r="NWT19" s="29"/>
      <c r="NWU19" s="31"/>
      <c r="NWV19" s="32"/>
      <c r="NWW19" s="33"/>
      <c r="NWX19" s="33"/>
      <c r="NWY19" s="33"/>
      <c r="NWZ19" s="33"/>
      <c r="NXA19" s="34"/>
      <c r="NXB19" s="28"/>
      <c r="NXC19" s="29"/>
      <c r="NXD19" s="29"/>
      <c r="NXE19" s="29"/>
      <c r="NXF19" s="29"/>
      <c r="NXG19" s="30"/>
      <c r="NXH19" s="29"/>
      <c r="NXI19" s="29"/>
      <c r="NXJ19" s="29"/>
      <c r="NXK19" s="29"/>
      <c r="NXL19" s="31"/>
      <c r="NXM19" s="29"/>
      <c r="NXN19" s="31"/>
      <c r="NXO19" s="32"/>
      <c r="NXP19" s="33"/>
      <c r="NXQ19" s="33"/>
      <c r="NXR19" s="33"/>
      <c r="NXS19" s="33"/>
      <c r="NXT19" s="34"/>
      <c r="NXU19" s="28"/>
      <c r="NXV19" s="29"/>
      <c r="NXW19" s="29"/>
      <c r="NXX19" s="29"/>
      <c r="NXY19" s="29"/>
      <c r="NXZ19" s="30"/>
      <c r="NYA19" s="29"/>
      <c r="NYB19" s="29"/>
      <c r="NYC19" s="29"/>
      <c r="NYD19" s="29"/>
      <c r="NYE19" s="31"/>
      <c r="NYF19" s="29"/>
      <c r="NYG19" s="31"/>
      <c r="NYH19" s="32"/>
      <c r="NYI19" s="33"/>
      <c r="NYJ19" s="33"/>
      <c r="NYK19" s="33"/>
      <c r="NYL19" s="33"/>
      <c r="NYM19" s="34"/>
      <c r="NYN19" s="28"/>
      <c r="NYO19" s="29"/>
      <c r="NYP19" s="29"/>
      <c r="NYQ19" s="29"/>
      <c r="NYR19" s="29"/>
      <c r="NYS19" s="30"/>
      <c r="NYT19" s="29"/>
      <c r="NYU19" s="29"/>
      <c r="NYV19" s="29"/>
      <c r="NYW19" s="29"/>
      <c r="NYX19" s="31"/>
      <c r="NYY19" s="29"/>
      <c r="NYZ19" s="31"/>
      <c r="NZA19" s="32"/>
      <c r="NZB19" s="33"/>
      <c r="NZC19" s="33"/>
      <c r="NZD19" s="33"/>
      <c r="NZE19" s="33"/>
      <c r="NZF19" s="34"/>
      <c r="NZG19" s="28"/>
      <c r="NZH19" s="29"/>
      <c r="NZI19" s="29"/>
      <c r="NZJ19" s="29"/>
      <c r="NZK19" s="29"/>
      <c r="NZL19" s="30"/>
      <c r="NZM19" s="29"/>
      <c r="NZN19" s="29"/>
      <c r="NZO19" s="29"/>
      <c r="NZP19" s="29"/>
      <c r="NZQ19" s="31"/>
      <c r="NZR19" s="29"/>
      <c r="NZS19" s="31"/>
      <c r="NZT19" s="32"/>
      <c r="NZU19" s="33"/>
      <c r="NZV19" s="33"/>
      <c r="NZW19" s="33"/>
      <c r="NZX19" s="33"/>
      <c r="NZY19" s="34"/>
      <c r="NZZ19" s="28"/>
      <c r="OAA19" s="29"/>
      <c r="OAB19" s="29"/>
      <c r="OAC19" s="29"/>
      <c r="OAD19" s="29"/>
      <c r="OAE19" s="30"/>
      <c r="OAF19" s="29"/>
      <c r="OAG19" s="29"/>
      <c r="OAH19" s="29"/>
      <c r="OAI19" s="29"/>
      <c r="OAJ19" s="31"/>
      <c r="OAK19" s="29"/>
      <c r="OAL19" s="31"/>
      <c r="OAM19" s="32"/>
      <c r="OAN19" s="33"/>
      <c r="OAO19" s="33"/>
      <c r="OAP19" s="33"/>
      <c r="OAQ19" s="33"/>
      <c r="OAR19" s="34"/>
      <c r="OAS19" s="28"/>
      <c r="OAT19" s="29"/>
      <c r="OAU19" s="29"/>
      <c r="OAV19" s="29"/>
      <c r="OAW19" s="29"/>
      <c r="OAX19" s="30"/>
      <c r="OAY19" s="29"/>
      <c r="OAZ19" s="29"/>
      <c r="OBA19" s="29"/>
      <c r="OBB19" s="29"/>
      <c r="OBC19" s="31"/>
      <c r="OBD19" s="29"/>
      <c r="OBE19" s="31"/>
      <c r="OBF19" s="32"/>
      <c r="OBG19" s="33"/>
      <c r="OBH19" s="33"/>
      <c r="OBI19" s="33"/>
      <c r="OBJ19" s="33"/>
      <c r="OBK19" s="34"/>
      <c r="OBL19" s="28"/>
      <c r="OBM19" s="29"/>
      <c r="OBN19" s="29"/>
      <c r="OBO19" s="29"/>
      <c r="OBP19" s="29"/>
      <c r="OBQ19" s="30"/>
      <c r="OBR19" s="29"/>
      <c r="OBS19" s="29"/>
      <c r="OBT19" s="29"/>
      <c r="OBU19" s="29"/>
      <c r="OBV19" s="31"/>
      <c r="OBW19" s="29"/>
      <c r="OBX19" s="31"/>
      <c r="OBY19" s="32"/>
      <c r="OBZ19" s="33"/>
      <c r="OCA19" s="33"/>
      <c r="OCB19" s="33"/>
      <c r="OCC19" s="33"/>
      <c r="OCD19" s="34"/>
      <c r="OCE19" s="28"/>
      <c r="OCF19" s="29"/>
      <c r="OCG19" s="29"/>
      <c r="OCH19" s="29"/>
      <c r="OCI19" s="29"/>
      <c r="OCJ19" s="30"/>
      <c r="OCK19" s="29"/>
      <c r="OCL19" s="29"/>
      <c r="OCM19" s="29"/>
      <c r="OCN19" s="29"/>
      <c r="OCO19" s="31"/>
      <c r="OCP19" s="29"/>
      <c r="OCQ19" s="31"/>
      <c r="OCR19" s="32"/>
      <c r="OCS19" s="33"/>
      <c r="OCT19" s="33"/>
      <c r="OCU19" s="33"/>
      <c r="OCV19" s="33"/>
      <c r="OCW19" s="34"/>
      <c r="OCX19" s="28"/>
      <c r="OCY19" s="29"/>
      <c r="OCZ19" s="29"/>
      <c r="ODA19" s="29"/>
      <c r="ODB19" s="29"/>
      <c r="ODC19" s="30"/>
      <c r="ODD19" s="29"/>
      <c r="ODE19" s="29"/>
      <c r="ODF19" s="29"/>
      <c r="ODG19" s="29"/>
      <c r="ODH19" s="31"/>
      <c r="ODI19" s="29"/>
      <c r="ODJ19" s="31"/>
      <c r="ODK19" s="32"/>
      <c r="ODL19" s="33"/>
      <c r="ODM19" s="33"/>
      <c r="ODN19" s="33"/>
      <c r="ODO19" s="33"/>
      <c r="ODP19" s="34"/>
      <c r="ODQ19" s="28"/>
      <c r="ODR19" s="29"/>
      <c r="ODS19" s="29"/>
      <c r="ODT19" s="29"/>
      <c r="ODU19" s="29"/>
      <c r="ODV19" s="30"/>
      <c r="ODW19" s="29"/>
      <c r="ODX19" s="29"/>
      <c r="ODY19" s="29"/>
      <c r="ODZ19" s="29"/>
      <c r="OEA19" s="31"/>
      <c r="OEB19" s="29"/>
      <c r="OEC19" s="31"/>
      <c r="OED19" s="32"/>
      <c r="OEE19" s="33"/>
      <c r="OEF19" s="33"/>
      <c r="OEG19" s="33"/>
      <c r="OEH19" s="33"/>
      <c r="OEI19" s="34"/>
      <c r="OEJ19" s="28"/>
      <c r="OEK19" s="29"/>
      <c r="OEL19" s="29"/>
      <c r="OEM19" s="29"/>
      <c r="OEN19" s="29"/>
      <c r="OEO19" s="30"/>
      <c r="OEP19" s="29"/>
      <c r="OEQ19" s="29"/>
      <c r="OER19" s="29"/>
      <c r="OES19" s="29"/>
      <c r="OET19" s="31"/>
      <c r="OEU19" s="29"/>
      <c r="OEV19" s="31"/>
      <c r="OEW19" s="32"/>
      <c r="OEX19" s="33"/>
      <c r="OEY19" s="33"/>
      <c r="OEZ19" s="33"/>
      <c r="OFA19" s="33"/>
      <c r="OFB19" s="34"/>
      <c r="OFC19" s="28"/>
      <c r="OFD19" s="29"/>
      <c r="OFE19" s="29"/>
      <c r="OFF19" s="29"/>
      <c r="OFG19" s="29"/>
      <c r="OFH19" s="30"/>
      <c r="OFI19" s="29"/>
      <c r="OFJ19" s="29"/>
      <c r="OFK19" s="29"/>
      <c r="OFL19" s="29"/>
      <c r="OFM19" s="31"/>
      <c r="OFN19" s="29"/>
      <c r="OFO19" s="31"/>
      <c r="OFP19" s="32"/>
      <c r="OFQ19" s="33"/>
      <c r="OFR19" s="33"/>
      <c r="OFS19" s="33"/>
      <c r="OFT19" s="33"/>
      <c r="OFU19" s="34"/>
      <c r="OFV19" s="28"/>
      <c r="OFW19" s="29"/>
      <c r="OFX19" s="29"/>
      <c r="OFY19" s="29"/>
      <c r="OFZ19" s="29"/>
      <c r="OGA19" s="30"/>
      <c r="OGB19" s="29"/>
      <c r="OGC19" s="29"/>
      <c r="OGD19" s="29"/>
      <c r="OGE19" s="29"/>
      <c r="OGF19" s="31"/>
      <c r="OGG19" s="29"/>
      <c r="OGH19" s="31"/>
      <c r="OGI19" s="32"/>
      <c r="OGJ19" s="33"/>
      <c r="OGK19" s="33"/>
      <c r="OGL19" s="33"/>
      <c r="OGM19" s="33"/>
      <c r="OGN19" s="34"/>
      <c r="OGO19" s="28"/>
      <c r="OGP19" s="29"/>
      <c r="OGQ19" s="29"/>
      <c r="OGR19" s="29"/>
      <c r="OGS19" s="29"/>
      <c r="OGT19" s="30"/>
      <c r="OGU19" s="29"/>
      <c r="OGV19" s="29"/>
      <c r="OGW19" s="29"/>
      <c r="OGX19" s="29"/>
      <c r="OGY19" s="31"/>
      <c r="OGZ19" s="29"/>
      <c r="OHA19" s="31"/>
      <c r="OHB19" s="32"/>
      <c r="OHC19" s="33"/>
      <c r="OHD19" s="33"/>
      <c r="OHE19" s="33"/>
      <c r="OHF19" s="33"/>
      <c r="OHG19" s="34"/>
      <c r="OHH19" s="28"/>
      <c r="OHI19" s="29"/>
      <c r="OHJ19" s="29"/>
      <c r="OHK19" s="29"/>
      <c r="OHL19" s="29"/>
      <c r="OHM19" s="30"/>
      <c r="OHN19" s="29"/>
      <c r="OHO19" s="29"/>
      <c r="OHP19" s="29"/>
      <c r="OHQ19" s="29"/>
      <c r="OHR19" s="31"/>
      <c r="OHS19" s="29"/>
      <c r="OHT19" s="31"/>
      <c r="OHU19" s="32"/>
      <c r="OHV19" s="33"/>
      <c r="OHW19" s="33"/>
      <c r="OHX19" s="33"/>
      <c r="OHY19" s="33"/>
      <c r="OHZ19" s="34"/>
      <c r="OIA19" s="28"/>
      <c r="OIB19" s="29"/>
      <c r="OIC19" s="29"/>
      <c r="OID19" s="29"/>
      <c r="OIE19" s="29"/>
      <c r="OIF19" s="30"/>
      <c r="OIG19" s="29"/>
      <c r="OIH19" s="29"/>
      <c r="OII19" s="29"/>
      <c r="OIJ19" s="29"/>
      <c r="OIK19" s="31"/>
      <c r="OIL19" s="29"/>
      <c r="OIM19" s="31"/>
      <c r="OIN19" s="32"/>
      <c r="OIO19" s="33"/>
      <c r="OIP19" s="33"/>
      <c r="OIQ19" s="33"/>
      <c r="OIR19" s="33"/>
      <c r="OIS19" s="34"/>
      <c r="OIT19" s="28"/>
      <c r="OIU19" s="29"/>
      <c r="OIV19" s="29"/>
      <c r="OIW19" s="29"/>
      <c r="OIX19" s="29"/>
      <c r="OIY19" s="30"/>
      <c r="OIZ19" s="29"/>
      <c r="OJA19" s="29"/>
      <c r="OJB19" s="29"/>
      <c r="OJC19" s="29"/>
      <c r="OJD19" s="31"/>
      <c r="OJE19" s="29"/>
      <c r="OJF19" s="31"/>
      <c r="OJG19" s="32"/>
      <c r="OJH19" s="33"/>
      <c r="OJI19" s="33"/>
      <c r="OJJ19" s="33"/>
      <c r="OJK19" s="33"/>
      <c r="OJL19" s="34"/>
      <c r="OJM19" s="28"/>
      <c r="OJN19" s="29"/>
      <c r="OJO19" s="29"/>
      <c r="OJP19" s="29"/>
      <c r="OJQ19" s="29"/>
      <c r="OJR19" s="30"/>
      <c r="OJS19" s="29"/>
      <c r="OJT19" s="29"/>
      <c r="OJU19" s="29"/>
      <c r="OJV19" s="29"/>
      <c r="OJW19" s="31"/>
      <c r="OJX19" s="29"/>
      <c r="OJY19" s="31"/>
      <c r="OJZ19" s="32"/>
      <c r="OKA19" s="33"/>
      <c r="OKB19" s="33"/>
      <c r="OKC19" s="33"/>
      <c r="OKD19" s="33"/>
      <c r="OKE19" s="34"/>
      <c r="OKF19" s="28"/>
      <c r="OKG19" s="29"/>
      <c r="OKH19" s="29"/>
      <c r="OKI19" s="29"/>
      <c r="OKJ19" s="29"/>
      <c r="OKK19" s="30"/>
      <c r="OKL19" s="29"/>
      <c r="OKM19" s="29"/>
      <c r="OKN19" s="29"/>
      <c r="OKO19" s="29"/>
      <c r="OKP19" s="31"/>
      <c r="OKQ19" s="29"/>
      <c r="OKR19" s="31"/>
      <c r="OKS19" s="32"/>
      <c r="OKT19" s="33"/>
      <c r="OKU19" s="33"/>
      <c r="OKV19" s="33"/>
      <c r="OKW19" s="33"/>
      <c r="OKX19" s="34"/>
      <c r="OKY19" s="28"/>
      <c r="OKZ19" s="29"/>
      <c r="OLA19" s="29"/>
      <c r="OLB19" s="29"/>
      <c r="OLC19" s="29"/>
      <c r="OLD19" s="30"/>
      <c r="OLE19" s="29"/>
      <c r="OLF19" s="29"/>
      <c r="OLG19" s="29"/>
      <c r="OLH19" s="29"/>
      <c r="OLI19" s="31"/>
      <c r="OLJ19" s="29"/>
      <c r="OLK19" s="31"/>
      <c r="OLL19" s="32"/>
      <c r="OLM19" s="33"/>
      <c r="OLN19" s="33"/>
      <c r="OLO19" s="33"/>
      <c r="OLP19" s="33"/>
      <c r="OLQ19" s="34"/>
      <c r="OLR19" s="28"/>
      <c r="OLS19" s="29"/>
      <c r="OLT19" s="29"/>
      <c r="OLU19" s="29"/>
      <c r="OLV19" s="29"/>
      <c r="OLW19" s="30"/>
      <c r="OLX19" s="29"/>
      <c r="OLY19" s="29"/>
      <c r="OLZ19" s="29"/>
      <c r="OMA19" s="29"/>
      <c r="OMB19" s="31"/>
      <c r="OMC19" s="29"/>
      <c r="OMD19" s="31"/>
      <c r="OME19" s="32"/>
      <c r="OMF19" s="33"/>
      <c r="OMG19" s="33"/>
      <c r="OMH19" s="33"/>
      <c r="OMI19" s="33"/>
      <c r="OMJ19" s="34"/>
      <c r="OMK19" s="28"/>
      <c r="OML19" s="29"/>
      <c r="OMM19" s="29"/>
      <c r="OMN19" s="29"/>
      <c r="OMO19" s="29"/>
      <c r="OMP19" s="30"/>
      <c r="OMQ19" s="29"/>
      <c r="OMR19" s="29"/>
      <c r="OMS19" s="29"/>
      <c r="OMT19" s="29"/>
      <c r="OMU19" s="31"/>
      <c r="OMV19" s="29"/>
      <c r="OMW19" s="31"/>
      <c r="OMX19" s="32"/>
      <c r="OMY19" s="33"/>
      <c r="OMZ19" s="33"/>
      <c r="ONA19" s="33"/>
      <c r="ONB19" s="33"/>
      <c r="ONC19" s="34"/>
      <c r="OND19" s="28"/>
      <c r="ONE19" s="29"/>
      <c r="ONF19" s="29"/>
      <c r="ONG19" s="29"/>
      <c r="ONH19" s="29"/>
      <c r="ONI19" s="30"/>
      <c r="ONJ19" s="29"/>
      <c r="ONK19" s="29"/>
      <c r="ONL19" s="29"/>
      <c r="ONM19" s="29"/>
      <c r="ONN19" s="31"/>
      <c r="ONO19" s="29"/>
      <c r="ONP19" s="31"/>
      <c r="ONQ19" s="32"/>
      <c r="ONR19" s="33"/>
      <c r="ONS19" s="33"/>
      <c r="ONT19" s="33"/>
      <c r="ONU19" s="33"/>
      <c r="ONV19" s="34"/>
      <c r="ONW19" s="28"/>
      <c r="ONX19" s="29"/>
      <c r="ONY19" s="29"/>
      <c r="ONZ19" s="29"/>
      <c r="OOA19" s="29"/>
      <c r="OOB19" s="30"/>
      <c r="OOC19" s="29"/>
      <c r="OOD19" s="29"/>
      <c r="OOE19" s="29"/>
      <c r="OOF19" s="29"/>
      <c r="OOG19" s="31"/>
      <c r="OOH19" s="29"/>
      <c r="OOI19" s="31"/>
      <c r="OOJ19" s="32"/>
      <c r="OOK19" s="33"/>
      <c r="OOL19" s="33"/>
      <c r="OOM19" s="33"/>
      <c r="OON19" s="33"/>
      <c r="OOO19" s="34"/>
      <c r="OOP19" s="28"/>
      <c r="OOQ19" s="29"/>
      <c r="OOR19" s="29"/>
      <c r="OOS19" s="29"/>
      <c r="OOT19" s="29"/>
      <c r="OOU19" s="30"/>
      <c r="OOV19" s="29"/>
      <c r="OOW19" s="29"/>
      <c r="OOX19" s="29"/>
      <c r="OOY19" s="29"/>
      <c r="OOZ19" s="31"/>
      <c r="OPA19" s="29"/>
      <c r="OPB19" s="31"/>
      <c r="OPC19" s="32"/>
      <c r="OPD19" s="33"/>
      <c r="OPE19" s="33"/>
      <c r="OPF19" s="33"/>
      <c r="OPG19" s="33"/>
      <c r="OPH19" s="34"/>
      <c r="OPI19" s="28"/>
      <c r="OPJ19" s="29"/>
      <c r="OPK19" s="29"/>
      <c r="OPL19" s="29"/>
      <c r="OPM19" s="29"/>
      <c r="OPN19" s="30"/>
      <c r="OPO19" s="29"/>
      <c r="OPP19" s="29"/>
      <c r="OPQ19" s="29"/>
      <c r="OPR19" s="29"/>
      <c r="OPS19" s="31"/>
      <c r="OPT19" s="29"/>
      <c r="OPU19" s="31"/>
      <c r="OPV19" s="32"/>
      <c r="OPW19" s="33"/>
      <c r="OPX19" s="33"/>
      <c r="OPY19" s="33"/>
      <c r="OPZ19" s="33"/>
      <c r="OQA19" s="34"/>
      <c r="OQB19" s="28"/>
      <c r="OQC19" s="29"/>
      <c r="OQD19" s="29"/>
      <c r="OQE19" s="29"/>
      <c r="OQF19" s="29"/>
      <c r="OQG19" s="30"/>
      <c r="OQH19" s="29"/>
      <c r="OQI19" s="29"/>
      <c r="OQJ19" s="29"/>
      <c r="OQK19" s="29"/>
      <c r="OQL19" s="31"/>
      <c r="OQM19" s="29"/>
      <c r="OQN19" s="31"/>
      <c r="OQO19" s="32"/>
      <c r="OQP19" s="33"/>
      <c r="OQQ19" s="33"/>
      <c r="OQR19" s="33"/>
      <c r="OQS19" s="33"/>
      <c r="OQT19" s="34"/>
      <c r="OQU19" s="28"/>
      <c r="OQV19" s="29"/>
      <c r="OQW19" s="29"/>
      <c r="OQX19" s="29"/>
      <c r="OQY19" s="29"/>
      <c r="OQZ19" s="30"/>
      <c r="ORA19" s="29"/>
      <c r="ORB19" s="29"/>
      <c r="ORC19" s="29"/>
      <c r="ORD19" s="29"/>
      <c r="ORE19" s="31"/>
      <c r="ORF19" s="29"/>
      <c r="ORG19" s="31"/>
      <c r="ORH19" s="32"/>
      <c r="ORI19" s="33"/>
      <c r="ORJ19" s="33"/>
      <c r="ORK19" s="33"/>
      <c r="ORL19" s="33"/>
      <c r="ORM19" s="34"/>
      <c r="ORN19" s="28"/>
      <c r="ORO19" s="29"/>
      <c r="ORP19" s="29"/>
      <c r="ORQ19" s="29"/>
      <c r="ORR19" s="29"/>
      <c r="ORS19" s="30"/>
      <c r="ORT19" s="29"/>
      <c r="ORU19" s="29"/>
      <c r="ORV19" s="29"/>
      <c r="ORW19" s="29"/>
      <c r="ORX19" s="31"/>
      <c r="ORY19" s="29"/>
      <c r="ORZ19" s="31"/>
      <c r="OSA19" s="32"/>
      <c r="OSB19" s="33"/>
      <c r="OSC19" s="33"/>
      <c r="OSD19" s="33"/>
      <c r="OSE19" s="33"/>
      <c r="OSF19" s="34"/>
      <c r="OSG19" s="28"/>
      <c r="OSH19" s="29"/>
      <c r="OSI19" s="29"/>
      <c r="OSJ19" s="29"/>
      <c r="OSK19" s="29"/>
      <c r="OSL19" s="30"/>
      <c r="OSM19" s="29"/>
      <c r="OSN19" s="29"/>
      <c r="OSO19" s="29"/>
      <c r="OSP19" s="29"/>
      <c r="OSQ19" s="31"/>
      <c r="OSR19" s="29"/>
      <c r="OSS19" s="31"/>
      <c r="OST19" s="32"/>
      <c r="OSU19" s="33"/>
      <c r="OSV19" s="33"/>
      <c r="OSW19" s="33"/>
      <c r="OSX19" s="33"/>
      <c r="OSY19" s="34"/>
      <c r="OSZ19" s="28"/>
      <c r="OTA19" s="29"/>
      <c r="OTB19" s="29"/>
      <c r="OTC19" s="29"/>
      <c r="OTD19" s="29"/>
      <c r="OTE19" s="30"/>
      <c r="OTF19" s="29"/>
      <c r="OTG19" s="29"/>
      <c r="OTH19" s="29"/>
      <c r="OTI19" s="29"/>
      <c r="OTJ19" s="31"/>
      <c r="OTK19" s="29"/>
      <c r="OTL19" s="31"/>
      <c r="OTM19" s="32"/>
      <c r="OTN19" s="33"/>
      <c r="OTO19" s="33"/>
      <c r="OTP19" s="33"/>
      <c r="OTQ19" s="33"/>
      <c r="OTR19" s="34"/>
      <c r="OTS19" s="28"/>
      <c r="OTT19" s="29"/>
      <c r="OTU19" s="29"/>
      <c r="OTV19" s="29"/>
      <c r="OTW19" s="29"/>
      <c r="OTX19" s="30"/>
      <c r="OTY19" s="29"/>
      <c r="OTZ19" s="29"/>
      <c r="OUA19" s="29"/>
      <c r="OUB19" s="29"/>
      <c r="OUC19" s="31"/>
      <c r="OUD19" s="29"/>
      <c r="OUE19" s="31"/>
      <c r="OUF19" s="32"/>
      <c r="OUG19" s="33"/>
      <c r="OUH19" s="33"/>
      <c r="OUI19" s="33"/>
      <c r="OUJ19" s="33"/>
      <c r="OUK19" s="34"/>
      <c r="OUL19" s="28"/>
      <c r="OUM19" s="29"/>
      <c r="OUN19" s="29"/>
      <c r="OUO19" s="29"/>
      <c r="OUP19" s="29"/>
      <c r="OUQ19" s="30"/>
      <c r="OUR19" s="29"/>
      <c r="OUS19" s="29"/>
      <c r="OUT19" s="29"/>
      <c r="OUU19" s="29"/>
      <c r="OUV19" s="31"/>
      <c r="OUW19" s="29"/>
      <c r="OUX19" s="31"/>
      <c r="OUY19" s="32"/>
      <c r="OUZ19" s="33"/>
      <c r="OVA19" s="33"/>
      <c r="OVB19" s="33"/>
      <c r="OVC19" s="33"/>
      <c r="OVD19" s="34"/>
      <c r="OVE19" s="28"/>
      <c r="OVF19" s="29"/>
      <c r="OVG19" s="29"/>
      <c r="OVH19" s="29"/>
      <c r="OVI19" s="29"/>
      <c r="OVJ19" s="30"/>
      <c r="OVK19" s="29"/>
      <c r="OVL19" s="29"/>
      <c r="OVM19" s="29"/>
      <c r="OVN19" s="29"/>
      <c r="OVO19" s="31"/>
      <c r="OVP19" s="29"/>
      <c r="OVQ19" s="31"/>
      <c r="OVR19" s="32"/>
      <c r="OVS19" s="33"/>
      <c r="OVT19" s="33"/>
      <c r="OVU19" s="33"/>
      <c r="OVV19" s="33"/>
      <c r="OVW19" s="34"/>
      <c r="OVX19" s="28"/>
      <c r="OVY19" s="29"/>
      <c r="OVZ19" s="29"/>
      <c r="OWA19" s="29"/>
      <c r="OWB19" s="29"/>
      <c r="OWC19" s="30"/>
      <c r="OWD19" s="29"/>
      <c r="OWE19" s="29"/>
      <c r="OWF19" s="29"/>
      <c r="OWG19" s="29"/>
      <c r="OWH19" s="31"/>
      <c r="OWI19" s="29"/>
      <c r="OWJ19" s="31"/>
      <c r="OWK19" s="32"/>
      <c r="OWL19" s="33"/>
      <c r="OWM19" s="33"/>
      <c r="OWN19" s="33"/>
      <c r="OWO19" s="33"/>
      <c r="OWP19" s="34"/>
      <c r="OWQ19" s="28"/>
      <c r="OWR19" s="29"/>
      <c r="OWS19" s="29"/>
      <c r="OWT19" s="29"/>
      <c r="OWU19" s="29"/>
      <c r="OWV19" s="30"/>
      <c r="OWW19" s="29"/>
      <c r="OWX19" s="29"/>
      <c r="OWY19" s="29"/>
      <c r="OWZ19" s="29"/>
      <c r="OXA19" s="31"/>
      <c r="OXB19" s="29"/>
      <c r="OXC19" s="31"/>
      <c r="OXD19" s="32"/>
      <c r="OXE19" s="33"/>
      <c r="OXF19" s="33"/>
      <c r="OXG19" s="33"/>
      <c r="OXH19" s="33"/>
      <c r="OXI19" s="34"/>
      <c r="OXJ19" s="28"/>
      <c r="OXK19" s="29"/>
      <c r="OXL19" s="29"/>
      <c r="OXM19" s="29"/>
      <c r="OXN19" s="29"/>
      <c r="OXO19" s="30"/>
      <c r="OXP19" s="29"/>
      <c r="OXQ19" s="29"/>
      <c r="OXR19" s="29"/>
      <c r="OXS19" s="29"/>
      <c r="OXT19" s="31"/>
      <c r="OXU19" s="29"/>
      <c r="OXV19" s="31"/>
      <c r="OXW19" s="32"/>
      <c r="OXX19" s="33"/>
      <c r="OXY19" s="33"/>
      <c r="OXZ19" s="33"/>
      <c r="OYA19" s="33"/>
      <c r="OYB19" s="34"/>
      <c r="OYC19" s="28"/>
      <c r="OYD19" s="29"/>
      <c r="OYE19" s="29"/>
      <c r="OYF19" s="29"/>
      <c r="OYG19" s="29"/>
      <c r="OYH19" s="30"/>
      <c r="OYI19" s="29"/>
      <c r="OYJ19" s="29"/>
      <c r="OYK19" s="29"/>
      <c r="OYL19" s="29"/>
      <c r="OYM19" s="31"/>
      <c r="OYN19" s="29"/>
      <c r="OYO19" s="31"/>
      <c r="OYP19" s="32"/>
      <c r="OYQ19" s="33"/>
      <c r="OYR19" s="33"/>
      <c r="OYS19" s="33"/>
      <c r="OYT19" s="33"/>
      <c r="OYU19" s="34"/>
      <c r="OYV19" s="28"/>
      <c r="OYW19" s="29"/>
      <c r="OYX19" s="29"/>
      <c r="OYY19" s="29"/>
      <c r="OYZ19" s="29"/>
      <c r="OZA19" s="30"/>
      <c r="OZB19" s="29"/>
      <c r="OZC19" s="29"/>
      <c r="OZD19" s="29"/>
      <c r="OZE19" s="29"/>
      <c r="OZF19" s="31"/>
      <c r="OZG19" s="29"/>
      <c r="OZH19" s="31"/>
      <c r="OZI19" s="32"/>
      <c r="OZJ19" s="33"/>
      <c r="OZK19" s="33"/>
      <c r="OZL19" s="33"/>
      <c r="OZM19" s="33"/>
      <c r="OZN19" s="34"/>
      <c r="OZO19" s="28"/>
      <c r="OZP19" s="29"/>
      <c r="OZQ19" s="29"/>
      <c r="OZR19" s="29"/>
      <c r="OZS19" s="29"/>
      <c r="OZT19" s="30"/>
      <c r="OZU19" s="29"/>
      <c r="OZV19" s="29"/>
      <c r="OZW19" s="29"/>
      <c r="OZX19" s="29"/>
      <c r="OZY19" s="31"/>
      <c r="OZZ19" s="29"/>
      <c r="PAA19" s="31"/>
      <c r="PAB19" s="32"/>
      <c r="PAC19" s="33"/>
      <c r="PAD19" s="33"/>
      <c r="PAE19" s="33"/>
      <c r="PAF19" s="33"/>
      <c r="PAG19" s="34"/>
      <c r="PAH19" s="28"/>
      <c r="PAI19" s="29"/>
      <c r="PAJ19" s="29"/>
      <c r="PAK19" s="29"/>
      <c r="PAL19" s="29"/>
      <c r="PAM19" s="30"/>
      <c r="PAN19" s="29"/>
      <c r="PAO19" s="29"/>
      <c r="PAP19" s="29"/>
      <c r="PAQ19" s="29"/>
      <c r="PAR19" s="31"/>
      <c r="PAS19" s="29"/>
      <c r="PAT19" s="31"/>
      <c r="PAU19" s="32"/>
      <c r="PAV19" s="33"/>
      <c r="PAW19" s="33"/>
      <c r="PAX19" s="33"/>
      <c r="PAY19" s="33"/>
      <c r="PAZ19" s="34"/>
      <c r="PBA19" s="28"/>
      <c r="PBB19" s="29"/>
      <c r="PBC19" s="29"/>
      <c r="PBD19" s="29"/>
      <c r="PBE19" s="29"/>
      <c r="PBF19" s="30"/>
      <c r="PBG19" s="29"/>
      <c r="PBH19" s="29"/>
      <c r="PBI19" s="29"/>
      <c r="PBJ19" s="29"/>
      <c r="PBK19" s="31"/>
      <c r="PBL19" s="29"/>
      <c r="PBM19" s="31"/>
      <c r="PBN19" s="32"/>
      <c r="PBO19" s="33"/>
      <c r="PBP19" s="33"/>
      <c r="PBQ19" s="33"/>
      <c r="PBR19" s="33"/>
      <c r="PBS19" s="34"/>
      <c r="PBT19" s="28"/>
      <c r="PBU19" s="29"/>
      <c r="PBV19" s="29"/>
      <c r="PBW19" s="29"/>
      <c r="PBX19" s="29"/>
      <c r="PBY19" s="30"/>
      <c r="PBZ19" s="29"/>
      <c r="PCA19" s="29"/>
      <c r="PCB19" s="29"/>
      <c r="PCC19" s="29"/>
      <c r="PCD19" s="31"/>
      <c r="PCE19" s="29"/>
      <c r="PCF19" s="31"/>
      <c r="PCG19" s="32"/>
      <c r="PCH19" s="33"/>
      <c r="PCI19" s="33"/>
      <c r="PCJ19" s="33"/>
      <c r="PCK19" s="33"/>
      <c r="PCL19" s="34"/>
      <c r="PCM19" s="28"/>
      <c r="PCN19" s="29"/>
      <c r="PCO19" s="29"/>
      <c r="PCP19" s="29"/>
      <c r="PCQ19" s="29"/>
      <c r="PCR19" s="30"/>
      <c r="PCS19" s="29"/>
      <c r="PCT19" s="29"/>
      <c r="PCU19" s="29"/>
      <c r="PCV19" s="29"/>
      <c r="PCW19" s="31"/>
      <c r="PCX19" s="29"/>
      <c r="PCY19" s="31"/>
      <c r="PCZ19" s="32"/>
      <c r="PDA19" s="33"/>
      <c r="PDB19" s="33"/>
      <c r="PDC19" s="33"/>
      <c r="PDD19" s="33"/>
      <c r="PDE19" s="34"/>
      <c r="PDF19" s="28"/>
      <c r="PDG19" s="29"/>
      <c r="PDH19" s="29"/>
      <c r="PDI19" s="29"/>
      <c r="PDJ19" s="29"/>
      <c r="PDK19" s="30"/>
      <c r="PDL19" s="29"/>
      <c r="PDM19" s="29"/>
      <c r="PDN19" s="29"/>
      <c r="PDO19" s="29"/>
      <c r="PDP19" s="31"/>
      <c r="PDQ19" s="29"/>
      <c r="PDR19" s="31"/>
      <c r="PDS19" s="32"/>
      <c r="PDT19" s="33"/>
      <c r="PDU19" s="33"/>
      <c r="PDV19" s="33"/>
      <c r="PDW19" s="33"/>
      <c r="PDX19" s="34"/>
      <c r="PDY19" s="28"/>
      <c r="PDZ19" s="29"/>
      <c r="PEA19" s="29"/>
      <c r="PEB19" s="29"/>
      <c r="PEC19" s="29"/>
      <c r="PED19" s="30"/>
      <c r="PEE19" s="29"/>
      <c r="PEF19" s="29"/>
      <c r="PEG19" s="29"/>
      <c r="PEH19" s="29"/>
      <c r="PEI19" s="31"/>
      <c r="PEJ19" s="29"/>
      <c r="PEK19" s="31"/>
      <c r="PEL19" s="32"/>
      <c r="PEM19" s="33"/>
      <c r="PEN19" s="33"/>
      <c r="PEO19" s="33"/>
      <c r="PEP19" s="33"/>
      <c r="PEQ19" s="34"/>
      <c r="PER19" s="28"/>
      <c r="PES19" s="29"/>
      <c r="PET19" s="29"/>
      <c r="PEU19" s="29"/>
      <c r="PEV19" s="29"/>
      <c r="PEW19" s="30"/>
      <c r="PEX19" s="29"/>
      <c r="PEY19" s="29"/>
      <c r="PEZ19" s="29"/>
      <c r="PFA19" s="29"/>
      <c r="PFB19" s="31"/>
      <c r="PFC19" s="29"/>
      <c r="PFD19" s="31"/>
      <c r="PFE19" s="32"/>
      <c r="PFF19" s="33"/>
      <c r="PFG19" s="33"/>
      <c r="PFH19" s="33"/>
      <c r="PFI19" s="33"/>
      <c r="PFJ19" s="34"/>
      <c r="PFK19" s="28"/>
      <c r="PFL19" s="29"/>
      <c r="PFM19" s="29"/>
      <c r="PFN19" s="29"/>
      <c r="PFO19" s="29"/>
      <c r="PFP19" s="30"/>
      <c r="PFQ19" s="29"/>
      <c r="PFR19" s="29"/>
      <c r="PFS19" s="29"/>
      <c r="PFT19" s="29"/>
      <c r="PFU19" s="31"/>
      <c r="PFV19" s="29"/>
      <c r="PFW19" s="31"/>
      <c r="PFX19" s="32"/>
      <c r="PFY19" s="33"/>
      <c r="PFZ19" s="33"/>
      <c r="PGA19" s="33"/>
      <c r="PGB19" s="33"/>
      <c r="PGC19" s="34"/>
      <c r="PGD19" s="28"/>
      <c r="PGE19" s="29"/>
      <c r="PGF19" s="29"/>
      <c r="PGG19" s="29"/>
      <c r="PGH19" s="29"/>
      <c r="PGI19" s="30"/>
      <c r="PGJ19" s="29"/>
      <c r="PGK19" s="29"/>
      <c r="PGL19" s="29"/>
      <c r="PGM19" s="29"/>
      <c r="PGN19" s="31"/>
      <c r="PGO19" s="29"/>
      <c r="PGP19" s="31"/>
      <c r="PGQ19" s="32"/>
      <c r="PGR19" s="33"/>
      <c r="PGS19" s="33"/>
      <c r="PGT19" s="33"/>
      <c r="PGU19" s="33"/>
      <c r="PGV19" s="34"/>
      <c r="PGW19" s="28"/>
      <c r="PGX19" s="29"/>
      <c r="PGY19" s="29"/>
      <c r="PGZ19" s="29"/>
      <c r="PHA19" s="29"/>
      <c r="PHB19" s="30"/>
      <c r="PHC19" s="29"/>
      <c r="PHD19" s="29"/>
      <c r="PHE19" s="29"/>
      <c r="PHF19" s="29"/>
      <c r="PHG19" s="31"/>
      <c r="PHH19" s="29"/>
      <c r="PHI19" s="31"/>
      <c r="PHJ19" s="32"/>
      <c r="PHK19" s="33"/>
      <c r="PHL19" s="33"/>
      <c r="PHM19" s="33"/>
      <c r="PHN19" s="33"/>
      <c r="PHO19" s="34"/>
      <c r="PHP19" s="28"/>
      <c r="PHQ19" s="29"/>
      <c r="PHR19" s="29"/>
      <c r="PHS19" s="29"/>
      <c r="PHT19" s="29"/>
      <c r="PHU19" s="30"/>
      <c r="PHV19" s="29"/>
      <c r="PHW19" s="29"/>
      <c r="PHX19" s="29"/>
      <c r="PHY19" s="29"/>
      <c r="PHZ19" s="31"/>
      <c r="PIA19" s="29"/>
      <c r="PIB19" s="31"/>
      <c r="PIC19" s="32"/>
      <c r="PID19" s="33"/>
      <c r="PIE19" s="33"/>
      <c r="PIF19" s="33"/>
      <c r="PIG19" s="33"/>
      <c r="PIH19" s="34"/>
      <c r="PII19" s="28"/>
      <c r="PIJ19" s="29"/>
      <c r="PIK19" s="29"/>
      <c r="PIL19" s="29"/>
      <c r="PIM19" s="29"/>
      <c r="PIN19" s="30"/>
      <c r="PIO19" s="29"/>
      <c r="PIP19" s="29"/>
      <c r="PIQ19" s="29"/>
      <c r="PIR19" s="29"/>
      <c r="PIS19" s="31"/>
      <c r="PIT19" s="29"/>
      <c r="PIU19" s="31"/>
      <c r="PIV19" s="32"/>
      <c r="PIW19" s="33"/>
      <c r="PIX19" s="33"/>
      <c r="PIY19" s="33"/>
      <c r="PIZ19" s="33"/>
      <c r="PJA19" s="34"/>
      <c r="PJB19" s="28"/>
      <c r="PJC19" s="29"/>
      <c r="PJD19" s="29"/>
      <c r="PJE19" s="29"/>
      <c r="PJF19" s="29"/>
      <c r="PJG19" s="30"/>
      <c r="PJH19" s="29"/>
      <c r="PJI19" s="29"/>
      <c r="PJJ19" s="29"/>
      <c r="PJK19" s="29"/>
      <c r="PJL19" s="31"/>
      <c r="PJM19" s="29"/>
      <c r="PJN19" s="31"/>
      <c r="PJO19" s="32"/>
      <c r="PJP19" s="33"/>
      <c r="PJQ19" s="33"/>
      <c r="PJR19" s="33"/>
      <c r="PJS19" s="33"/>
      <c r="PJT19" s="34"/>
      <c r="PJU19" s="28"/>
      <c r="PJV19" s="29"/>
      <c r="PJW19" s="29"/>
      <c r="PJX19" s="29"/>
      <c r="PJY19" s="29"/>
      <c r="PJZ19" s="30"/>
      <c r="PKA19" s="29"/>
      <c r="PKB19" s="29"/>
      <c r="PKC19" s="29"/>
      <c r="PKD19" s="29"/>
      <c r="PKE19" s="31"/>
      <c r="PKF19" s="29"/>
      <c r="PKG19" s="31"/>
      <c r="PKH19" s="32"/>
      <c r="PKI19" s="33"/>
      <c r="PKJ19" s="33"/>
      <c r="PKK19" s="33"/>
      <c r="PKL19" s="33"/>
      <c r="PKM19" s="34"/>
      <c r="PKN19" s="28"/>
      <c r="PKO19" s="29"/>
      <c r="PKP19" s="29"/>
      <c r="PKQ19" s="29"/>
      <c r="PKR19" s="29"/>
      <c r="PKS19" s="30"/>
      <c r="PKT19" s="29"/>
      <c r="PKU19" s="29"/>
      <c r="PKV19" s="29"/>
      <c r="PKW19" s="29"/>
      <c r="PKX19" s="31"/>
      <c r="PKY19" s="29"/>
      <c r="PKZ19" s="31"/>
      <c r="PLA19" s="32"/>
      <c r="PLB19" s="33"/>
      <c r="PLC19" s="33"/>
      <c r="PLD19" s="33"/>
      <c r="PLE19" s="33"/>
      <c r="PLF19" s="34"/>
      <c r="PLG19" s="28"/>
      <c r="PLH19" s="29"/>
      <c r="PLI19" s="29"/>
      <c r="PLJ19" s="29"/>
      <c r="PLK19" s="29"/>
      <c r="PLL19" s="30"/>
      <c r="PLM19" s="29"/>
      <c r="PLN19" s="29"/>
      <c r="PLO19" s="29"/>
      <c r="PLP19" s="29"/>
      <c r="PLQ19" s="31"/>
      <c r="PLR19" s="29"/>
      <c r="PLS19" s="31"/>
      <c r="PLT19" s="32"/>
      <c r="PLU19" s="33"/>
      <c r="PLV19" s="33"/>
      <c r="PLW19" s="33"/>
      <c r="PLX19" s="33"/>
      <c r="PLY19" s="34"/>
      <c r="PLZ19" s="28"/>
      <c r="PMA19" s="29"/>
      <c r="PMB19" s="29"/>
      <c r="PMC19" s="29"/>
      <c r="PMD19" s="29"/>
      <c r="PME19" s="30"/>
      <c r="PMF19" s="29"/>
      <c r="PMG19" s="29"/>
      <c r="PMH19" s="29"/>
      <c r="PMI19" s="29"/>
      <c r="PMJ19" s="31"/>
      <c r="PMK19" s="29"/>
      <c r="PML19" s="31"/>
      <c r="PMM19" s="32"/>
      <c r="PMN19" s="33"/>
      <c r="PMO19" s="33"/>
      <c r="PMP19" s="33"/>
      <c r="PMQ19" s="33"/>
      <c r="PMR19" s="34"/>
      <c r="PMS19" s="28"/>
      <c r="PMT19" s="29"/>
      <c r="PMU19" s="29"/>
      <c r="PMV19" s="29"/>
      <c r="PMW19" s="29"/>
      <c r="PMX19" s="30"/>
      <c r="PMY19" s="29"/>
      <c r="PMZ19" s="29"/>
      <c r="PNA19" s="29"/>
      <c r="PNB19" s="29"/>
      <c r="PNC19" s="31"/>
      <c r="PND19" s="29"/>
      <c r="PNE19" s="31"/>
      <c r="PNF19" s="32"/>
      <c r="PNG19" s="33"/>
      <c r="PNH19" s="33"/>
      <c r="PNI19" s="33"/>
      <c r="PNJ19" s="33"/>
      <c r="PNK19" s="34"/>
      <c r="PNL19" s="28"/>
      <c r="PNM19" s="29"/>
      <c r="PNN19" s="29"/>
      <c r="PNO19" s="29"/>
      <c r="PNP19" s="29"/>
      <c r="PNQ19" s="30"/>
      <c r="PNR19" s="29"/>
      <c r="PNS19" s="29"/>
      <c r="PNT19" s="29"/>
      <c r="PNU19" s="29"/>
      <c r="PNV19" s="31"/>
      <c r="PNW19" s="29"/>
      <c r="PNX19" s="31"/>
      <c r="PNY19" s="32"/>
      <c r="PNZ19" s="33"/>
      <c r="POA19" s="33"/>
      <c r="POB19" s="33"/>
      <c r="POC19" s="33"/>
      <c r="POD19" s="34"/>
      <c r="POE19" s="28"/>
      <c r="POF19" s="29"/>
      <c r="POG19" s="29"/>
      <c r="POH19" s="29"/>
      <c r="POI19" s="29"/>
      <c r="POJ19" s="30"/>
      <c r="POK19" s="29"/>
      <c r="POL19" s="29"/>
      <c r="POM19" s="29"/>
      <c r="PON19" s="29"/>
      <c r="POO19" s="31"/>
      <c r="POP19" s="29"/>
      <c r="POQ19" s="31"/>
      <c r="POR19" s="32"/>
      <c r="POS19" s="33"/>
      <c r="POT19" s="33"/>
      <c r="POU19" s="33"/>
      <c r="POV19" s="33"/>
      <c r="POW19" s="34"/>
      <c r="POX19" s="28"/>
      <c r="POY19" s="29"/>
      <c r="POZ19" s="29"/>
      <c r="PPA19" s="29"/>
      <c r="PPB19" s="29"/>
      <c r="PPC19" s="30"/>
      <c r="PPD19" s="29"/>
      <c r="PPE19" s="29"/>
      <c r="PPF19" s="29"/>
      <c r="PPG19" s="29"/>
      <c r="PPH19" s="31"/>
      <c r="PPI19" s="29"/>
      <c r="PPJ19" s="31"/>
      <c r="PPK19" s="32"/>
      <c r="PPL19" s="33"/>
      <c r="PPM19" s="33"/>
      <c r="PPN19" s="33"/>
      <c r="PPO19" s="33"/>
      <c r="PPP19" s="34"/>
      <c r="PPQ19" s="28"/>
      <c r="PPR19" s="29"/>
      <c r="PPS19" s="29"/>
      <c r="PPT19" s="29"/>
      <c r="PPU19" s="29"/>
      <c r="PPV19" s="30"/>
      <c r="PPW19" s="29"/>
      <c r="PPX19" s="29"/>
      <c r="PPY19" s="29"/>
      <c r="PPZ19" s="29"/>
      <c r="PQA19" s="31"/>
      <c r="PQB19" s="29"/>
      <c r="PQC19" s="31"/>
      <c r="PQD19" s="32"/>
      <c r="PQE19" s="33"/>
      <c r="PQF19" s="33"/>
      <c r="PQG19" s="33"/>
      <c r="PQH19" s="33"/>
      <c r="PQI19" s="34"/>
      <c r="PQJ19" s="28"/>
      <c r="PQK19" s="29"/>
      <c r="PQL19" s="29"/>
      <c r="PQM19" s="29"/>
      <c r="PQN19" s="29"/>
      <c r="PQO19" s="30"/>
      <c r="PQP19" s="29"/>
      <c r="PQQ19" s="29"/>
      <c r="PQR19" s="29"/>
      <c r="PQS19" s="29"/>
      <c r="PQT19" s="31"/>
      <c r="PQU19" s="29"/>
      <c r="PQV19" s="31"/>
      <c r="PQW19" s="32"/>
      <c r="PQX19" s="33"/>
      <c r="PQY19" s="33"/>
      <c r="PQZ19" s="33"/>
      <c r="PRA19" s="33"/>
      <c r="PRB19" s="34"/>
      <c r="PRC19" s="28"/>
      <c r="PRD19" s="29"/>
      <c r="PRE19" s="29"/>
      <c r="PRF19" s="29"/>
      <c r="PRG19" s="29"/>
      <c r="PRH19" s="30"/>
      <c r="PRI19" s="29"/>
      <c r="PRJ19" s="29"/>
      <c r="PRK19" s="29"/>
      <c r="PRL19" s="29"/>
      <c r="PRM19" s="31"/>
      <c r="PRN19" s="29"/>
      <c r="PRO19" s="31"/>
      <c r="PRP19" s="32"/>
      <c r="PRQ19" s="33"/>
      <c r="PRR19" s="33"/>
      <c r="PRS19" s="33"/>
      <c r="PRT19" s="33"/>
      <c r="PRU19" s="34"/>
      <c r="PRV19" s="28"/>
      <c r="PRW19" s="29"/>
      <c r="PRX19" s="29"/>
      <c r="PRY19" s="29"/>
      <c r="PRZ19" s="29"/>
      <c r="PSA19" s="30"/>
      <c r="PSB19" s="29"/>
      <c r="PSC19" s="29"/>
      <c r="PSD19" s="29"/>
      <c r="PSE19" s="29"/>
      <c r="PSF19" s="31"/>
      <c r="PSG19" s="29"/>
      <c r="PSH19" s="31"/>
      <c r="PSI19" s="32"/>
      <c r="PSJ19" s="33"/>
      <c r="PSK19" s="33"/>
      <c r="PSL19" s="33"/>
      <c r="PSM19" s="33"/>
      <c r="PSN19" s="34"/>
      <c r="PSO19" s="28"/>
      <c r="PSP19" s="29"/>
      <c r="PSQ19" s="29"/>
      <c r="PSR19" s="29"/>
      <c r="PSS19" s="29"/>
      <c r="PST19" s="30"/>
      <c r="PSU19" s="29"/>
      <c r="PSV19" s="29"/>
      <c r="PSW19" s="29"/>
      <c r="PSX19" s="29"/>
      <c r="PSY19" s="31"/>
      <c r="PSZ19" s="29"/>
      <c r="PTA19" s="31"/>
      <c r="PTB19" s="32"/>
      <c r="PTC19" s="33"/>
      <c r="PTD19" s="33"/>
      <c r="PTE19" s="33"/>
      <c r="PTF19" s="33"/>
      <c r="PTG19" s="34"/>
      <c r="PTH19" s="28"/>
      <c r="PTI19" s="29"/>
      <c r="PTJ19" s="29"/>
      <c r="PTK19" s="29"/>
      <c r="PTL19" s="29"/>
      <c r="PTM19" s="30"/>
      <c r="PTN19" s="29"/>
      <c r="PTO19" s="29"/>
      <c r="PTP19" s="29"/>
      <c r="PTQ19" s="29"/>
      <c r="PTR19" s="31"/>
      <c r="PTS19" s="29"/>
      <c r="PTT19" s="31"/>
      <c r="PTU19" s="32"/>
      <c r="PTV19" s="33"/>
      <c r="PTW19" s="33"/>
      <c r="PTX19" s="33"/>
      <c r="PTY19" s="33"/>
      <c r="PTZ19" s="34"/>
      <c r="PUA19" s="28"/>
      <c r="PUB19" s="29"/>
      <c r="PUC19" s="29"/>
      <c r="PUD19" s="29"/>
      <c r="PUE19" s="29"/>
      <c r="PUF19" s="30"/>
      <c r="PUG19" s="29"/>
      <c r="PUH19" s="29"/>
      <c r="PUI19" s="29"/>
      <c r="PUJ19" s="29"/>
      <c r="PUK19" s="31"/>
      <c r="PUL19" s="29"/>
      <c r="PUM19" s="31"/>
      <c r="PUN19" s="32"/>
      <c r="PUO19" s="33"/>
      <c r="PUP19" s="33"/>
      <c r="PUQ19" s="33"/>
      <c r="PUR19" s="33"/>
      <c r="PUS19" s="34"/>
      <c r="PUT19" s="28"/>
      <c r="PUU19" s="29"/>
      <c r="PUV19" s="29"/>
      <c r="PUW19" s="29"/>
      <c r="PUX19" s="29"/>
      <c r="PUY19" s="30"/>
      <c r="PUZ19" s="29"/>
      <c r="PVA19" s="29"/>
      <c r="PVB19" s="29"/>
      <c r="PVC19" s="29"/>
      <c r="PVD19" s="31"/>
      <c r="PVE19" s="29"/>
      <c r="PVF19" s="31"/>
      <c r="PVG19" s="32"/>
      <c r="PVH19" s="33"/>
      <c r="PVI19" s="33"/>
      <c r="PVJ19" s="33"/>
      <c r="PVK19" s="33"/>
      <c r="PVL19" s="34"/>
      <c r="PVM19" s="28"/>
      <c r="PVN19" s="29"/>
      <c r="PVO19" s="29"/>
      <c r="PVP19" s="29"/>
      <c r="PVQ19" s="29"/>
      <c r="PVR19" s="30"/>
      <c r="PVS19" s="29"/>
      <c r="PVT19" s="29"/>
      <c r="PVU19" s="29"/>
      <c r="PVV19" s="29"/>
      <c r="PVW19" s="31"/>
      <c r="PVX19" s="29"/>
      <c r="PVY19" s="31"/>
      <c r="PVZ19" s="32"/>
      <c r="PWA19" s="33"/>
      <c r="PWB19" s="33"/>
      <c r="PWC19" s="33"/>
      <c r="PWD19" s="33"/>
      <c r="PWE19" s="34"/>
      <c r="PWF19" s="28"/>
      <c r="PWG19" s="29"/>
      <c r="PWH19" s="29"/>
      <c r="PWI19" s="29"/>
      <c r="PWJ19" s="29"/>
      <c r="PWK19" s="30"/>
      <c r="PWL19" s="29"/>
      <c r="PWM19" s="29"/>
      <c r="PWN19" s="29"/>
      <c r="PWO19" s="29"/>
      <c r="PWP19" s="31"/>
      <c r="PWQ19" s="29"/>
      <c r="PWR19" s="31"/>
      <c r="PWS19" s="32"/>
      <c r="PWT19" s="33"/>
      <c r="PWU19" s="33"/>
      <c r="PWV19" s="33"/>
      <c r="PWW19" s="33"/>
      <c r="PWX19" s="34"/>
      <c r="PWY19" s="28"/>
      <c r="PWZ19" s="29"/>
      <c r="PXA19" s="29"/>
      <c r="PXB19" s="29"/>
      <c r="PXC19" s="29"/>
      <c r="PXD19" s="30"/>
      <c r="PXE19" s="29"/>
      <c r="PXF19" s="29"/>
      <c r="PXG19" s="29"/>
      <c r="PXH19" s="29"/>
      <c r="PXI19" s="31"/>
      <c r="PXJ19" s="29"/>
      <c r="PXK19" s="31"/>
      <c r="PXL19" s="32"/>
      <c r="PXM19" s="33"/>
      <c r="PXN19" s="33"/>
      <c r="PXO19" s="33"/>
      <c r="PXP19" s="33"/>
      <c r="PXQ19" s="34"/>
      <c r="PXR19" s="28"/>
      <c r="PXS19" s="29"/>
      <c r="PXT19" s="29"/>
      <c r="PXU19" s="29"/>
      <c r="PXV19" s="29"/>
      <c r="PXW19" s="30"/>
      <c r="PXX19" s="29"/>
      <c r="PXY19" s="29"/>
      <c r="PXZ19" s="29"/>
      <c r="PYA19" s="29"/>
      <c r="PYB19" s="31"/>
      <c r="PYC19" s="29"/>
      <c r="PYD19" s="31"/>
      <c r="PYE19" s="32"/>
      <c r="PYF19" s="33"/>
      <c r="PYG19" s="33"/>
      <c r="PYH19" s="33"/>
      <c r="PYI19" s="33"/>
      <c r="PYJ19" s="34"/>
      <c r="PYK19" s="28"/>
      <c r="PYL19" s="29"/>
      <c r="PYM19" s="29"/>
      <c r="PYN19" s="29"/>
      <c r="PYO19" s="29"/>
      <c r="PYP19" s="30"/>
      <c r="PYQ19" s="29"/>
      <c r="PYR19" s="29"/>
      <c r="PYS19" s="29"/>
      <c r="PYT19" s="29"/>
      <c r="PYU19" s="31"/>
      <c r="PYV19" s="29"/>
      <c r="PYW19" s="31"/>
      <c r="PYX19" s="32"/>
      <c r="PYY19" s="33"/>
      <c r="PYZ19" s="33"/>
      <c r="PZA19" s="33"/>
      <c r="PZB19" s="33"/>
      <c r="PZC19" s="34"/>
      <c r="PZD19" s="28"/>
      <c r="PZE19" s="29"/>
      <c r="PZF19" s="29"/>
      <c r="PZG19" s="29"/>
      <c r="PZH19" s="29"/>
      <c r="PZI19" s="30"/>
      <c r="PZJ19" s="29"/>
      <c r="PZK19" s="29"/>
      <c r="PZL19" s="29"/>
      <c r="PZM19" s="29"/>
      <c r="PZN19" s="31"/>
      <c r="PZO19" s="29"/>
      <c r="PZP19" s="31"/>
      <c r="PZQ19" s="32"/>
      <c r="PZR19" s="33"/>
      <c r="PZS19" s="33"/>
      <c r="PZT19" s="33"/>
      <c r="PZU19" s="33"/>
      <c r="PZV19" s="34"/>
      <c r="PZW19" s="28"/>
      <c r="PZX19" s="29"/>
      <c r="PZY19" s="29"/>
      <c r="PZZ19" s="29"/>
      <c r="QAA19" s="29"/>
      <c r="QAB19" s="30"/>
      <c r="QAC19" s="29"/>
      <c r="QAD19" s="29"/>
      <c r="QAE19" s="29"/>
      <c r="QAF19" s="29"/>
      <c r="QAG19" s="31"/>
      <c r="QAH19" s="29"/>
      <c r="QAI19" s="31"/>
      <c r="QAJ19" s="32"/>
      <c r="QAK19" s="33"/>
      <c r="QAL19" s="33"/>
      <c r="QAM19" s="33"/>
      <c r="QAN19" s="33"/>
      <c r="QAO19" s="34"/>
      <c r="QAP19" s="28"/>
      <c r="QAQ19" s="29"/>
      <c r="QAR19" s="29"/>
      <c r="QAS19" s="29"/>
      <c r="QAT19" s="29"/>
      <c r="QAU19" s="30"/>
      <c r="QAV19" s="29"/>
      <c r="QAW19" s="29"/>
      <c r="QAX19" s="29"/>
      <c r="QAY19" s="29"/>
      <c r="QAZ19" s="31"/>
      <c r="QBA19" s="29"/>
      <c r="QBB19" s="31"/>
      <c r="QBC19" s="32"/>
      <c r="QBD19" s="33"/>
      <c r="QBE19" s="33"/>
      <c r="QBF19" s="33"/>
      <c r="QBG19" s="33"/>
      <c r="QBH19" s="34"/>
      <c r="QBI19" s="28"/>
      <c r="QBJ19" s="29"/>
      <c r="QBK19" s="29"/>
      <c r="QBL19" s="29"/>
      <c r="QBM19" s="29"/>
      <c r="QBN19" s="30"/>
      <c r="QBO19" s="29"/>
      <c r="QBP19" s="29"/>
      <c r="QBQ19" s="29"/>
      <c r="QBR19" s="29"/>
      <c r="QBS19" s="31"/>
      <c r="QBT19" s="29"/>
      <c r="QBU19" s="31"/>
      <c r="QBV19" s="32"/>
      <c r="QBW19" s="33"/>
      <c r="QBX19" s="33"/>
      <c r="QBY19" s="33"/>
      <c r="QBZ19" s="33"/>
      <c r="QCA19" s="34"/>
      <c r="QCB19" s="28"/>
      <c r="QCC19" s="29"/>
      <c r="QCD19" s="29"/>
      <c r="QCE19" s="29"/>
      <c r="QCF19" s="29"/>
      <c r="QCG19" s="30"/>
      <c r="QCH19" s="29"/>
      <c r="QCI19" s="29"/>
      <c r="QCJ19" s="29"/>
      <c r="QCK19" s="29"/>
      <c r="QCL19" s="31"/>
      <c r="QCM19" s="29"/>
      <c r="QCN19" s="31"/>
      <c r="QCO19" s="32"/>
      <c r="QCP19" s="33"/>
      <c r="QCQ19" s="33"/>
      <c r="QCR19" s="33"/>
      <c r="QCS19" s="33"/>
      <c r="QCT19" s="34"/>
      <c r="QCU19" s="28"/>
      <c r="QCV19" s="29"/>
      <c r="QCW19" s="29"/>
      <c r="QCX19" s="29"/>
      <c r="QCY19" s="29"/>
      <c r="QCZ19" s="30"/>
      <c r="QDA19" s="29"/>
      <c r="QDB19" s="29"/>
      <c r="QDC19" s="29"/>
      <c r="QDD19" s="29"/>
      <c r="QDE19" s="31"/>
      <c r="QDF19" s="29"/>
      <c r="QDG19" s="31"/>
      <c r="QDH19" s="32"/>
      <c r="QDI19" s="33"/>
      <c r="QDJ19" s="33"/>
      <c r="QDK19" s="33"/>
      <c r="QDL19" s="33"/>
      <c r="QDM19" s="34"/>
      <c r="QDN19" s="28"/>
      <c r="QDO19" s="29"/>
      <c r="QDP19" s="29"/>
      <c r="QDQ19" s="29"/>
      <c r="QDR19" s="29"/>
      <c r="QDS19" s="30"/>
      <c r="QDT19" s="29"/>
      <c r="QDU19" s="29"/>
      <c r="QDV19" s="29"/>
      <c r="QDW19" s="29"/>
      <c r="QDX19" s="31"/>
      <c r="QDY19" s="29"/>
      <c r="QDZ19" s="31"/>
      <c r="QEA19" s="32"/>
      <c r="QEB19" s="33"/>
      <c r="QEC19" s="33"/>
      <c r="QED19" s="33"/>
      <c r="QEE19" s="33"/>
      <c r="QEF19" s="34"/>
      <c r="QEG19" s="28"/>
      <c r="QEH19" s="29"/>
      <c r="QEI19" s="29"/>
      <c r="QEJ19" s="29"/>
      <c r="QEK19" s="29"/>
      <c r="QEL19" s="30"/>
      <c r="QEM19" s="29"/>
      <c r="QEN19" s="29"/>
      <c r="QEO19" s="29"/>
      <c r="QEP19" s="29"/>
      <c r="QEQ19" s="31"/>
      <c r="QER19" s="29"/>
      <c r="QES19" s="31"/>
      <c r="QET19" s="32"/>
      <c r="QEU19" s="33"/>
      <c r="QEV19" s="33"/>
      <c r="QEW19" s="33"/>
      <c r="QEX19" s="33"/>
      <c r="QEY19" s="34"/>
      <c r="QEZ19" s="28"/>
      <c r="QFA19" s="29"/>
      <c r="QFB19" s="29"/>
      <c r="QFC19" s="29"/>
      <c r="QFD19" s="29"/>
      <c r="QFE19" s="30"/>
      <c r="QFF19" s="29"/>
      <c r="QFG19" s="29"/>
      <c r="QFH19" s="29"/>
      <c r="QFI19" s="29"/>
      <c r="QFJ19" s="31"/>
      <c r="QFK19" s="29"/>
      <c r="QFL19" s="31"/>
      <c r="QFM19" s="32"/>
      <c r="QFN19" s="33"/>
      <c r="QFO19" s="33"/>
      <c r="QFP19" s="33"/>
      <c r="QFQ19" s="33"/>
      <c r="QFR19" s="34"/>
      <c r="QFS19" s="28"/>
      <c r="QFT19" s="29"/>
      <c r="QFU19" s="29"/>
      <c r="QFV19" s="29"/>
      <c r="QFW19" s="29"/>
      <c r="QFX19" s="30"/>
      <c r="QFY19" s="29"/>
      <c r="QFZ19" s="29"/>
      <c r="QGA19" s="29"/>
      <c r="QGB19" s="29"/>
      <c r="QGC19" s="31"/>
      <c r="QGD19" s="29"/>
      <c r="QGE19" s="31"/>
      <c r="QGF19" s="32"/>
      <c r="QGG19" s="33"/>
      <c r="QGH19" s="33"/>
      <c r="QGI19" s="33"/>
      <c r="QGJ19" s="33"/>
      <c r="QGK19" s="34"/>
      <c r="QGL19" s="28"/>
      <c r="QGM19" s="29"/>
      <c r="QGN19" s="29"/>
      <c r="QGO19" s="29"/>
      <c r="QGP19" s="29"/>
      <c r="QGQ19" s="30"/>
      <c r="QGR19" s="29"/>
      <c r="QGS19" s="29"/>
      <c r="QGT19" s="29"/>
      <c r="QGU19" s="29"/>
      <c r="QGV19" s="31"/>
      <c r="QGW19" s="29"/>
      <c r="QGX19" s="31"/>
      <c r="QGY19" s="32"/>
      <c r="QGZ19" s="33"/>
      <c r="QHA19" s="33"/>
      <c r="QHB19" s="33"/>
      <c r="QHC19" s="33"/>
      <c r="QHD19" s="34"/>
      <c r="QHE19" s="28"/>
      <c r="QHF19" s="29"/>
      <c r="QHG19" s="29"/>
      <c r="QHH19" s="29"/>
      <c r="QHI19" s="29"/>
      <c r="QHJ19" s="30"/>
      <c r="QHK19" s="29"/>
      <c r="QHL19" s="29"/>
      <c r="QHM19" s="29"/>
      <c r="QHN19" s="29"/>
      <c r="QHO19" s="31"/>
      <c r="QHP19" s="29"/>
      <c r="QHQ19" s="31"/>
      <c r="QHR19" s="32"/>
      <c r="QHS19" s="33"/>
      <c r="QHT19" s="33"/>
      <c r="QHU19" s="33"/>
      <c r="QHV19" s="33"/>
      <c r="QHW19" s="34"/>
      <c r="QHX19" s="28"/>
      <c r="QHY19" s="29"/>
      <c r="QHZ19" s="29"/>
      <c r="QIA19" s="29"/>
      <c r="QIB19" s="29"/>
      <c r="QIC19" s="30"/>
      <c r="QID19" s="29"/>
      <c r="QIE19" s="29"/>
      <c r="QIF19" s="29"/>
      <c r="QIG19" s="29"/>
      <c r="QIH19" s="31"/>
      <c r="QII19" s="29"/>
      <c r="QIJ19" s="31"/>
      <c r="QIK19" s="32"/>
      <c r="QIL19" s="33"/>
      <c r="QIM19" s="33"/>
      <c r="QIN19" s="33"/>
      <c r="QIO19" s="33"/>
      <c r="QIP19" s="34"/>
      <c r="QIQ19" s="28"/>
      <c r="QIR19" s="29"/>
      <c r="QIS19" s="29"/>
      <c r="QIT19" s="29"/>
      <c r="QIU19" s="29"/>
      <c r="QIV19" s="30"/>
      <c r="QIW19" s="29"/>
      <c r="QIX19" s="29"/>
      <c r="QIY19" s="29"/>
      <c r="QIZ19" s="29"/>
      <c r="QJA19" s="31"/>
      <c r="QJB19" s="29"/>
      <c r="QJC19" s="31"/>
      <c r="QJD19" s="32"/>
      <c r="QJE19" s="33"/>
      <c r="QJF19" s="33"/>
      <c r="QJG19" s="33"/>
      <c r="QJH19" s="33"/>
      <c r="QJI19" s="34"/>
      <c r="QJJ19" s="28"/>
      <c r="QJK19" s="29"/>
      <c r="QJL19" s="29"/>
      <c r="QJM19" s="29"/>
      <c r="QJN19" s="29"/>
      <c r="QJO19" s="30"/>
      <c r="QJP19" s="29"/>
      <c r="QJQ19" s="29"/>
      <c r="QJR19" s="29"/>
      <c r="QJS19" s="29"/>
      <c r="QJT19" s="31"/>
      <c r="QJU19" s="29"/>
      <c r="QJV19" s="31"/>
      <c r="QJW19" s="32"/>
      <c r="QJX19" s="33"/>
      <c r="QJY19" s="33"/>
      <c r="QJZ19" s="33"/>
      <c r="QKA19" s="33"/>
      <c r="QKB19" s="34"/>
      <c r="QKC19" s="28"/>
      <c r="QKD19" s="29"/>
      <c r="QKE19" s="29"/>
      <c r="QKF19" s="29"/>
      <c r="QKG19" s="29"/>
      <c r="QKH19" s="30"/>
      <c r="QKI19" s="29"/>
      <c r="QKJ19" s="29"/>
      <c r="QKK19" s="29"/>
      <c r="QKL19" s="29"/>
      <c r="QKM19" s="31"/>
      <c r="QKN19" s="29"/>
      <c r="QKO19" s="31"/>
      <c r="QKP19" s="32"/>
      <c r="QKQ19" s="33"/>
      <c r="QKR19" s="33"/>
      <c r="QKS19" s="33"/>
      <c r="QKT19" s="33"/>
      <c r="QKU19" s="34"/>
      <c r="QKV19" s="28"/>
      <c r="QKW19" s="29"/>
      <c r="QKX19" s="29"/>
      <c r="QKY19" s="29"/>
      <c r="QKZ19" s="29"/>
      <c r="QLA19" s="30"/>
      <c r="QLB19" s="29"/>
      <c r="QLC19" s="29"/>
      <c r="QLD19" s="29"/>
      <c r="QLE19" s="29"/>
      <c r="QLF19" s="31"/>
      <c r="QLG19" s="29"/>
      <c r="QLH19" s="31"/>
      <c r="QLI19" s="32"/>
      <c r="QLJ19" s="33"/>
      <c r="QLK19" s="33"/>
      <c r="QLL19" s="33"/>
      <c r="QLM19" s="33"/>
      <c r="QLN19" s="34"/>
      <c r="QLO19" s="28"/>
      <c r="QLP19" s="29"/>
      <c r="QLQ19" s="29"/>
      <c r="QLR19" s="29"/>
      <c r="QLS19" s="29"/>
      <c r="QLT19" s="30"/>
      <c r="QLU19" s="29"/>
      <c r="QLV19" s="29"/>
      <c r="QLW19" s="29"/>
      <c r="QLX19" s="29"/>
      <c r="QLY19" s="31"/>
      <c r="QLZ19" s="29"/>
      <c r="QMA19" s="31"/>
      <c r="QMB19" s="32"/>
      <c r="QMC19" s="33"/>
      <c r="QMD19" s="33"/>
      <c r="QME19" s="33"/>
      <c r="QMF19" s="33"/>
      <c r="QMG19" s="34"/>
      <c r="QMH19" s="28"/>
      <c r="QMI19" s="29"/>
      <c r="QMJ19" s="29"/>
      <c r="QMK19" s="29"/>
      <c r="QML19" s="29"/>
      <c r="QMM19" s="30"/>
      <c r="QMN19" s="29"/>
      <c r="QMO19" s="29"/>
      <c r="QMP19" s="29"/>
      <c r="QMQ19" s="29"/>
      <c r="QMR19" s="31"/>
      <c r="QMS19" s="29"/>
      <c r="QMT19" s="31"/>
      <c r="QMU19" s="32"/>
      <c r="QMV19" s="33"/>
      <c r="QMW19" s="33"/>
      <c r="QMX19" s="33"/>
      <c r="QMY19" s="33"/>
      <c r="QMZ19" s="34"/>
      <c r="QNA19" s="28"/>
      <c r="QNB19" s="29"/>
      <c r="QNC19" s="29"/>
      <c r="QND19" s="29"/>
      <c r="QNE19" s="29"/>
      <c r="QNF19" s="30"/>
      <c r="QNG19" s="29"/>
      <c r="QNH19" s="29"/>
      <c r="QNI19" s="29"/>
      <c r="QNJ19" s="29"/>
      <c r="QNK19" s="31"/>
      <c r="QNL19" s="29"/>
      <c r="QNM19" s="31"/>
      <c r="QNN19" s="32"/>
      <c r="QNO19" s="33"/>
      <c r="QNP19" s="33"/>
      <c r="QNQ19" s="33"/>
      <c r="QNR19" s="33"/>
      <c r="QNS19" s="34"/>
      <c r="QNT19" s="28"/>
      <c r="QNU19" s="29"/>
      <c r="QNV19" s="29"/>
      <c r="QNW19" s="29"/>
      <c r="QNX19" s="29"/>
      <c r="QNY19" s="30"/>
      <c r="QNZ19" s="29"/>
      <c r="QOA19" s="29"/>
      <c r="QOB19" s="29"/>
      <c r="QOC19" s="29"/>
      <c r="QOD19" s="31"/>
      <c r="QOE19" s="29"/>
      <c r="QOF19" s="31"/>
      <c r="QOG19" s="32"/>
      <c r="QOH19" s="33"/>
      <c r="QOI19" s="33"/>
      <c r="QOJ19" s="33"/>
      <c r="QOK19" s="33"/>
      <c r="QOL19" s="34"/>
      <c r="QOM19" s="28"/>
      <c r="QON19" s="29"/>
      <c r="QOO19" s="29"/>
      <c r="QOP19" s="29"/>
      <c r="QOQ19" s="29"/>
      <c r="QOR19" s="30"/>
      <c r="QOS19" s="29"/>
      <c r="QOT19" s="29"/>
      <c r="QOU19" s="29"/>
      <c r="QOV19" s="29"/>
      <c r="QOW19" s="31"/>
      <c r="QOX19" s="29"/>
      <c r="QOY19" s="31"/>
      <c r="QOZ19" s="32"/>
      <c r="QPA19" s="33"/>
      <c r="QPB19" s="33"/>
      <c r="QPC19" s="33"/>
      <c r="QPD19" s="33"/>
      <c r="QPE19" s="34"/>
      <c r="QPF19" s="28"/>
      <c r="QPG19" s="29"/>
      <c r="QPH19" s="29"/>
      <c r="QPI19" s="29"/>
      <c r="QPJ19" s="29"/>
      <c r="QPK19" s="30"/>
      <c r="QPL19" s="29"/>
      <c r="QPM19" s="29"/>
      <c r="QPN19" s="29"/>
      <c r="QPO19" s="29"/>
      <c r="QPP19" s="31"/>
      <c r="QPQ19" s="29"/>
      <c r="QPR19" s="31"/>
      <c r="QPS19" s="32"/>
      <c r="QPT19" s="33"/>
      <c r="QPU19" s="33"/>
      <c r="QPV19" s="33"/>
      <c r="QPW19" s="33"/>
      <c r="QPX19" s="34"/>
      <c r="QPY19" s="28"/>
      <c r="QPZ19" s="29"/>
      <c r="QQA19" s="29"/>
      <c r="QQB19" s="29"/>
      <c r="QQC19" s="29"/>
      <c r="QQD19" s="30"/>
      <c r="QQE19" s="29"/>
      <c r="QQF19" s="29"/>
      <c r="QQG19" s="29"/>
      <c r="QQH19" s="29"/>
      <c r="QQI19" s="31"/>
      <c r="QQJ19" s="29"/>
      <c r="QQK19" s="31"/>
      <c r="QQL19" s="32"/>
      <c r="QQM19" s="33"/>
      <c r="QQN19" s="33"/>
      <c r="QQO19" s="33"/>
      <c r="QQP19" s="33"/>
      <c r="QQQ19" s="34"/>
      <c r="QQR19" s="28"/>
      <c r="QQS19" s="29"/>
      <c r="QQT19" s="29"/>
      <c r="QQU19" s="29"/>
      <c r="QQV19" s="29"/>
      <c r="QQW19" s="30"/>
      <c r="QQX19" s="29"/>
      <c r="QQY19" s="29"/>
      <c r="QQZ19" s="29"/>
      <c r="QRA19" s="29"/>
      <c r="QRB19" s="31"/>
      <c r="QRC19" s="29"/>
      <c r="QRD19" s="31"/>
      <c r="QRE19" s="32"/>
      <c r="QRF19" s="33"/>
      <c r="QRG19" s="33"/>
      <c r="QRH19" s="33"/>
      <c r="QRI19" s="33"/>
      <c r="QRJ19" s="34"/>
      <c r="QRK19" s="28"/>
      <c r="QRL19" s="29"/>
      <c r="QRM19" s="29"/>
      <c r="QRN19" s="29"/>
      <c r="QRO19" s="29"/>
      <c r="QRP19" s="30"/>
      <c r="QRQ19" s="29"/>
      <c r="QRR19" s="29"/>
      <c r="QRS19" s="29"/>
      <c r="QRT19" s="29"/>
      <c r="QRU19" s="31"/>
      <c r="QRV19" s="29"/>
      <c r="QRW19" s="31"/>
      <c r="QRX19" s="32"/>
      <c r="QRY19" s="33"/>
      <c r="QRZ19" s="33"/>
      <c r="QSA19" s="33"/>
      <c r="QSB19" s="33"/>
      <c r="QSC19" s="34"/>
      <c r="QSD19" s="28"/>
      <c r="QSE19" s="29"/>
      <c r="QSF19" s="29"/>
      <c r="QSG19" s="29"/>
      <c r="QSH19" s="29"/>
      <c r="QSI19" s="30"/>
      <c r="QSJ19" s="29"/>
      <c r="QSK19" s="29"/>
      <c r="QSL19" s="29"/>
      <c r="QSM19" s="29"/>
      <c r="QSN19" s="31"/>
      <c r="QSO19" s="29"/>
      <c r="QSP19" s="31"/>
      <c r="QSQ19" s="32"/>
      <c r="QSR19" s="33"/>
      <c r="QSS19" s="33"/>
      <c r="QST19" s="33"/>
      <c r="QSU19" s="33"/>
      <c r="QSV19" s="34"/>
      <c r="QSW19" s="28"/>
      <c r="QSX19" s="29"/>
      <c r="QSY19" s="29"/>
      <c r="QSZ19" s="29"/>
      <c r="QTA19" s="29"/>
      <c r="QTB19" s="30"/>
      <c r="QTC19" s="29"/>
      <c r="QTD19" s="29"/>
      <c r="QTE19" s="29"/>
      <c r="QTF19" s="29"/>
      <c r="QTG19" s="31"/>
      <c r="QTH19" s="29"/>
      <c r="QTI19" s="31"/>
      <c r="QTJ19" s="32"/>
      <c r="QTK19" s="33"/>
      <c r="QTL19" s="33"/>
      <c r="QTM19" s="33"/>
      <c r="QTN19" s="33"/>
      <c r="QTO19" s="34"/>
      <c r="QTP19" s="28"/>
      <c r="QTQ19" s="29"/>
      <c r="QTR19" s="29"/>
      <c r="QTS19" s="29"/>
      <c r="QTT19" s="29"/>
      <c r="QTU19" s="30"/>
      <c r="QTV19" s="29"/>
      <c r="QTW19" s="29"/>
      <c r="QTX19" s="29"/>
      <c r="QTY19" s="29"/>
      <c r="QTZ19" s="31"/>
      <c r="QUA19" s="29"/>
      <c r="QUB19" s="31"/>
      <c r="QUC19" s="32"/>
      <c r="QUD19" s="33"/>
      <c r="QUE19" s="33"/>
      <c r="QUF19" s="33"/>
      <c r="QUG19" s="33"/>
      <c r="QUH19" s="34"/>
      <c r="QUI19" s="28"/>
      <c r="QUJ19" s="29"/>
      <c r="QUK19" s="29"/>
      <c r="QUL19" s="29"/>
      <c r="QUM19" s="29"/>
      <c r="QUN19" s="30"/>
      <c r="QUO19" s="29"/>
      <c r="QUP19" s="29"/>
      <c r="QUQ19" s="29"/>
      <c r="QUR19" s="29"/>
      <c r="QUS19" s="31"/>
      <c r="QUT19" s="29"/>
      <c r="QUU19" s="31"/>
      <c r="QUV19" s="32"/>
      <c r="QUW19" s="33"/>
      <c r="QUX19" s="33"/>
      <c r="QUY19" s="33"/>
      <c r="QUZ19" s="33"/>
      <c r="QVA19" s="34"/>
      <c r="QVB19" s="28"/>
      <c r="QVC19" s="29"/>
      <c r="QVD19" s="29"/>
      <c r="QVE19" s="29"/>
      <c r="QVF19" s="29"/>
      <c r="QVG19" s="30"/>
      <c r="QVH19" s="29"/>
      <c r="QVI19" s="29"/>
      <c r="QVJ19" s="29"/>
      <c r="QVK19" s="29"/>
      <c r="QVL19" s="31"/>
      <c r="QVM19" s="29"/>
      <c r="QVN19" s="31"/>
      <c r="QVO19" s="32"/>
      <c r="QVP19" s="33"/>
      <c r="QVQ19" s="33"/>
      <c r="QVR19" s="33"/>
      <c r="QVS19" s="33"/>
      <c r="QVT19" s="34"/>
      <c r="QVU19" s="28"/>
      <c r="QVV19" s="29"/>
      <c r="QVW19" s="29"/>
      <c r="QVX19" s="29"/>
      <c r="QVY19" s="29"/>
      <c r="QVZ19" s="30"/>
      <c r="QWA19" s="29"/>
      <c r="QWB19" s="29"/>
      <c r="QWC19" s="29"/>
      <c r="QWD19" s="29"/>
      <c r="QWE19" s="31"/>
      <c r="QWF19" s="29"/>
      <c r="QWG19" s="31"/>
      <c r="QWH19" s="32"/>
      <c r="QWI19" s="33"/>
      <c r="QWJ19" s="33"/>
      <c r="QWK19" s="33"/>
      <c r="QWL19" s="33"/>
      <c r="QWM19" s="34"/>
      <c r="QWN19" s="28"/>
      <c r="QWO19" s="29"/>
      <c r="QWP19" s="29"/>
      <c r="QWQ19" s="29"/>
      <c r="QWR19" s="29"/>
      <c r="QWS19" s="30"/>
      <c r="QWT19" s="29"/>
      <c r="QWU19" s="29"/>
      <c r="QWV19" s="29"/>
      <c r="QWW19" s="29"/>
      <c r="QWX19" s="31"/>
      <c r="QWY19" s="29"/>
      <c r="QWZ19" s="31"/>
      <c r="QXA19" s="32"/>
      <c r="QXB19" s="33"/>
      <c r="QXC19" s="33"/>
      <c r="QXD19" s="33"/>
      <c r="QXE19" s="33"/>
      <c r="QXF19" s="34"/>
      <c r="QXG19" s="28"/>
      <c r="QXH19" s="29"/>
      <c r="QXI19" s="29"/>
      <c r="QXJ19" s="29"/>
      <c r="QXK19" s="29"/>
      <c r="QXL19" s="30"/>
      <c r="QXM19" s="29"/>
      <c r="QXN19" s="29"/>
      <c r="QXO19" s="29"/>
      <c r="QXP19" s="29"/>
      <c r="QXQ19" s="31"/>
      <c r="QXR19" s="29"/>
      <c r="QXS19" s="31"/>
      <c r="QXT19" s="32"/>
      <c r="QXU19" s="33"/>
      <c r="QXV19" s="33"/>
      <c r="QXW19" s="33"/>
      <c r="QXX19" s="33"/>
      <c r="QXY19" s="34"/>
      <c r="QXZ19" s="28"/>
      <c r="QYA19" s="29"/>
      <c r="QYB19" s="29"/>
      <c r="QYC19" s="29"/>
      <c r="QYD19" s="29"/>
      <c r="QYE19" s="30"/>
      <c r="QYF19" s="29"/>
      <c r="QYG19" s="29"/>
      <c r="QYH19" s="29"/>
      <c r="QYI19" s="29"/>
      <c r="QYJ19" s="31"/>
      <c r="QYK19" s="29"/>
      <c r="QYL19" s="31"/>
      <c r="QYM19" s="32"/>
      <c r="QYN19" s="33"/>
      <c r="QYO19" s="33"/>
      <c r="QYP19" s="33"/>
      <c r="QYQ19" s="33"/>
      <c r="QYR19" s="34"/>
      <c r="QYS19" s="28"/>
      <c r="QYT19" s="29"/>
      <c r="QYU19" s="29"/>
      <c r="QYV19" s="29"/>
      <c r="QYW19" s="29"/>
      <c r="QYX19" s="30"/>
      <c r="QYY19" s="29"/>
      <c r="QYZ19" s="29"/>
      <c r="QZA19" s="29"/>
      <c r="QZB19" s="29"/>
      <c r="QZC19" s="31"/>
      <c r="QZD19" s="29"/>
      <c r="QZE19" s="31"/>
      <c r="QZF19" s="32"/>
      <c r="QZG19" s="33"/>
      <c r="QZH19" s="33"/>
      <c r="QZI19" s="33"/>
      <c r="QZJ19" s="33"/>
      <c r="QZK19" s="34"/>
      <c r="QZL19" s="28"/>
      <c r="QZM19" s="29"/>
      <c r="QZN19" s="29"/>
      <c r="QZO19" s="29"/>
      <c r="QZP19" s="29"/>
      <c r="QZQ19" s="30"/>
      <c r="QZR19" s="29"/>
      <c r="QZS19" s="29"/>
      <c r="QZT19" s="29"/>
      <c r="QZU19" s="29"/>
      <c r="QZV19" s="31"/>
      <c r="QZW19" s="29"/>
      <c r="QZX19" s="31"/>
      <c r="QZY19" s="32"/>
      <c r="QZZ19" s="33"/>
      <c r="RAA19" s="33"/>
      <c r="RAB19" s="33"/>
      <c r="RAC19" s="33"/>
      <c r="RAD19" s="34"/>
      <c r="RAE19" s="28"/>
      <c r="RAF19" s="29"/>
      <c r="RAG19" s="29"/>
      <c r="RAH19" s="29"/>
      <c r="RAI19" s="29"/>
      <c r="RAJ19" s="30"/>
      <c r="RAK19" s="29"/>
      <c r="RAL19" s="29"/>
      <c r="RAM19" s="29"/>
      <c r="RAN19" s="29"/>
      <c r="RAO19" s="31"/>
      <c r="RAP19" s="29"/>
      <c r="RAQ19" s="31"/>
      <c r="RAR19" s="32"/>
      <c r="RAS19" s="33"/>
      <c r="RAT19" s="33"/>
      <c r="RAU19" s="33"/>
      <c r="RAV19" s="33"/>
      <c r="RAW19" s="34"/>
      <c r="RAX19" s="28"/>
      <c r="RAY19" s="29"/>
      <c r="RAZ19" s="29"/>
      <c r="RBA19" s="29"/>
      <c r="RBB19" s="29"/>
      <c r="RBC19" s="30"/>
      <c r="RBD19" s="29"/>
      <c r="RBE19" s="29"/>
      <c r="RBF19" s="29"/>
      <c r="RBG19" s="29"/>
      <c r="RBH19" s="31"/>
      <c r="RBI19" s="29"/>
      <c r="RBJ19" s="31"/>
      <c r="RBK19" s="32"/>
      <c r="RBL19" s="33"/>
      <c r="RBM19" s="33"/>
      <c r="RBN19" s="33"/>
      <c r="RBO19" s="33"/>
      <c r="RBP19" s="34"/>
      <c r="RBQ19" s="28"/>
      <c r="RBR19" s="29"/>
      <c r="RBS19" s="29"/>
      <c r="RBT19" s="29"/>
      <c r="RBU19" s="29"/>
      <c r="RBV19" s="30"/>
      <c r="RBW19" s="29"/>
      <c r="RBX19" s="29"/>
      <c r="RBY19" s="29"/>
      <c r="RBZ19" s="29"/>
      <c r="RCA19" s="31"/>
      <c r="RCB19" s="29"/>
      <c r="RCC19" s="31"/>
      <c r="RCD19" s="32"/>
      <c r="RCE19" s="33"/>
      <c r="RCF19" s="33"/>
      <c r="RCG19" s="33"/>
      <c r="RCH19" s="33"/>
      <c r="RCI19" s="34"/>
      <c r="RCJ19" s="28"/>
      <c r="RCK19" s="29"/>
      <c r="RCL19" s="29"/>
      <c r="RCM19" s="29"/>
      <c r="RCN19" s="29"/>
      <c r="RCO19" s="30"/>
      <c r="RCP19" s="29"/>
      <c r="RCQ19" s="29"/>
      <c r="RCR19" s="29"/>
      <c r="RCS19" s="29"/>
      <c r="RCT19" s="31"/>
      <c r="RCU19" s="29"/>
      <c r="RCV19" s="31"/>
      <c r="RCW19" s="32"/>
      <c r="RCX19" s="33"/>
      <c r="RCY19" s="33"/>
      <c r="RCZ19" s="33"/>
      <c r="RDA19" s="33"/>
      <c r="RDB19" s="34"/>
      <c r="RDC19" s="28"/>
      <c r="RDD19" s="29"/>
      <c r="RDE19" s="29"/>
      <c r="RDF19" s="29"/>
      <c r="RDG19" s="29"/>
      <c r="RDH19" s="30"/>
      <c r="RDI19" s="29"/>
      <c r="RDJ19" s="29"/>
      <c r="RDK19" s="29"/>
      <c r="RDL19" s="29"/>
      <c r="RDM19" s="31"/>
      <c r="RDN19" s="29"/>
      <c r="RDO19" s="31"/>
      <c r="RDP19" s="32"/>
      <c r="RDQ19" s="33"/>
      <c r="RDR19" s="33"/>
      <c r="RDS19" s="33"/>
      <c r="RDT19" s="33"/>
      <c r="RDU19" s="34"/>
      <c r="RDV19" s="28"/>
      <c r="RDW19" s="29"/>
      <c r="RDX19" s="29"/>
      <c r="RDY19" s="29"/>
      <c r="RDZ19" s="29"/>
      <c r="REA19" s="30"/>
      <c r="REB19" s="29"/>
      <c r="REC19" s="29"/>
      <c r="RED19" s="29"/>
      <c r="REE19" s="29"/>
      <c r="REF19" s="31"/>
      <c r="REG19" s="29"/>
      <c r="REH19" s="31"/>
      <c r="REI19" s="32"/>
      <c r="REJ19" s="33"/>
      <c r="REK19" s="33"/>
      <c r="REL19" s="33"/>
      <c r="REM19" s="33"/>
      <c r="REN19" s="34"/>
      <c r="REO19" s="28"/>
      <c r="REP19" s="29"/>
      <c r="REQ19" s="29"/>
      <c r="RER19" s="29"/>
      <c r="RES19" s="29"/>
      <c r="RET19" s="30"/>
      <c r="REU19" s="29"/>
      <c r="REV19" s="29"/>
      <c r="REW19" s="29"/>
      <c r="REX19" s="29"/>
      <c r="REY19" s="31"/>
      <c r="REZ19" s="29"/>
      <c r="RFA19" s="31"/>
      <c r="RFB19" s="32"/>
      <c r="RFC19" s="33"/>
      <c r="RFD19" s="33"/>
      <c r="RFE19" s="33"/>
      <c r="RFF19" s="33"/>
      <c r="RFG19" s="34"/>
      <c r="RFH19" s="28"/>
      <c r="RFI19" s="29"/>
      <c r="RFJ19" s="29"/>
      <c r="RFK19" s="29"/>
      <c r="RFL19" s="29"/>
      <c r="RFM19" s="30"/>
      <c r="RFN19" s="29"/>
      <c r="RFO19" s="29"/>
      <c r="RFP19" s="29"/>
      <c r="RFQ19" s="29"/>
      <c r="RFR19" s="31"/>
      <c r="RFS19" s="29"/>
      <c r="RFT19" s="31"/>
      <c r="RFU19" s="32"/>
      <c r="RFV19" s="33"/>
      <c r="RFW19" s="33"/>
      <c r="RFX19" s="33"/>
      <c r="RFY19" s="33"/>
      <c r="RFZ19" s="34"/>
      <c r="RGA19" s="28"/>
      <c r="RGB19" s="29"/>
      <c r="RGC19" s="29"/>
      <c r="RGD19" s="29"/>
      <c r="RGE19" s="29"/>
      <c r="RGF19" s="30"/>
      <c r="RGG19" s="29"/>
      <c r="RGH19" s="29"/>
      <c r="RGI19" s="29"/>
      <c r="RGJ19" s="29"/>
      <c r="RGK19" s="31"/>
      <c r="RGL19" s="29"/>
      <c r="RGM19" s="31"/>
      <c r="RGN19" s="32"/>
      <c r="RGO19" s="33"/>
      <c r="RGP19" s="33"/>
      <c r="RGQ19" s="33"/>
      <c r="RGR19" s="33"/>
      <c r="RGS19" s="34"/>
      <c r="RGT19" s="28"/>
      <c r="RGU19" s="29"/>
      <c r="RGV19" s="29"/>
      <c r="RGW19" s="29"/>
      <c r="RGX19" s="29"/>
      <c r="RGY19" s="30"/>
      <c r="RGZ19" s="29"/>
      <c r="RHA19" s="29"/>
      <c r="RHB19" s="29"/>
      <c r="RHC19" s="29"/>
      <c r="RHD19" s="31"/>
      <c r="RHE19" s="29"/>
      <c r="RHF19" s="31"/>
      <c r="RHG19" s="32"/>
      <c r="RHH19" s="33"/>
      <c r="RHI19" s="33"/>
      <c r="RHJ19" s="33"/>
      <c r="RHK19" s="33"/>
      <c r="RHL19" s="34"/>
      <c r="RHM19" s="28"/>
      <c r="RHN19" s="29"/>
      <c r="RHO19" s="29"/>
      <c r="RHP19" s="29"/>
      <c r="RHQ19" s="29"/>
      <c r="RHR19" s="30"/>
      <c r="RHS19" s="29"/>
      <c r="RHT19" s="29"/>
      <c r="RHU19" s="29"/>
      <c r="RHV19" s="29"/>
      <c r="RHW19" s="31"/>
      <c r="RHX19" s="29"/>
      <c r="RHY19" s="31"/>
      <c r="RHZ19" s="32"/>
      <c r="RIA19" s="33"/>
      <c r="RIB19" s="33"/>
      <c r="RIC19" s="33"/>
      <c r="RID19" s="33"/>
      <c r="RIE19" s="34"/>
      <c r="RIF19" s="28"/>
      <c r="RIG19" s="29"/>
      <c r="RIH19" s="29"/>
      <c r="RII19" s="29"/>
      <c r="RIJ19" s="29"/>
      <c r="RIK19" s="30"/>
      <c r="RIL19" s="29"/>
      <c r="RIM19" s="29"/>
      <c r="RIN19" s="29"/>
      <c r="RIO19" s="29"/>
      <c r="RIP19" s="31"/>
      <c r="RIQ19" s="29"/>
      <c r="RIR19" s="31"/>
      <c r="RIS19" s="32"/>
      <c r="RIT19" s="33"/>
      <c r="RIU19" s="33"/>
      <c r="RIV19" s="33"/>
      <c r="RIW19" s="33"/>
      <c r="RIX19" s="34"/>
      <c r="RIY19" s="28"/>
      <c r="RIZ19" s="29"/>
      <c r="RJA19" s="29"/>
      <c r="RJB19" s="29"/>
      <c r="RJC19" s="29"/>
      <c r="RJD19" s="30"/>
      <c r="RJE19" s="29"/>
      <c r="RJF19" s="29"/>
      <c r="RJG19" s="29"/>
      <c r="RJH19" s="29"/>
      <c r="RJI19" s="31"/>
      <c r="RJJ19" s="29"/>
      <c r="RJK19" s="31"/>
      <c r="RJL19" s="32"/>
      <c r="RJM19" s="33"/>
      <c r="RJN19" s="33"/>
      <c r="RJO19" s="33"/>
      <c r="RJP19" s="33"/>
      <c r="RJQ19" s="34"/>
      <c r="RJR19" s="28"/>
      <c r="RJS19" s="29"/>
      <c r="RJT19" s="29"/>
      <c r="RJU19" s="29"/>
      <c r="RJV19" s="29"/>
      <c r="RJW19" s="30"/>
      <c r="RJX19" s="29"/>
      <c r="RJY19" s="29"/>
      <c r="RJZ19" s="29"/>
      <c r="RKA19" s="29"/>
      <c r="RKB19" s="31"/>
      <c r="RKC19" s="29"/>
      <c r="RKD19" s="31"/>
      <c r="RKE19" s="32"/>
      <c r="RKF19" s="33"/>
      <c r="RKG19" s="33"/>
      <c r="RKH19" s="33"/>
      <c r="RKI19" s="33"/>
      <c r="RKJ19" s="34"/>
      <c r="RKK19" s="28"/>
      <c r="RKL19" s="29"/>
      <c r="RKM19" s="29"/>
      <c r="RKN19" s="29"/>
      <c r="RKO19" s="29"/>
      <c r="RKP19" s="30"/>
      <c r="RKQ19" s="29"/>
      <c r="RKR19" s="29"/>
      <c r="RKS19" s="29"/>
      <c r="RKT19" s="29"/>
      <c r="RKU19" s="31"/>
      <c r="RKV19" s="29"/>
      <c r="RKW19" s="31"/>
      <c r="RKX19" s="32"/>
      <c r="RKY19" s="33"/>
      <c r="RKZ19" s="33"/>
      <c r="RLA19" s="33"/>
      <c r="RLB19" s="33"/>
      <c r="RLC19" s="34"/>
      <c r="RLD19" s="28"/>
      <c r="RLE19" s="29"/>
      <c r="RLF19" s="29"/>
      <c r="RLG19" s="29"/>
      <c r="RLH19" s="29"/>
      <c r="RLI19" s="30"/>
      <c r="RLJ19" s="29"/>
      <c r="RLK19" s="29"/>
      <c r="RLL19" s="29"/>
      <c r="RLM19" s="29"/>
      <c r="RLN19" s="31"/>
      <c r="RLO19" s="29"/>
      <c r="RLP19" s="31"/>
      <c r="RLQ19" s="32"/>
      <c r="RLR19" s="33"/>
      <c r="RLS19" s="33"/>
      <c r="RLT19" s="33"/>
      <c r="RLU19" s="33"/>
      <c r="RLV19" s="34"/>
      <c r="RLW19" s="28"/>
      <c r="RLX19" s="29"/>
      <c r="RLY19" s="29"/>
      <c r="RLZ19" s="29"/>
      <c r="RMA19" s="29"/>
      <c r="RMB19" s="30"/>
      <c r="RMC19" s="29"/>
      <c r="RMD19" s="29"/>
      <c r="RME19" s="29"/>
      <c r="RMF19" s="29"/>
      <c r="RMG19" s="31"/>
      <c r="RMH19" s="29"/>
      <c r="RMI19" s="31"/>
      <c r="RMJ19" s="32"/>
      <c r="RMK19" s="33"/>
      <c r="RML19" s="33"/>
      <c r="RMM19" s="33"/>
      <c r="RMN19" s="33"/>
      <c r="RMO19" s="34"/>
      <c r="RMP19" s="28"/>
      <c r="RMQ19" s="29"/>
      <c r="RMR19" s="29"/>
      <c r="RMS19" s="29"/>
      <c r="RMT19" s="29"/>
      <c r="RMU19" s="30"/>
      <c r="RMV19" s="29"/>
      <c r="RMW19" s="29"/>
      <c r="RMX19" s="29"/>
      <c r="RMY19" s="29"/>
      <c r="RMZ19" s="31"/>
      <c r="RNA19" s="29"/>
      <c r="RNB19" s="31"/>
      <c r="RNC19" s="32"/>
      <c r="RND19" s="33"/>
      <c r="RNE19" s="33"/>
      <c r="RNF19" s="33"/>
      <c r="RNG19" s="33"/>
      <c r="RNH19" s="34"/>
      <c r="RNI19" s="28"/>
      <c r="RNJ19" s="29"/>
      <c r="RNK19" s="29"/>
      <c r="RNL19" s="29"/>
      <c r="RNM19" s="29"/>
      <c r="RNN19" s="30"/>
      <c r="RNO19" s="29"/>
      <c r="RNP19" s="29"/>
      <c r="RNQ19" s="29"/>
      <c r="RNR19" s="29"/>
      <c r="RNS19" s="31"/>
      <c r="RNT19" s="29"/>
      <c r="RNU19" s="31"/>
      <c r="RNV19" s="32"/>
      <c r="RNW19" s="33"/>
      <c r="RNX19" s="33"/>
      <c r="RNY19" s="33"/>
      <c r="RNZ19" s="33"/>
      <c r="ROA19" s="34"/>
      <c r="ROB19" s="28"/>
      <c r="ROC19" s="29"/>
      <c r="ROD19" s="29"/>
      <c r="ROE19" s="29"/>
      <c r="ROF19" s="29"/>
      <c r="ROG19" s="30"/>
      <c r="ROH19" s="29"/>
      <c r="ROI19" s="29"/>
      <c r="ROJ19" s="29"/>
      <c r="ROK19" s="29"/>
      <c r="ROL19" s="31"/>
      <c r="ROM19" s="29"/>
      <c r="RON19" s="31"/>
      <c r="ROO19" s="32"/>
      <c r="ROP19" s="33"/>
      <c r="ROQ19" s="33"/>
      <c r="ROR19" s="33"/>
      <c r="ROS19" s="33"/>
      <c r="ROT19" s="34"/>
      <c r="ROU19" s="28"/>
      <c r="ROV19" s="29"/>
      <c r="ROW19" s="29"/>
      <c r="ROX19" s="29"/>
      <c r="ROY19" s="29"/>
      <c r="ROZ19" s="30"/>
      <c r="RPA19" s="29"/>
      <c r="RPB19" s="29"/>
      <c r="RPC19" s="29"/>
      <c r="RPD19" s="29"/>
      <c r="RPE19" s="31"/>
      <c r="RPF19" s="29"/>
      <c r="RPG19" s="31"/>
      <c r="RPH19" s="32"/>
      <c r="RPI19" s="33"/>
      <c r="RPJ19" s="33"/>
      <c r="RPK19" s="33"/>
      <c r="RPL19" s="33"/>
      <c r="RPM19" s="34"/>
      <c r="RPN19" s="28"/>
      <c r="RPO19" s="29"/>
      <c r="RPP19" s="29"/>
      <c r="RPQ19" s="29"/>
      <c r="RPR19" s="29"/>
      <c r="RPS19" s="30"/>
      <c r="RPT19" s="29"/>
      <c r="RPU19" s="29"/>
      <c r="RPV19" s="29"/>
      <c r="RPW19" s="29"/>
      <c r="RPX19" s="31"/>
      <c r="RPY19" s="29"/>
      <c r="RPZ19" s="31"/>
      <c r="RQA19" s="32"/>
      <c r="RQB19" s="33"/>
      <c r="RQC19" s="33"/>
      <c r="RQD19" s="33"/>
      <c r="RQE19" s="33"/>
      <c r="RQF19" s="34"/>
      <c r="RQG19" s="28"/>
      <c r="RQH19" s="29"/>
      <c r="RQI19" s="29"/>
      <c r="RQJ19" s="29"/>
      <c r="RQK19" s="29"/>
      <c r="RQL19" s="30"/>
      <c r="RQM19" s="29"/>
      <c r="RQN19" s="29"/>
      <c r="RQO19" s="29"/>
      <c r="RQP19" s="29"/>
      <c r="RQQ19" s="31"/>
      <c r="RQR19" s="29"/>
      <c r="RQS19" s="31"/>
      <c r="RQT19" s="32"/>
      <c r="RQU19" s="33"/>
      <c r="RQV19" s="33"/>
      <c r="RQW19" s="33"/>
      <c r="RQX19" s="33"/>
      <c r="RQY19" s="34"/>
      <c r="RQZ19" s="28"/>
      <c r="RRA19" s="29"/>
      <c r="RRB19" s="29"/>
      <c r="RRC19" s="29"/>
      <c r="RRD19" s="29"/>
      <c r="RRE19" s="30"/>
      <c r="RRF19" s="29"/>
      <c r="RRG19" s="29"/>
      <c r="RRH19" s="29"/>
      <c r="RRI19" s="29"/>
      <c r="RRJ19" s="31"/>
      <c r="RRK19" s="29"/>
      <c r="RRL19" s="31"/>
      <c r="RRM19" s="32"/>
      <c r="RRN19" s="33"/>
      <c r="RRO19" s="33"/>
      <c r="RRP19" s="33"/>
      <c r="RRQ19" s="33"/>
      <c r="RRR19" s="34"/>
      <c r="RRS19" s="28"/>
      <c r="RRT19" s="29"/>
      <c r="RRU19" s="29"/>
      <c r="RRV19" s="29"/>
      <c r="RRW19" s="29"/>
      <c r="RRX19" s="30"/>
      <c r="RRY19" s="29"/>
      <c r="RRZ19" s="29"/>
      <c r="RSA19" s="29"/>
      <c r="RSB19" s="29"/>
      <c r="RSC19" s="31"/>
      <c r="RSD19" s="29"/>
      <c r="RSE19" s="31"/>
      <c r="RSF19" s="32"/>
      <c r="RSG19" s="33"/>
      <c r="RSH19" s="33"/>
      <c r="RSI19" s="33"/>
      <c r="RSJ19" s="33"/>
      <c r="RSK19" s="34"/>
      <c r="RSL19" s="28"/>
      <c r="RSM19" s="29"/>
      <c r="RSN19" s="29"/>
      <c r="RSO19" s="29"/>
      <c r="RSP19" s="29"/>
      <c r="RSQ19" s="30"/>
      <c r="RSR19" s="29"/>
      <c r="RSS19" s="29"/>
      <c r="RST19" s="29"/>
      <c r="RSU19" s="29"/>
      <c r="RSV19" s="31"/>
      <c r="RSW19" s="29"/>
      <c r="RSX19" s="31"/>
      <c r="RSY19" s="32"/>
      <c r="RSZ19" s="33"/>
      <c r="RTA19" s="33"/>
      <c r="RTB19" s="33"/>
      <c r="RTC19" s="33"/>
      <c r="RTD19" s="34"/>
      <c r="RTE19" s="28"/>
      <c r="RTF19" s="29"/>
      <c r="RTG19" s="29"/>
      <c r="RTH19" s="29"/>
      <c r="RTI19" s="29"/>
      <c r="RTJ19" s="30"/>
      <c r="RTK19" s="29"/>
      <c r="RTL19" s="29"/>
      <c r="RTM19" s="29"/>
      <c r="RTN19" s="29"/>
      <c r="RTO19" s="31"/>
      <c r="RTP19" s="29"/>
      <c r="RTQ19" s="31"/>
      <c r="RTR19" s="32"/>
      <c r="RTS19" s="33"/>
      <c r="RTT19" s="33"/>
      <c r="RTU19" s="33"/>
      <c r="RTV19" s="33"/>
      <c r="RTW19" s="34"/>
      <c r="RTX19" s="28"/>
      <c r="RTY19" s="29"/>
      <c r="RTZ19" s="29"/>
      <c r="RUA19" s="29"/>
      <c r="RUB19" s="29"/>
      <c r="RUC19" s="30"/>
      <c r="RUD19" s="29"/>
      <c r="RUE19" s="29"/>
      <c r="RUF19" s="29"/>
      <c r="RUG19" s="29"/>
      <c r="RUH19" s="31"/>
      <c r="RUI19" s="29"/>
      <c r="RUJ19" s="31"/>
      <c r="RUK19" s="32"/>
      <c r="RUL19" s="33"/>
      <c r="RUM19" s="33"/>
      <c r="RUN19" s="33"/>
      <c r="RUO19" s="33"/>
      <c r="RUP19" s="34"/>
      <c r="RUQ19" s="28"/>
      <c r="RUR19" s="29"/>
      <c r="RUS19" s="29"/>
      <c r="RUT19" s="29"/>
      <c r="RUU19" s="29"/>
      <c r="RUV19" s="30"/>
      <c r="RUW19" s="29"/>
      <c r="RUX19" s="29"/>
      <c r="RUY19" s="29"/>
      <c r="RUZ19" s="29"/>
      <c r="RVA19" s="31"/>
      <c r="RVB19" s="29"/>
      <c r="RVC19" s="31"/>
      <c r="RVD19" s="32"/>
      <c r="RVE19" s="33"/>
      <c r="RVF19" s="33"/>
      <c r="RVG19" s="33"/>
      <c r="RVH19" s="33"/>
      <c r="RVI19" s="34"/>
      <c r="RVJ19" s="28"/>
      <c r="RVK19" s="29"/>
      <c r="RVL19" s="29"/>
      <c r="RVM19" s="29"/>
      <c r="RVN19" s="29"/>
      <c r="RVO19" s="30"/>
      <c r="RVP19" s="29"/>
      <c r="RVQ19" s="29"/>
      <c r="RVR19" s="29"/>
      <c r="RVS19" s="29"/>
      <c r="RVT19" s="31"/>
      <c r="RVU19" s="29"/>
      <c r="RVV19" s="31"/>
      <c r="RVW19" s="32"/>
      <c r="RVX19" s="33"/>
      <c r="RVY19" s="33"/>
      <c r="RVZ19" s="33"/>
      <c r="RWA19" s="33"/>
      <c r="RWB19" s="34"/>
      <c r="RWC19" s="28"/>
      <c r="RWD19" s="29"/>
      <c r="RWE19" s="29"/>
      <c r="RWF19" s="29"/>
      <c r="RWG19" s="29"/>
      <c r="RWH19" s="30"/>
      <c r="RWI19" s="29"/>
      <c r="RWJ19" s="29"/>
      <c r="RWK19" s="29"/>
      <c r="RWL19" s="29"/>
      <c r="RWM19" s="31"/>
      <c r="RWN19" s="29"/>
      <c r="RWO19" s="31"/>
      <c r="RWP19" s="32"/>
      <c r="RWQ19" s="33"/>
      <c r="RWR19" s="33"/>
      <c r="RWS19" s="33"/>
      <c r="RWT19" s="33"/>
      <c r="RWU19" s="34"/>
      <c r="RWV19" s="28"/>
      <c r="RWW19" s="29"/>
      <c r="RWX19" s="29"/>
      <c r="RWY19" s="29"/>
      <c r="RWZ19" s="29"/>
      <c r="RXA19" s="30"/>
      <c r="RXB19" s="29"/>
      <c r="RXC19" s="29"/>
      <c r="RXD19" s="29"/>
      <c r="RXE19" s="29"/>
      <c r="RXF19" s="31"/>
      <c r="RXG19" s="29"/>
      <c r="RXH19" s="31"/>
      <c r="RXI19" s="32"/>
      <c r="RXJ19" s="33"/>
      <c r="RXK19" s="33"/>
      <c r="RXL19" s="33"/>
      <c r="RXM19" s="33"/>
      <c r="RXN19" s="34"/>
      <c r="RXO19" s="28"/>
      <c r="RXP19" s="29"/>
      <c r="RXQ19" s="29"/>
      <c r="RXR19" s="29"/>
      <c r="RXS19" s="29"/>
      <c r="RXT19" s="30"/>
      <c r="RXU19" s="29"/>
      <c r="RXV19" s="29"/>
      <c r="RXW19" s="29"/>
      <c r="RXX19" s="29"/>
      <c r="RXY19" s="31"/>
      <c r="RXZ19" s="29"/>
      <c r="RYA19" s="31"/>
      <c r="RYB19" s="32"/>
      <c r="RYC19" s="33"/>
      <c r="RYD19" s="33"/>
      <c r="RYE19" s="33"/>
      <c r="RYF19" s="33"/>
      <c r="RYG19" s="34"/>
      <c r="RYH19" s="28"/>
      <c r="RYI19" s="29"/>
      <c r="RYJ19" s="29"/>
      <c r="RYK19" s="29"/>
      <c r="RYL19" s="29"/>
      <c r="RYM19" s="30"/>
      <c r="RYN19" s="29"/>
      <c r="RYO19" s="29"/>
      <c r="RYP19" s="29"/>
      <c r="RYQ19" s="29"/>
      <c r="RYR19" s="31"/>
      <c r="RYS19" s="29"/>
      <c r="RYT19" s="31"/>
      <c r="RYU19" s="32"/>
      <c r="RYV19" s="33"/>
      <c r="RYW19" s="33"/>
      <c r="RYX19" s="33"/>
      <c r="RYY19" s="33"/>
      <c r="RYZ19" s="34"/>
      <c r="RZA19" s="28"/>
      <c r="RZB19" s="29"/>
      <c r="RZC19" s="29"/>
      <c r="RZD19" s="29"/>
      <c r="RZE19" s="29"/>
      <c r="RZF19" s="30"/>
      <c r="RZG19" s="29"/>
      <c r="RZH19" s="29"/>
      <c r="RZI19" s="29"/>
      <c r="RZJ19" s="29"/>
      <c r="RZK19" s="31"/>
      <c r="RZL19" s="29"/>
      <c r="RZM19" s="31"/>
      <c r="RZN19" s="32"/>
      <c r="RZO19" s="33"/>
      <c r="RZP19" s="33"/>
      <c r="RZQ19" s="33"/>
      <c r="RZR19" s="33"/>
      <c r="RZS19" s="34"/>
      <c r="RZT19" s="28"/>
      <c r="RZU19" s="29"/>
      <c r="RZV19" s="29"/>
      <c r="RZW19" s="29"/>
      <c r="RZX19" s="29"/>
      <c r="RZY19" s="30"/>
      <c r="RZZ19" s="29"/>
      <c r="SAA19" s="29"/>
      <c r="SAB19" s="29"/>
      <c r="SAC19" s="29"/>
      <c r="SAD19" s="31"/>
      <c r="SAE19" s="29"/>
      <c r="SAF19" s="31"/>
      <c r="SAG19" s="32"/>
      <c r="SAH19" s="33"/>
      <c r="SAI19" s="33"/>
      <c r="SAJ19" s="33"/>
      <c r="SAK19" s="33"/>
      <c r="SAL19" s="34"/>
      <c r="SAM19" s="28"/>
      <c r="SAN19" s="29"/>
      <c r="SAO19" s="29"/>
      <c r="SAP19" s="29"/>
      <c r="SAQ19" s="29"/>
      <c r="SAR19" s="30"/>
      <c r="SAS19" s="29"/>
      <c r="SAT19" s="29"/>
      <c r="SAU19" s="29"/>
      <c r="SAV19" s="29"/>
      <c r="SAW19" s="31"/>
      <c r="SAX19" s="29"/>
      <c r="SAY19" s="31"/>
      <c r="SAZ19" s="32"/>
      <c r="SBA19" s="33"/>
      <c r="SBB19" s="33"/>
      <c r="SBC19" s="33"/>
      <c r="SBD19" s="33"/>
      <c r="SBE19" s="34"/>
      <c r="SBF19" s="28"/>
      <c r="SBG19" s="29"/>
      <c r="SBH19" s="29"/>
      <c r="SBI19" s="29"/>
      <c r="SBJ19" s="29"/>
      <c r="SBK19" s="30"/>
      <c r="SBL19" s="29"/>
      <c r="SBM19" s="29"/>
      <c r="SBN19" s="29"/>
      <c r="SBO19" s="29"/>
      <c r="SBP19" s="31"/>
      <c r="SBQ19" s="29"/>
      <c r="SBR19" s="31"/>
      <c r="SBS19" s="32"/>
      <c r="SBT19" s="33"/>
      <c r="SBU19" s="33"/>
      <c r="SBV19" s="33"/>
      <c r="SBW19" s="33"/>
      <c r="SBX19" s="34"/>
      <c r="SBY19" s="28"/>
      <c r="SBZ19" s="29"/>
      <c r="SCA19" s="29"/>
      <c r="SCB19" s="29"/>
      <c r="SCC19" s="29"/>
      <c r="SCD19" s="30"/>
      <c r="SCE19" s="29"/>
      <c r="SCF19" s="29"/>
      <c r="SCG19" s="29"/>
      <c r="SCH19" s="29"/>
      <c r="SCI19" s="31"/>
      <c r="SCJ19" s="29"/>
      <c r="SCK19" s="31"/>
      <c r="SCL19" s="32"/>
      <c r="SCM19" s="33"/>
      <c r="SCN19" s="33"/>
      <c r="SCO19" s="33"/>
      <c r="SCP19" s="33"/>
      <c r="SCQ19" s="34"/>
      <c r="SCR19" s="28"/>
      <c r="SCS19" s="29"/>
      <c r="SCT19" s="29"/>
      <c r="SCU19" s="29"/>
      <c r="SCV19" s="29"/>
      <c r="SCW19" s="30"/>
      <c r="SCX19" s="29"/>
      <c r="SCY19" s="29"/>
      <c r="SCZ19" s="29"/>
      <c r="SDA19" s="29"/>
      <c r="SDB19" s="31"/>
      <c r="SDC19" s="29"/>
      <c r="SDD19" s="31"/>
      <c r="SDE19" s="32"/>
      <c r="SDF19" s="33"/>
      <c r="SDG19" s="33"/>
      <c r="SDH19" s="33"/>
      <c r="SDI19" s="33"/>
      <c r="SDJ19" s="34"/>
      <c r="SDK19" s="28"/>
      <c r="SDL19" s="29"/>
      <c r="SDM19" s="29"/>
      <c r="SDN19" s="29"/>
      <c r="SDO19" s="29"/>
      <c r="SDP19" s="30"/>
      <c r="SDQ19" s="29"/>
      <c r="SDR19" s="29"/>
      <c r="SDS19" s="29"/>
      <c r="SDT19" s="29"/>
      <c r="SDU19" s="31"/>
      <c r="SDV19" s="29"/>
      <c r="SDW19" s="31"/>
      <c r="SDX19" s="32"/>
      <c r="SDY19" s="33"/>
      <c r="SDZ19" s="33"/>
      <c r="SEA19" s="33"/>
      <c r="SEB19" s="33"/>
      <c r="SEC19" s="34"/>
      <c r="SED19" s="28"/>
      <c r="SEE19" s="29"/>
      <c r="SEF19" s="29"/>
      <c r="SEG19" s="29"/>
      <c r="SEH19" s="29"/>
      <c r="SEI19" s="30"/>
      <c r="SEJ19" s="29"/>
      <c r="SEK19" s="29"/>
      <c r="SEL19" s="29"/>
      <c r="SEM19" s="29"/>
      <c r="SEN19" s="31"/>
      <c r="SEO19" s="29"/>
      <c r="SEP19" s="31"/>
      <c r="SEQ19" s="32"/>
      <c r="SER19" s="33"/>
      <c r="SES19" s="33"/>
      <c r="SET19" s="33"/>
      <c r="SEU19" s="33"/>
      <c r="SEV19" s="34"/>
      <c r="SEW19" s="28"/>
      <c r="SEX19" s="29"/>
      <c r="SEY19" s="29"/>
      <c r="SEZ19" s="29"/>
      <c r="SFA19" s="29"/>
      <c r="SFB19" s="30"/>
      <c r="SFC19" s="29"/>
      <c r="SFD19" s="29"/>
      <c r="SFE19" s="29"/>
      <c r="SFF19" s="29"/>
      <c r="SFG19" s="31"/>
      <c r="SFH19" s="29"/>
      <c r="SFI19" s="31"/>
      <c r="SFJ19" s="32"/>
      <c r="SFK19" s="33"/>
      <c r="SFL19" s="33"/>
      <c r="SFM19" s="33"/>
      <c r="SFN19" s="33"/>
      <c r="SFO19" s="34"/>
      <c r="SFP19" s="28"/>
      <c r="SFQ19" s="29"/>
      <c r="SFR19" s="29"/>
      <c r="SFS19" s="29"/>
      <c r="SFT19" s="29"/>
      <c r="SFU19" s="30"/>
      <c r="SFV19" s="29"/>
      <c r="SFW19" s="29"/>
      <c r="SFX19" s="29"/>
      <c r="SFY19" s="29"/>
      <c r="SFZ19" s="31"/>
      <c r="SGA19" s="29"/>
      <c r="SGB19" s="31"/>
      <c r="SGC19" s="32"/>
      <c r="SGD19" s="33"/>
      <c r="SGE19" s="33"/>
      <c r="SGF19" s="33"/>
      <c r="SGG19" s="33"/>
      <c r="SGH19" s="34"/>
      <c r="SGI19" s="28"/>
      <c r="SGJ19" s="29"/>
      <c r="SGK19" s="29"/>
      <c r="SGL19" s="29"/>
      <c r="SGM19" s="29"/>
      <c r="SGN19" s="30"/>
      <c r="SGO19" s="29"/>
      <c r="SGP19" s="29"/>
      <c r="SGQ19" s="29"/>
      <c r="SGR19" s="29"/>
      <c r="SGS19" s="31"/>
      <c r="SGT19" s="29"/>
      <c r="SGU19" s="31"/>
      <c r="SGV19" s="32"/>
      <c r="SGW19" s="33"/>
      <c r="SGX19" s="33"/>
      <c r="SGY19" s="33"/>
      <c r="SGZ19" s="33"/>
      <c r="SHA19" s="34"/>
      <c r="SHB19" s="28"/>
      <c r="SHC19" s="29"/>
      <c r="SHD19" s="29"/>
      <c r="SHE19" s="29"/>
      <c r="SHF19" s="29"/>
      <c r="SHG19" s="30"/>
      <c r="SHH19" s="29"/>
      <c r="SHI19" s="29"/>
      <c r="SHJ19" s="29"/>
      <c r="SHK19" s="29"/>
      <c r="SHL19" s="31"/>
      <c r="SHM19" s="29"/>
      <c r="SHN19" s="31"/>
      <c r="SHO19" s="32"/>
      <c r="SHP19" s="33"/>
      <c r="SHQ19" s="33"/>
      <c r="SHR19" s="33"/>
      <c r="SHS19" s="33"/>
      <c r="SHT19" s="34"/>
      <c r="SHU19" s="28"/>
      <c r="SHV19" s="29"/>
      <c r="SHW19" s="29"/>
      <c r="SHX19" s="29"/>
      <c r="SHY19" s="29"/>
      <c r="SHZ19" s="30"/>
      <c r="SIA19" s="29"/>
      <c r="SIB19" s="29"/>
      <c r="SIC19" s="29"/>
      <c r="SID19" s="29"/>
      <c r="SIE19" s="31"/>
      <c r="SIF19" s="29"/>
      <c r="SIG19" s="31"/>
      <c r="SIH19" s="32"/>
      <c r="SII19" s="33"/>
      <c r="SIJ19" s="33"/>
      <c r="SIK19" s="33"/>
      <c r="SIL19" s="33"/>
      <c r="SIM19" s="34"/>
      <c r="SIN19" s="28"/>
      <c r="SIO19" s="29"/>
      <c r="SIP19" s="29"/>
      <c r="SIQ19" s="29"/>
      <c r="SIR19" s="29"/>
      <c r="SIS19" s="30"/>
      <c r="SIT19" s="29"/>
      <c r="SIU19" s="29"/>
      <c r="SIV19" s="29"/>
      <c r="SIW19" s="29"/>
      <c r="SIX19" s="31"/>
      <c r="SIY19" s="29"/>
      <c r="SIZ19" s="31"/>
      <c r="SJA19" s="32"/>
      <c r="SJB19" s="33"/>
      <c r="SJC19" s="33"/>
      <c r="SJD19" s="33"/>
      <c r="SJE19" s="33"/>
      <c r="SJF19" s="34"/>
      <c r="SJG19" s="28"/>
      <c r="SJH19" s="29"/>
      <c r="SJI19" s="29"/>
      <c r="SJJ19" s="29"/>
      <c r="SJK19" s="29"/>
      <c r="SJL19" s="30"/>
      <c r="SJM19" s="29"/>
      <c r="SJN19" s="29"/>
      <c r="SJO19" s="29"/>
      <c r="SJP19" s="29"/>
      <c r="SJQ19" s="31"/>
      <c r="SJR19" s="29"/>
      <c r="SJS19" s="31"/>
      <c r="SJT19" s="32"/>
      <c r="SJU19" s="33"/>
      <c r="SJV19" s="33"/>
      <c r="SJW19" s="33"/>
      <c r="SJX19" s="33"/>
      <c r="SJY19" s="34"/>
      <c r="SJZ19" s="28"/>
      <c r="SKA19" s="29"/>
      <c r="SKB19" s="29"/>
      <c r="SKC19" s="29"/>
      <c r="SKD19" s="29"/>
      <c r="SKE19" s="30"/>
      <c r="SKF19" s="29"/>
      <c r="SKG19" s="29"/>
      <c r="SKH19" s="29"/>
      <c r="SKI19" s="29"/>
      <c r="SKJ19" s="31"/>
      <c r="SKK19" s="29"/>
      <c r="SKL19" s="31"/>
      <c r="SKM19" s="32"/>
      <c r="SKN19" s="33"/>
      <c r="SKO19" s="33"/>
      <c r="SKP19" s="33"/>
      <c r="SKQ19" s="33"/>
      <c r="SKR19" s="34"/>
      <c r="SKS19" s="28"/>
      <c r="SKT19" s="29"/>
      <c r="SKU19" s="29"/>
      <c r="SKV19" s="29"/>
      <c r="SKW19" s="29"/>
      <c r="SKX19" s="30"/>
      <c r="SKY19" s="29"/>
      <c r="SKZ19" s="29"/>
      <c r="SLA19" s="29"/>
      <c r="SLB19" s="29"/>
      <c r="SLC19" s="31"/>
      <c r="SLD19" s="29"/>
      <c r="SLE19" s="31"/>
      <c r="SLF19" s="32"/>
      <c r="SLG19" s="33"/>
      <c r="SLH19" s="33"/>
      <c r="SLI19" s="33"/>
      <c r="SLJ19" s="33"/>
      <c r="SLK19" s="34"/>
      <c r="SLL19" s="28"/>
      <c r="SLM19" s="29"/>
      <c r="SLN19" s="29"/>
      <c r="SLO19" s="29"/>
      <c r="SLP19" s="29"/>
      <c r="SLQ19" s="30"/>
      <c r="SLR19" s="29"/>
      <c r="SLS19" s="29"/>
      <c r="SLT19" s="29"/>
      <c r="SLU19" s="29"/>
      <c r="SLV19" s="31"/>
      <c r="SLW19" s="29"/>
      <c r="SLX19" s="31"/>
      <c r="SLY19" s="32"/>
      <c r="SLZ19" s="33"/>
      <c r="SMA19" s="33"/>
      <c r="SMB19" s="33"/>
      <c r="SMC19" s="33"/>
      <c r="SMD19" s="34"/>
      <c r="SME19" s="28"/>
      <c r="SMF19" s="29"/>
      <c r="SMG19" s="29"/>
      <c r="SMH19" s="29"/>
      <c r="SMI19" s="29"/>
      <c r="SMJ19" s="30"/>
      <c r="SMK19" s="29"/>
      <c r="SML19" s="29"/>
      <c r="SMM19" s="29"/>
      <c r="SMN19" s="29"/>
      <c r="SMO19" s="31"/>
      <c r="SMP19" s="29"/>
      <c r="SMQ19" s="31"/>
      <c r="SMR19" s="32"/>
      <c r="SMS19" s="33"/>
      <c r="SMT19" s="33"/>
      <c r="SMU19" s="33"/>
      <c r="SMV19" s="33"/>
      <c r="SMW19" s="34"/>
      <c r="SMX19" s="28"/>
      <c r="SMY19" s="29"/>
      <c r="SMZ19" s="29"/>
      <c r="SNA19" s="29"/>
      <c r="SNB19" s="29"/>
      <c r="SNC19" s="30"/>
      <c r="SND19" s="29"/>
      <c r="SNE19" s="29"/>
      <c r="SNF19" s="29"/>
      <c r="SNG19" s="29"/>
      <c r="SNH19" s="31"/>
      <c r="SNI19" s="29"/>
      <c r="SNJ19" s="31"/>
      <c r="SNK19" s="32"/>
      <c r="SNL19" s="33"/>
      <c r="SNM19" s="33"/>
      <c r="SNN19" s="33"/>
      <c r="SNO19" s="33"/>
      <c r="SNP19" s="34"/>
      <c r="SNQ19" s="28"/>
      <c r="SNR19" s="29"/>
      <c r="SNS19" s="29"/>
      <c r="SNT19" s="29"/>
      <c r="SNU19" s="29"/>
      <c r="SNV19" s="30"/>
      <c r="SNW19" s="29"/>
      <c r="SNX19" s="29"/>
      <c r="SNY19" s="29"/>
      <c r="SNZ19" s="29"/>
      <c r="SOA19" s="31"/>
      <c r="SOB19" s="29"/>
      <c r="SOC19" s="31"/>
      <c r="SOD19" s="32"/>
      <c r="SOE19" s="33"/>
      <c r="SOF19" s="33"/>
      <c r="SOG19" s="33"/>
      <c r="SOH19" s="33"/>
      <c r="SOI19" s="34"/>
      <c r="SOJ19" s="28"/>
      <c r="SOK19" s="29"/>
      <c r="SOL19" s="29"/>
      <c r="SOM19" s="29"/>
      <c r="SON19" s="29"/>
      <c r="SOO19" s="30"/>
      <c r="SOP19" s="29"/>
      <c r="SOQ19" s="29"/>
      <c r="SOR19" s="29"/>
      <c r="SOS19" s="29"/>
      <c r="SOT19" s="31"/>
      <c r="SOU19" s="29"/>
      <c r="SOV19" s="31"/>
      <c r="SOW19" s="32"/>
      <c r="SOX19" s="33"/>
      <c r="SOY19" s="33"/>
      <c r="SOZ19" s="33"/>
      <c r="SPA19" s="33"/>
      <c r="SPB19" s="34"/>
      <c r="SPC19" s="28"/>
      <c r="SPD19" s="29"/>
      <c r="SPE19" s="29"/>
      <c r="SPF19" s="29"/>
      <c r="SPG19" s="29"/>
      <c r="SPH19" s="30"/>
      <c r="SPI19" s="29"/>
      <c r="SPJ19" s="29"/>
      <c r="SPK19" s="29"/>
      <c r="SPL19" s="29"/>
      <c r="SPM19" s="31"/>
      <c r="SPN19" s="29"/>
      <c r="SPO19" s="31"/>
      <c r="SPP19" s="32"/>
      <c r="SPQ19" s="33"/>
      <c r="SPR19" s="33"/>
      <c r="SPS19" s="33"/>
      <c r="SPT19" s="33"/>
      <c r="SPU19" s="34"/>
      <c r="SPV19" s="28"/>
      <c r="SPW19" s="29"/>
      <c r="SPX19" s="29"/>
      <c r="SPY19" s="29"/>
      <c r="SPZ19" s="29"/>
      <c r="SQA19" s="30"/>
      <c r="SQB19" s="29"/>
      <c r="SQC19" s="29"/>
      <c r="SQD19" s="29"/>
      <c r="SQE19" s="29"/>
      <c r="SQF19" s="31"/>
      <c r="SQG19" s="29"/>
      <c r="SQH19" s="31"/>
      <c r="SQI19" s="32"/>
      <c r="SQJ19" s="33"/>
      <c r="SQK19" s="33"/>
      <c r="SQL19" s="33"/>
      <c r="SQM19" s="33"/>
      <c r="SQN19" s="34"/>
      <c r="SQO19" s="28"/>
      <c r="SQP19" s="29"/>
      <c r="SQQ19" s="29"/>
      <c r="SQR19" s="29"/>
      <c r="SQS19" s="29"/>
      <c r="SQT19" s="30"/>
      <c r="SQU19" s="29"/>
      <c r="SQV19" s="29"/>
      <c r="SQW19" s="29"/>
      <c r="SQX19" s="29"/>
      <c r="SQY19" s="31"/>
      <c r="SQZ19" s="29"/>
      <c r="SRA19" s="31"/>
      <c r="SRB19" s="32"/>
      <c r="SRC19" s="33"/>
      <c r="SRD19" s="33"/>
      <c r="SRE19" s="33"/>
      <c r="SRF19" s="33"/>
      <c r="SRG19" s="34"/>
      <c r="SRH19" s="28"/>
      <c r="SRI19" s="29"/>
      <c r="SRJ19" s="29"/>
      <c r="SRK19" s="29"/>
      <c r="SRL19" s="29"/>
      <c r="SRM19" s="30"/>
      <c r="SRN19" s="29"/>
      <c r="SRO19" s="29"/>
      <c r="SRP19" s="29"/>
      <c r="SRQ19" s="29"/>
      <c r="SRR19" s="31"/>
      <c r="SRS19" s="29"/>
      <c r="SRT19" s="31"/>
      <c r="SRU19" s="32"/>
      <c r="SRV19" s="33"/>
      <c r="SRW19" s="33"/>
      <c r="SRX19" s="33"/>
      <c r="SRY19" s="33"/>
      <c r="SRZ19" s="34"/>
      <c r="SSA19" s="28"/>
      <c r="SSB19" s="29"/>
      <c r="SSC19" s="29"/>
      <c r="SSD19" s="29"/>
      <c r="SSE19" s="29"/>
      <c r="SSF19" s="30"/>
      <c r="SSG19" s="29"/>
      <c r="SSH19" s="29"/>
      <c r="SSI19" s="29"/>
      <c r="SSJ19" s="29"/>
      <c r="SSK19" s="31"/>
      <c r="SSL19" s="29"/>
      <c r="SSM19" s="31"/>
      <c r="SSN19" s="32"/>
      <c r="SSO19" s="33"/>
      <c r="SSP19" s="33"/>
      <c r="SSQ19" s="33"/>
      <c r="SSR19" s="33"/>
      <c r="SSS19" s="34"/>
      <c r="SST19" s="28"/>
      <c r="SSU19" s="29"/>
      <c r="SSV19" s="29"/>
      <c r="SSW19" s="29"/>
      <c r="SSX19" s="29"/>
      <c r="SSY19" s="30"/>
      <c r="SSZ19" s="29"/>
      <c r="STA19" s="29"/>
      <c r="STB19" s="29"/>
      <c r="STC19" s="29"/>
      <c r="STD19" s="31"/>
      <c r="STE19" s="29"/>
      <c r="STF19" s="31"/>
      <c r="STG19" s="32"/>
      <c r="STH19" s="33"/>
      <c r="STI19" s="33"/>
      <c r="STJ19" s="33"/>
      <c r="STK19" s="33"/>
      <c r="STL19" s="34"/>
      <c r="STM19" s="28"/>
      <c r="STN19" s="29"/>
      <c r="STO19" s="29"/>
      <c r="STP19" s="29"/>
      <c r="STQ19" s="29"/>
      <c r="STR19" s="30"/>
      <c r="STS19" s="29"/>
      <c r="STT19" s="29"/>
      <c r="STU19" s="29"/>
      <c r="STV19" s="29"/>
      <c r="STW19" s="31"/>
      <c r="STX19" s="29"/>
      <c r="STY19" s="31"/>
      <c r="STZ19" s="32"/>
      <c r="SUA19" s="33"/>
      <c r="SUB19" s="33"/>
      <c r="SUC19" s="33"/>
      <c r="SUD19" s="33"/>
      <c r="SUE19" s="34"/>
      <c r="SUF19" s="28"/>
      <c r="SUG19" s="29"/>
      <c r="SUH19" s="29"/>
      <c r="SUI19" s="29"/>
      <c r="SUJ19" s="29"/>
      <c r="SUK19" s="30"/>
      <c r="SUL19" s="29"/>
      <c r="SUM19" s="29"/>
      <c r="SUN19" s="29"/>
      <c r="SUO19" s="29"/>
      <c r="SUP19" s="31"/>
      <c r="SUQ19" s="29"/>
      <c r="SUR19" s="31"/>
      <c r="SUS19" s="32"/>
      <c r="SUT19" s="33"/>
      <c r="SUU19" s="33"/>
      <c r="SUV19" s="33"/>
      <c r="SUW19" s="33"/>
      <c r="SUX19" s="34"/>
      <c r="SUY19" s="28"/>
      <c r="SUZ19" s="29"/>
      <c r="SVA19" s="29"/>
      <c r="SVB19" s="29"/>
      <c r="SVC19" s="29"/>
      <c r="SVD19" s="30"/>
      <c r="SVE19" s="29"/>
      <c r="SVF19" s="29"/>
      <c r="SVG19" s="29"/>
      <c r="SVH19" s="29"/>
      <c r="SVI19" s="31"/>
      <c r="SVJ19" s="29"/>
      <c r="SVK19" s="31"/>
      <c r="SVL19" s="32"/>
      <c r="SVM19" s="33"/>
      <c r="SVN19" s="33"/>
      <c r="SVO19" s="33"/>
      <c r="SVP19" s="33"/>
      <c r="SVQ19" s="34"/>
      <c r="SVR19" s="28"/>
      <c r="SVS19" s="29"/>
      <c r="SVT19" s="29"/>
      <c r="SVU19" s="29"/>
      <c r="SVV19" s="29"/>
      <c r="SVW19" s="30"/>
      <c r="SVX19" s="29"/>
      <c r="SVY19" s="29"/>
      <c r="SVZ19" s="29"/>
      <c r="SWA19" s="29"/>
      <c r="SWB19" s="31"/>
      <c r="SWC19" s="29"/>
      <c r="SWD19" s="31"/>
      <c r="SWE19" s="32"/>
      <c r="SWF19" s="33"/>
      <c r="SWG19" s="33"/>
      <c r="SWH19" s="33"/>
      <c r="SWI19" s="33"/>
      <c r="SWJ19" s="34"/>
      <c r="SWK19" s="28"/>
      <c r="SWL19" s="29"/>
      <c r="SWM19" s="29"/>
      <c r="SWN19" s="29"/>
      <c r="SWO19" s="29"/>
      <c r="SWP19" s="30"/>
      <c r="SWQ19" s="29"/>
      <c r="SWR19" s="29"/>
      <c r="SWS19" s="29"/>
      <c r="SWT19" s="29"/>
      <c r="SWU19" s="31"/>
      <c r="SWV19" s="29"/>
      <c r="SWW19" s="31"/>
      <c r="SWX19" s="32"/>
      <c r="SWY19" s="33"/>
      <c r="SWZ19" s="33"/>
      <c r="SXA19" s="33"/>
      <c r="SXB19" s="33"/>
      <c r="SXC19" s="34"/>
      <c r="SXD19" s="28"/>
      <c r="SXE19" s="29"/>
      <c r="SXF19" s="29"/>
      <c r="SXG19" s="29"/>
      <c r="SXH19" s="29"/>
      <c r="SXI19" s="30"/>
      <c r="SXJ19" s="29"/>
      <c r="SXK19" s="29"/>
      <c r="SXL19" s="29"/>
      <c r="SXM19" s="29"/>
      <c r="SXN19" s="31"/>
      <c r="SXO19" s="29"/>
      <c r="SXP19" s="31"/>
      <c r="SXQ19" s="32"/>
      <c r="SXR19" s="33"/>
      <c r="SXS19" s="33"/>
      <c r="SXT19" s="33"/>
      <c r="SXU19" s="33"/>
      <c r="SXV19" s="34"/>
      <c r="SXW19" s="28"/>
      <c r="SXX19" s="29"/>
      <c r="SXY19" s="29"/>
      <c r="SXZ19" s="29"/>
      <c r="SYA19" s="29"/>
      <c r="SYB19" s="30"/>
      <c r="SYC19" s="29"/>
      <c r="SYD19" s="29"/>
      <c r="SYE19" s="29"/>
      <c r="SYF19" s="29"/>
      <c r="SYG19" s="31"/>
      <c r="SYH19" s="29"/>
      <c r="SYI19" s="31"/>
      <c r="SYJ19" s="32"/>
      <c r="SYK19" s="33"/>
      <c r="SYL19" s="33"/>
      <c r="SYM19" s="33"/>
      <c r="SYN19" s="33"/>
      <c r="SYO19" s="34"/>
      <c r="SYP19" s="28"/>
      <c r="SYQ19" s="29"/>
      <c r="SYR19" s="29"/>
      <c r="SYS19" s="29"/>
      <c r="SYT19" s="29"/>
      <c r="SYU19" s="30"/>
      <c r="SYV19" s="29"/>
      <c r="SYW19" s="29"/>
      <c r="SYX19" s="29"/>
      <c r="SYY19" s="29"/>
      <c r="SYZ19" s="31"/>
      <c r="SZA19" s="29"/>
      <c r="SZB19" s="31"/>
      <c r="SZC19" s="32"/>
      <c r="SZD19" s="33"/>
      <c r="SZE19" s="33"/>
      <c r="SZF19" s="33"/>
      <c r="SZG19" s="33"/>
      <c r="SZH19" s="34"/>
      <c r="SZI19" s="28"/>
      <c r="SZJ19" s="29"/>
      <c r="SZK19" s="29"/>
      <c r="SZL19" s="29"/>
      <c r="SZM19" s="29"/>
      <c r="SZN19" s="30"/>
      <c r="SZO19" s="29"/>
      <c r="SZP19" s="29"/>
      <c r="SZQ19" s="29"/>
      <c r="SZR19" s="29"/>
      <c r="SZS19" s="31"/>
      <c r="SZT19" s="29"/>
      <c r="SZU19" s="31"/>
      <c r="SZV19" s="32"/>
      <c r="SZW19" s="33"/>
      <c r="SZX19" s="33"/>
      <c r="SZY19" s="33"/>
      <c r="SZZ19" s="33"/>
      <c r="TAA19" s="34"/>
      <c r="TAB19" s="28"/>
      <c r="TAC19" s="29"/>
      <c r="TAD19" s="29"/>
      <c r="TAE19" s="29"/>
      <c r="TAF19" s="29"/>
      <c r="TAG19" s="30"/>
      <c r="TAH19" s="29"/>
      <c r="TAI19" s="29"/>
      <c r="TAJ19" s="29"/>
      <c r="TAK19" s="29"/>
      <c r="TAL19" s="31"/>
      <c r="TAM19" s="29"/>
      <c r="TAN19" s="31"/>
      <c r="TAO19" s="32"/>
      <c r="TAP19" s="33"/>
      <c r="TAQ19" s="33"/>
      <c r="TAR19" s="33"/>
      <c r="TAS19" s="33"/>
      <c r="TAT19" s="34"/>
      <c r="TAU19" s="28"/>
      <c r="TAV19" s="29"/>
      <c r="TAW19" s="29"/>
      <c r="TAX19" s="29"/>
      <c r="TAY19" s="29"/>
      <c r="TAZ19" s="30"/>
      <c r="TBA19" s="29"/>
      <c r="TBB19" s="29"/>
      <c r="TBC19" s="29"/>
      <c r="TBD19" s="29"/>
      <c r="TBE19" s="31"/>
      <c r="TBF19" s="29"/>
      <c r="TBG19" s="31"/>
      <c r="TBH19" s="32"/>
      <c r="TBI19" s="33"/>
      <c r="TBJ19" s="33"/>
      <c r="TBK19" s="33"/>
      <c r="TBL19" s="33"/>
      <c r="TBM19" s="34"/>
      <c r="TBN19" s="28"/>
      <c r="TBO19" s="29"/>
      <c r="TBP19" s="29"/>
      <c r="TBQ19" s="29"/>
      <c r="TBR19" s="29"/>
      <c r="TBS19" s="30"/>
      <c r="TBT19" s="29"/>
      <c r="TBU19" s="29"/>
      <c r="TBV19" s="29"/>
      <c r="TBW19" s="29"/>
      <c r="TBX19" s="31"/>
      <c r="TBY19" s="29"/>
      <c r="TBZ19" s="31"/>
      <c r="TCA19" s="32"/>
      <c r="TCB19" s="33"/>
      <c r="TCC19" s="33"/>
      <c r="TCD19" s="33"/>
      <c r="TCE19" s="33"/>
      <c r="TCF19" s="34"/>
      <c r="TCG19" s="28"/>
      <c r="TCH19" s="29"/>
      <c r="TCI19" s="29"/>
      <c r="TCJ19" s="29"/>
      <c r="TCK19" s="29"/>
      <c r="TCL19" s="30"/>
      <c r="TCM19" s="29"/>
      <c r="TCN19" s="29"/>
      <c r="TCO19" s="29"/>
      <c r="TCP19" s="29"/>
      <c r="TCQ19" s="31"/>
      <c r="TCR19" s="29"/>
      <c r="TCS19" s="31"/>
      <c r="TCT19" s="32"/>
      <c r="TCU19" s="33"/>
      <c r="TCV19" s="33"/>
      <c r="TCW19" s="33"/>
      <c r="TCX19" s="33"/>
      <c r="TCY19" s="34"/>
      <c r="TCZ19" s="28"/>
      <c r="TDA19" s="29"/>
      <c r="TDB19" s="29"/>
      <c r="TDC19" s="29"/>
      <c r="TDD19" s="29"/>
      <c r="TDE19" s="30"/>
      <c r="TDF19" s="29"/>
      <c r="TDG19" s="29"/>
      <c r="TDH19" s="29"/>
      <c r="TDI19" s="29"/>
      <c r="TDJ19" s="31"/>
      <c r="TDK19" s="29"/>
      <c r="TDL19" s="31"/>
      <c r="TDM19" s="32"/>
      <c r="TDN19" s="33"/>
      <c r="TDO19" s="33"/>
      <c r="TDP19" s="33"/>
      <c r="TDQ19" s="33"/>
      <c r="TDR19" s="34"/>
      <c r="TDS19" s="28"/>
      <c r="TDT19" s="29"/>
      <c r="TDU19" s="29"/>
      <c r="TDV19" s="29"/>
      <c r="TDW19" s="29"/>
      <c r="TDX19" s="30"/>
      <c r="TDY19" s="29"/>
      <c r="TDZ19" s="29"/>
      <c r="TEA19" s="29"/>
      <c r="TEB19" s="29"/>
      <c r="TEC19" s="31"/>
      <c r="TED19" s="29"/>
      <c r="TEE19" s="31"/>
      <c r="TEF19" s="32"/>
      <c r="TEG19" s="33"/>
      <c r="TEH19" s="33"/>
      <c r="TEI19" s="33"/>
      <c r="TEJ19" s="33"/>
      <c r="TEK19" s="34"/>
      <c r="TEL19" s="28"/>
      <c r="TEM19" s="29"/>
      <c r="TEN19" s="29"/>
      <c r="TEO19" s="29"/>
      <c r="TEP19" s="29"/>
      <c r="TEQ19" s="30"/>
      <c r="TER19" s="29"/>
      <c r="TES19" s="29"/>
      <c r="TET19" s="29"/>
      <c r="TEU19" s="29"/>
      <c r="TEV19" s="31"/>
      <c r="TEW19" s="29"/>
      <c r="TEX19" s="31"/>
      <c r="TEY19" s="32"/>
      <c r="TEZ19" s="33"/>
      <c r="TFA19" s="33"/>
      <c r="TFB19" s="33"/>
      <c r="TFC19" s="33"/>
      <c r="TFD19" s="34"/>
      <c r="TFE19" s="28"/>
      <c r="TFF19" s="29"/>
      <c r="TFG19" s="29"/>
      <c r="TFH19" s="29"/>
      <c r="TFI19" s="29"/>
      <c r="TFJ19" s="30"/>
      <c r="TFK19" s="29"/>
      <c r="TFL19" s="29"/>
      <c r="TFM19" s="29"/>
      <c r="TFN19" s="29"/>
      <c r="TFO19" s="31"/>
      <c r="TFP19" s="29"/>
      <c r="TFQ19" s="31"/>
      <c r="TFR19" s="32"/>
      <c r="TFS19" s="33"/>
      <c r="TFT19" s="33"/>
      <c r="TFU19" s="33"/>
      <c r="TFV19" s="33"/>
      <c r="TFW19" s="34"/>
      <c r="TFX19" s="28"/>
      <c r="TFY19" s="29"/>
      <c r="TFZ19" s="29"/>
      <c r="TGA19" s="29"/>
      <c r="TGB19" s="29"/>
      <c r="TGC19" s="30"/>
      <c r="TGD19" s="29"/>
      <c r="TGE19" s="29"/>
      <c r="TGF19" s="29"/>
      <c r="TGG19" s="29"/>
      <c r="TGH19" s="31"/>
      <c r="TGI19" s="29"/>
      <c r="TGJ19" s="31"/>
      <c r="TGK19" s="32"/>
      <c r="TGL19" s="33"/>
      <c r="TGM19" s="33"/>
      <c r="TGN19" s="33"/>
      <c r="TGO19" s="33"/>
      <c r="TGP19" s="34"/>
      <c r="TGQ19" s="28"/>
      <c r="TGR19" s="29"/>
      <c r="TGS19" s="29"/>
      <c r="TGT19" s="29"/>
      <c r="TGU19" s="29"/>
      <c r="TGV19" s="30"/>
      <c r="TGW19" s="29"/>
      <c r="TGX19" s="29"/>
      <c r="TGY19" s="29"/>
      <c r="TGZ19" s="29"/>
      <c r="THA19" s="31"/>
      <c r="THB19" s="29"/>
      <c r="THC19" s="31"/>
      <c r="THD19" s="32"/>
      <c r="THE19" s="33"/>
      <c r="THF19" s="33"/>
      <c r="THG19" s="33"/>
      <c r="THH19" s="33"/>
      <c r="THI19" s="34"/>
      <c r="THJ19" s="28"/>
      <c r="THK19" s="29"/>
      <c r="THL19" s="29"/>
      <c r="THM19" s="29"/>
      <c r="THN19" s="29"/>
      <c r="THO19" s="30"/>
      <c r="THP19" s="29"/>
      <c r="THQ19" s="29"/>
      <c r="THR19" s="29"/>
      <c r="THS19" s="29"/>
      <c r="THT19" s="31"/>
      <c r="THU19" s="29"/>
      <c r="THV19" s="31"/>
      <c r="THW19" s="32"/>
      <c r="THX19" s="33"/>
      <c r="THY19" s="33"/>
      <c r="THZ19" s="33"/>
      <c r="TIA19" s="33"/>
      <c r="TIB19" s="34"/>
      <c r="TIC19" s="28"/>
      <c r="TID19" s="29"/>
      <c r="TIE19" s="29"/>
      <c r="TIF19" s="29"/>
      <c r="TIG19" s="29"/>
      <c r="TIH19" s="30"/>
      <c r="TII19" s="29"/>
      <c r="TIJ19" s="29"/>
      <c r="TIK19" s="29"/>
      <c r="TIL19" s="29"/>
      <c r="TIM19" s="31"/>
      <c r="TIN19" s="29"/>
      <c r="TIO19" s="31"/>
      <c r="TIP19" s="32"/>
      <c r="TIQ19" s="33"/>
      <c r="TIR19" s="33"/>
      <c r="TIS19" s="33"/>
      <c r="TIT19" s="33"/>
      <c r="TIU19" s="34"/>
      <c r="TIV19" s="28"/>
      <c r="TIW19" s="29"/>
      <c r="TIX19" s="29"/>
      <c r="TIY19" s="29"/>
      <c r="TIZ19" s="29"/>
      <c r="TJA19" s="30"/>
      <c r="TJB19" s="29"/>
      <c r="TJC19" s="29"/>
      <c r="TJD19" s="29"/>
      <c r="TJE19" s="29"/>
      <c r="TJF19" s="31"/>
      <c r="TJG19" s="29"/>
      <c r="TJH19" s="31"/>
      <c r="TJI19" s="32"/>
      <c r="TJJ19" s="33"/>
      <c r="TJK19" s="33"/>
      <c r="TJL19" s="33"/>
      <c r="TJM19" s="33"/>
      <c r="TJN19" s="34"/>
      <c r="TJO19" s="28"/>
      <c r="TJP19" s="29"/>
      <c r="TJQ19" s="29"/>
      <c r="TJR19" s="29"/>
      <c r="TJS19" s="29"/>
      <c r="TJT19" s="30"/>
      <c r="TJU19" s="29"/>
      <c r="TJV19" s="29"/>
      <c r="TJW19" s="29"/>
      <c r="TJX19" s="29"/>
      <c r="TJY19" s="31"/>
      <c r="TJZ19" s="29"/>
      <c r="TKA19" s="31"/>
      <c r="TKB19" s="32"/>
      <c r="TKC19" s="33"/>
      <c r="TKD19" s="33"/>
      <c r="TKE19" s="33"/>
      <c r="TKF19" s="33"/>
      <c r="TKG19" s="34"/>
      <c r="TKH19" s="28"/>
      <c r="TKI19" s="29"/>
      <c r="TKJ19" s="29"/>
      <c r="TKK19" s="29"/>
      <c r="TKL19" s="29"/>
      <c r="TKM19" s="30"/>
      <c r="TKN19" s="29"/>
      <c r="TKO19" s="29"/>
      <c r="TKP19" s="29"/>
      <c r="TKQ19" s="29"/>
      <c r="TKR19" s="31"/>
      <c r="TKS19" s="29"/>
      <c r="TKT19" s="31"/>
      <c r="TKU19" s="32"/>
      <c r="TKV19" s="33"/>
      <c r="TKW19" s="33"/>
      <c r="TKX19" s="33"/>
      <c r="TKY19" s="33"/>
      <c r="TKZ19" s="34"/>
      <c r="TLA19" s="28"/>
      <c r="TLB19" s="29"/>
      <c r="TLC19" s="29"/>
      <c r="TLD19" s="29"/>
      <c r="TLE19" s="29"/>
      <c r="TLF19" s="30"/>
      <c r="TLG19" s="29"/>
      <c r="TLH19" s="29"/>
      <c r="TLI19" s="29"/>
      <c r="TLJ19" s="29"/>
      <c r="TLK19" s="31"/>
      <c r="TLL19" s="29"/>
      <c r="TLM19" s="31"/>
      <c r="TLN19" s="32"/>
      <c r="TLO19" s="33"/>
      <c r="TLP19" s="33"/>
      <c r="TLQ19" s="33"/>
      <c r="TLR19" s="33"/>
      <c r="TLS19" s="34"/>
      <c r="TLT19" s="28"/>
      <c r="TLU19" s="29"/>
      <c r="TLV19" s="29"/>
      <c r="TLW19" s="29"/>
      <c r="TLX19" s="29"/>
      <c r="TLY19" s="30"/>
      <c r="TLZ19" s="29"/>
      <c r="TMA19" s="29"/>
      <c r="TMB19" s="29"/>
      <c r="TMC19" s="29"/>
      <c r="TMD19" s="31"/>
      <c r="TME19" s="29"/>
      <c r="TMF19" s="31"/>
      <c r="TMG19" s="32"/>
      <c r="TMH19" s="33"/>
      <c r="TMI19" s="33"/>
      <c r="TMJ19" s="33"/>
      <c r="TMK19" s="33"/>
      <c r="TML19" s="34"/>
      <c r="TMM19" s="28"/>
      <c r="TMN19" s="29"/>
      <c r="TMO19" s="29"/>
      <c r="TMP19" s="29"/>
      <c r="TMQ19" s="29"/>
      <c r="TMR19" s="30"/>
      <c r="TMS19" s="29"/>
      <c r="TMT19" s="29"/>
      <c r="TMU19" s="29"/>
      <c r="TMV19" s="29"/>
      <c r="TMW19" s="31"/>
      <c r="TMX19" s="29"/>
      <c r="TMY19" s="31"/>
      <c r="TMZ19" s="32"/>
      <c r="TNA19" s="33"/>
      <c r="TNB19" s="33"/>
      <c r="TNC19" s="33"/>
      <c r="TND19" s="33"/>
      <c r="TNE19" s="34"/>
      <c r="TNF19" s="28"/>
      <c r="TNG19" s="29"/>
      <c r="TNH19" s="29"/>
      <c r="TNI19" s="29"/>
      <c r="TNJ19" s="29"/>
      <c r="TNK19" s="30"/>
      <c r="TNL19" s="29"/>
      <c r="TNM19" s="29"/>
      <c r="TNN19" s="29"/>
      <c r="TNO19" s="29"/>
      <c r="TNP19" s="31"/>
      <c r="TNQ19" s="29"/>
      <c r="TNR19" s="31"/>
      <c r="TNS19" s="32"/>
      <c r="TNT19" s="33"/>
      <c r="TNU19" s="33"/>
      <c r="TNV19" s="33"/>
      <c r="TNW19" s="33"/>
      <c r="TNX19" s="34"/>
      <c r="TNY19" s="28"/>
      <c r="TNZ19" s="29"/>
      <c r="TOA19" s="29"/>
      <c r="TOB19" s="29"/>
      <c r="TOC19" s="29"/>
      <c r="TOD19" s="30"/>
      <c r="TOE19" s="29"/>
      <c r="TOF19" s="29"/>
      <c r="TOG19" s="29"/>
      <c r="TOH19" s="29"/>
      <c r="TOI19" s="31"/>
      <c r="TOJ19" s="29"/>
      <c r="TOK19" s="31"/>
      <c r="TOL19" s="32"/>
      <c r="TOM19" s="33"/>
      <c r="TON19" s="33"/>
      <c r="TOO19" s="33"/>
      <c r="TOP19" s="33"/>
      <c r="TOQ19" s="34"/>
      <c r="TOR19" s="28"/>
      <c r="TOS19" s="29"/>
      <c r="TOT19" s="29"/>
      <c r="TOU19" s="29"/>
      <c r="TOV19" s="29"/>
      <c r="TOW19" s="30"/>
      <c r="TOX19" s="29"/>
      <c r="TOY19" s="29"/>
      <c r="TOZ19" s="29"/>
      <c r="TPA19" s="29"/>
      <c r="TPB19" s="31"/>
      <c r="TPC19" s="29"/>
      <c r="TPD19" s="31"/>
      <c r="TPE19" s="32"/>
      <c r="TPF19" s="33"/>
      <c r="TPG19" s="33"/>
      <c r="TPH19" s="33"/>
      <c r="TPI19" s="33"/>
      <c r="TPJ19" s="34"/>
      <c r="TPK19" s="28"/>
      <c r="TPL19" s="29"/>
      <c r="TPM19" s="29"/>
      <c r="TPN19" s="29"/>
      <c r="TPO19" s="29"/>
      <c r="TPP19" s="30"/>
      <c r="TPQ19" s="29"/>
      <c r="TPR19" s="29"/>
      <c r="TPS19" s="29"/>
      <c r="TPT19" s="29"/>
      <c r="TPU19" s="31"/>
      <c r="TPV19" s="29"/>
      <c r="TPW19" s="31"/>
      <c r="TPX19" s="32"/>
      <c r="TPY19" s="33"/>
      <c r="TPZ19" s="33"/>
      <c r="TQA19" s="33"/>
      <c r="TQB19" s="33"/>
      <c r="TQC19" s="34"/>
      <c r="TQD19" s="28"/>
      <c r="TQE19" s="29"/>
      <c r="TQF19" s="29"/>
      <c r="TQG19" s="29"/>
      <c r="TQH19" s="29"/>
      <c r="TQI19" s="30"/>
      <c r="TQJ19" s="29"/>
      <c r="TQK19" s="29"/>
      <c r="TQL19" s="29"/>
      <c r="TQM19" s="29"/>
      <c r="TQN19" s="31"/>
      <c r="TQO19" s="29"/>
      <c r="TQP19" s="31"/>
      <c r="TQQ19" s="32"/>
      <c r="TQR19" s="33"/>
      <c r="TQS19" s="33"/>
      <c r="TQT19" s="33"/>
      <c r="TQU19" s="33"/>
      <c r="TQV19" s="34"/>
      <c r="TQW19" s="28"/>
      <c r="TQX19" s="29"/>
      <c r="TQY19" s="29"/>
      <c r="TQZ19" s="29"/>
      <c r="TRA19" s="29"/>
      <c r="TRB19" s="30"/>
      <c r="TRC19" s="29"/>
      <c r="TRD19" s="29"/>
      <c r="TRE19" s="29"/>
      <c r="TRF19" s="29"/>
      <c r="TRG19" s="31"/>
      <c r="TRH19" s="29"/>
      <c r="TRI19" s="31"/>
      <c r="TRJ19" s="32"/>
      <c r="TRK19" s="33"/>
      <c r="TRL19" s="33"/>
      <c r="TRM19" s="33"/>
      <c r="TRN19" s="33"/>
      <c r="TRO19" s="34"/>
      <c r="TRP19" s="28"/>
      <c r="TRQ19" s="29"/>
      <c r="TRR19" s="29"/>
      <c r="TRS19" s="29"/>
      <c r="TRT19" s="29"/>
      <c r="TRU19" s="30"/>
      <c r="TRV19" s="29"/>
      <c r="TRW19" s="29"/>
      <c r="TRX19" s="29"/>
      <c r="TRY19" s="29"/>
      <c r="TRZ19" s="31"/>
      <c r="TSA19" s="29"/>
      <c r="TSB19" s="31"/>
      <c r="TSC19" s="32"/>
      <c r="TSD19" s="33"/>
      <c r="TSE19" s="33"/>
      <c r="TSF19" s="33"/>
      <c r="TSG19" s="33"/>
      <c r="TSH19" s="34"/>
      <c r="TSI19" s="28"/>
      <c r="TSJ19" s="29"/>
      <c r="TSK19" s="29"/>
      <c r="TSL19" s="29"/>
      <c r="TSM19" s="29"/>
      <c r="TSN19" s="30"/>
      <c r="TSO19" s="29"/>
      <c r="TSP19" s="29"/>
      <c r="TSQ19" s="29"/>
      <c r="TSR19" s="29"/>
      <c r="TSS19" s="31"/>
      <c r="TST19" s="29"/>
      <c r="TSU19" s="31"/>
      <c r="TSV19" s="32"/>
      <c r="TSW19" s="33"/>
      <c r="TSX19" s="33"/>
      <c r="TSY19" s="33"/>
      <c r="TSZ19" s="33"/>
      <c r="TTA19" s="34"/>
      <c r="TTB19" s="28"/>
      <c r="TTC19" s="29"/>
      <c r="TTD19" s="29"/>
      <c r="TTE19" s="29"/>
      <c r="TTF19" s="29"/>
      <c r="TTG19" s="30"/>
      <c r="TTH19" s="29"/>
      <c r="TTI19" s="29"/>
      <c r="TTJ19" s="29"/>
      <c r="TTK19" s="29"/>
      <c r="TTL19" s="31"/>
      <c r="TTM19" s="29"/>
      <c r="TTN19" s="31"/>
      <c r="TTO19" s="32"/>
      <c r="TTP19" s="33"/>
      <c r="TTQ19" s="33"/>
      <c r="TTR19" s="33"/>
      <c r="TTS19" s="33"/>
      <c r="TTT19" s="34"/>
      <c r="TTU19" s="28"/>
      <c r="TTV19" s="29"/>
      <c r="TTW19" s="29"/>
      <c r="TTX19" s="29"/>
      <c r="TTY19" s="29"/>
      <c r="TTZ19" s="30"/>
      <c r="TUA19" s="29"/>
      <c r="TUB19" s="29"/>
      <c r="TUC19" s="29"/>
      <c r="TUD19" s="29"/>
      <c r="TUE19" s="31"/>
      <c r="TUF19" s="29"/>
      <c r="TUG19" s="31"/>
      <c r="TUH19" s="32"/>
      <c r="TUI19" s="33"/>
      <c r="TUJ19" s="33"/>
      <c r="TUK19" s="33"/>
      <c r="TUL19" s="33"/>
      <c r="TUM19" s="34"/>
      <c r="TUN19" s="28"/>
      <c r="TUO19" s="29"/>
      <c r="TUP19" s="29"/>
      <c r="TUQ19" s="29"/>
      <c r="TUR19" s="29"/>
      <c r="TUS19" s="30"/>
      <c r="TUT19" s="29"/>
      <c r="TUU19" s="29"/>
      <c r="TUV19" s="29"/>
      <c r="TUW19" s="29"/>
      <c r="TUX19" s="31"/>
      <c r="TUY19" s="29"/>
      <c r="TUZ19" s="31"/>
      <c r="TVA19" s="32"/>
      <c r="TVB19" s="33"/>
      <c r="TVC19" s="33"/>
      <c r="TVD19" s="33"/>
      <c r="TVE19" s="33"/>
      <c r="TVF19" s="34"/>
      <c r="TVG19" s="28"/>
      <c r="TVH19" s="29"/>
      <c r="TVI19" s="29"/>
      <c r="TVJ19" s="29"/>
      <c r="TVK19" s="29"/>
      <c r="TVL19" s="30"/>
      <c r="TVM19" s="29"/>
      <c r="TVN19" s="29"/>
      <c r="TVO19" s="29"/>
      <c r="TVP19" s="29"/>
      <c r="TVQ19" s="31"/>
      <c r="TVR19" s="29"/>
      <c r="TVS19" s="31"/>
      <c r="TVT19" s="32"/>
      <c r="TVU19" s="33"/>
      <c r="TVV19" s="33"/>
      <c r="TVW19" s="33"/>
      <c r="TVX19" s="33"/>
      <c r="TVY19" s="34"/>
      <c r="TVZ19" s="28"/>
      <c r="TWA19" s="29"/>
      <c r="TWB19" s="29"/>
      <c r="TWC19" s="29"/>
      <c r="TWD19" s="29"/>
      <c r="TWE19" s="30"/>
      <c r="TWF19" s="29"/>
      <c r="TWG19" s="29"/>
      <c r="TWH19" s="29"/>
      <c r="TWI19" s="29"/>
      <c r="TWJ19" s="31"/>
      <c r="TWK19" s="29"/>
      <c r="TWL19" s="31"/>
      <c r="TWM19" s="32"/>
      <c r="TWN19" s="33"/>
      <c r="TWO19" s="33"/>
      <c r="TWP19" s="33"/>
      <c r="TWQ19" s="33"/>
      <c r="TWR19" s="34"/>
      <c r="TWS19" s="28"/>
      <c r="TWT19" s="29"/>
      <c r="TWU19" s="29"/>
      <c r="TWV19" s="29"/>
      <c r="TWW19" s="29"/>
      <c r="TWX19" s="30"/>
      <c r="TWY19" s="29"/>
      <c r="TWZ19" s="29"/>
      <c r="TXA19" s="29"/>
      <c r="TXB19" s="29"/>
      <c r="TXC19" s="31"/>
      <c r="TXD19" s="29"/>
      <c r="TXE19" s="31"/>
      <c r="TXF19" s="32"/>
      <c r="TXG19" s="33"/>
      <c r="TXH19" s="33"/>
      <c r="TXI19" s="33"/>
      <c r="TXJ19" s="33"/>
      <c r="TXK19" s="34"/>
      <c r="TXL19" s="28"/>
      <c r="TXM19" s="29"/>
      <c r="TXN19" s="29"/>
      <c r="TXO19" s="29"/>
      <c r="TXP19" s="29"/>
      <c r="TXQ19" s="30"/>
      <c r="TXR19" s="29"/>
      <c r="TXS19" s="29"/>
      <c r="TXT19" s="29"/>
      <c r="TXU19" s="29"/>
      <c r="TXV19" s="31"/>
      <c r="TXW19" s="29"/>
      <c r="TXX19" s="31"/>
      <c r="TXY19" s="32"/>
      <c r="TXZ19" s="33"/>
      <c r="TYA19" s="33"/>
      <c r="TYB19" s="33"/>
      <c r="TYC19" s="33"/>
      <c r="TYD19" s="34"/>
      <c r="TYE19" s="28"/>
      <c r="TYF19" s="29"/>
      <c r="TYG19" s="29"/>
      <c r="TYH19" s="29"/>
      <c r="TYI19" s="29"/>
      <c r="TYJ19" s="30"/>
      <c r="TYK19" s="29"/>
      <c r="TYL19" s="29"/>
      <c r="TYM19" s="29"/>
      <c r="TYN19" s="29"/>
      <c r="TYO19" s="31"/>
      <c r="TYP19" s="29"/>
      <c r="TYQ19" s="31"/>
      <c r="TYR19" s="32"/>
      <c r="TYS19" s="33"/>
      <c r="TYT19" s="33"/>
      <c r="TYU19" s="33"/>
      <c r="TYV19" s="33"/>
      <c r="TYW19" s="34"/>
      <c r="TYX19" s="28"/>
      <c r="TYY19" s="29"/>
      <c r="TYZ19" s="29"/>
      <c r="TZA19" s="29"/>
      <c r="TZB19" s="29"/>
      <c r="TZC19" s="30"/>
      <c r="TZD19" s="29"/>
      <c r="TZE19" s="29"/>
      <c r="TZF19" s="29"/>
      <c r="TZG19" s="29"/>
      <c r="TZH19" s="31"/>
      <c r="TZI19" s="29"/>
      <c r="TZJ19" s="31"/>
      <c r="TZK19" s="32"/>
      <c r="TZL19" s="33"/>
      <c r="TZM19" s="33"/>
      <c r="TZN19" s="33"/>
      <c r="TZO19" s="33"/>
      <c r="TZP19" s="34"/>
      <c r="TZQ19" s="28"/>
      <c r="TZR19" s="29"/>
      <c r="TZS19" s="29"/>
      <c r="TZT19" s="29"/>
      <c r="TZU19" s="29"/>
      <c r="TZV19" s="30"/>
      <c r="TZW19" s="29"/>
      <c r="TZX19" s="29"/>
      <c r="TZY19" s="29"/>
      <c r="TZZ19" s="29"/>
      <c r="UAA19" s="31"/>
      <c r="UAB19" s="29"/>
      <c r="UAC19" s="31"/>
      <c r="UAD19" s="32"/>
      <c r="UAE19" s="33"/>
      <c r="UAF19" s="33"/>
      <c r="UAG19" s="33"/>
      <c r="UAH19" s="33"/>
      <c r="UAI19" s="34"/>
      <c r="UAJ19" s="28"/>
      <c r="UAK19" s="29"/>
      <c r="UAL19" s="29"/>
      <c r="UAM19" s="29"/>
      <c r="UAN19" s="29"/>
      <c r="UAO19" s="30"/>
      <c r="UAP19" s="29"/>
      <c r="UAQ19" s="29"/>
      <c r="UAR19" s="29"/>
      <c r="UAS19" s="29"/>
      <c r="UAT19" s="31"/>
      <c r="UAU19" s="29"/>
      <c r="UAV19" s="31"/>
      <c r="UAW19" s="32"/>
      <c r="UAX19" s="33"/>
      <c r="UAY19" s="33"/>
      <c r="UAZ19" s="33"/>
      <c r="UBA19" s="33"/>
      <c r="UBB19" s="34"/>
      <c r="UBC19" s="28"/>
      <c r="UBD19" s="29"/>
      <c r="UBE19" s="29"/>
      <c r="UBF19" s="29"/>
      <c r="UBG19" s="29"/>
      <c r="UBH19" s="30"/>
      <c r="UBI19" s="29"/>
      <c r="UBJ19" s="29"/>
      <c r="UBK19" s="29"/>
      <c r="UBL19" s="29"/>
      <c r="UBM19" s="31"/>
      <c r="UBN19" s="29"/>
      <c r="UBO19" s="31"/>
      <c r="UBP19" s="32"/>
      <c r="UBQ19" s="33"/>
      <c r="UBR19" s="33"/>
      <c r="UBS19" s="33"/>
      <c r="UBT19" s="33"/>
      <c r="UBU19" s="34"/>
      <c r="UBV19" s="28"/>
      <c r="UBW19" s="29"/>
      <c r="UBX19" s="29"/>
      <c r="UBY19" s="29"/>
      <c r="UBZ19" s="29"/>
      <c r="UCA19" s="30"/>
      <c r="UCB19" s="29"/>
      <c r="UCC19" s="29"/>
      <c r="UCD19" s="29"/>
      <c r="UCE19" s="29"/>
      <c r="UCF19" s="31"/>
      <c r="UCG19" s="29"/>
      <c r="UCH19" s="31"/>
      <c r="UCI19" s="32"/>
      <c r="UCJ19" s="33"/>
      <c r="UCK19" s="33"/>
      <c r="UCL19" s="33"/>
      <c r="UCM19" s="33"/>
      <c r="UCN19" s="34"/>
      <c r="UCO19" s="28"/>
      <c r="UCP19" s="29"/>
      <c r="UCQ19" s="29"/>
      <c r="UCR19" s="29"/>
      <c r="UCS19" s="29"/>
      <c r="UCT19" s="30"/>
      <c r="UCU19" s="29"/>
      <c r="UCV19" s="29"/>
      <c r="UCW19" s="29"/>
      <c r="UCX19" s="29"/>
      <c r="UCY19" s="31"/>
      <c r="UCZ19" s="29"/>
      <c r="UDA19" s="31"/>
      <c r="UDB19" s="32"/>
      <c r="UDC19" s="33"/>
      <c r="UDD19" s="33"/>
      <c r="UDE19" s="33"/>
      <c r="UDF19" s="33"/>
      <c r="UDG19" s="34"/>
      <c r="UDH19" s="28"/>
      <c r="UDI19" s="29"/>
      <c r="UDJ19" s="29"/>
      <c r="UDK19" s="29"/>
      <c r="UDL19" s="29"/>
      <c r="UDM19" s="30"/>
      <c r="UDN19" s="29"/>
      <c r="UDO19" s="29"/>
      <c r="UDP19" s="29"/>
      <c r="UDQ19" s="29"/>
      <c r="UDR19" s="31"/>
      <c r="UDS19" s="29"/>
      <c r="UDT19" s="31"/>
      <c r="UDU19" s="32"/>
      <c r="UDV19" s="33"/>
      <c r="UDW19" s="33"/>
      <c r="UDX19" s="33"/>
      <c r="UDY19" s="33"/>
      <c r="UDZ19" s="34"/>
      <c r="UEA19" s="28"/>
      <c r="UEB19" s="29"/>
      <c r="UEC19" s="29"/>
      <c r="UED19" s="29"/>
      <c r="UEE19" s="29"/>
      <c r="UEF19" s="30"/>
      <c r="UEG19" s="29"/>
      <c r="UEH19" s="29"/>
      <c r="UEI19" s="29"/>
      <c r="UEJ19" s="29"/>
      <c r="UEK19" s="31"/>
      <c r="UEL19" s="29"/>
      <c r="UEM19" s="31"/>
      <c r="UEN19" s="32"/>
      <c r="UEO19" s="33"/>
      <c r="UEP19" s="33"/>
      <c r="UEQ19" s="33"/>
      <c r="UER19" s="33"/>
      <c r="UES19" s="34"/>
      <c r="UET19" s="28"/>
      <c r="UEU19" s="29"/>
      <c r="UEV19" s="29"/>
      <c r="UEW19" s="29"/>
      <c r="UEX19" s="29"/>
      <c r="UEY19" s="30"/>
      <c r="UEZ19" s="29"/>
      <c r="UFA19" s="29"/>
      <c r="UFB19" s="29"/>
      <c r="UFC19" s="29"/>
      <c r="UFD19" s="31"/>
      <c r="UFE19" s="29"/>
      <c r="UFF19" s="31"/>
      <c r="UFG19" s="32"/>
      <c r="UFH19" s="33"/>
      <c r="UFI19" s="33"/>
      <c r="UFJ19" s="33"/>
      <c r="UFK19" s="33"/>
      <c r="UFL19" s="34"/>
      <c r="UFM19" s="28"/>
      <c r="UFN19" s="29"/>
      <c r="UFO19" s="29"/>
      <c r="UFP19" s="29"/>
      <c r="UFQ19" s="29"/>
      <c r="UFR19" s="30"/>
      <c r="UFS19" s="29"/>
      <c r="UFT19" s="29"/>
      <c r="UFU19" s="29"/>
      <c r="UFV19" s="29"/>
      <c r="UFW19" s="31"/>
      <c r="UFX19" s="29"/>
      <c r="UFY19" s="31"/>
      <c r="UFZ19" s="32"/>
      <c r="UGA19" s="33"/>
      <c r="UGB19" s="33"/>
      <c r="UGC19" s="33"/>
      <c r="UGD19" s="33"/>
      <c r="UGE19" s="34"/>
      <c r="UGF19" s="28"/>
      <c r="UGG19" s="29"/>
      <c r="UGH19" s="29"/>
      <c r="UGI19" s="29"/>
      <c r="UGJ19" s="29"/>
      <c r="UGK19" s="30"/>
      <c r="UGL19" s="29"/>
      <c r="UGM19" s="29"/>
      <c r="UGN19" s="29"/>
      <c r="UGO19" s="29"/>
      <c r="UGP19" s="31"/>
      <c r="UGQ19" s="29"/>
      <c r="UGR19" s="31"/>
      <c r="UGS19" s="32"/>
      <c r="UGT19" s="33"/>
      <c r="UGU19" s="33"/>
      <c r="UGV19" s="33"/>
      <c r="UGW19" s="33"/>
      <c r="UGX19" s="34"/>
      <c r="UGY19" s="28"/>
      <c r="UGZ19" s="29"/>
      <c r="UHA19" s="29"/>
      <c r="UHB19" s="29"/>
      <c r="UHC19" s="29"/>
      <c r="UHD19" s="30"/>
      <c r="UHE19" s="29"/>
      <c r="UHF19" s="29"/>
      <c r="UHG19" s="29"/>
      <c r="UHH19" s="29"/>
      <c r="UHI19" s="31"/>
      <c r="UHJ19" s="29"/>
      <c r="UHK19" s="31"/>
      <c r="UHL19" s="32"/>
      <c r="UHM19" s="33"/>
      <c r="UHN19" s="33"/>
      <c r="UHO19" s="33"/>
      <c r="UHP19" s="33"/>
      <c r="UHQ19" s="34"/>
      <c r="UHR19" s="28"/>
      <c r="UHS19" s="29"/>
      <c r="UHT19" s="29"/>
      <c r="UHU19" s="29"/>
      <c r="UHV19" s="29"/>
      <c r="UHW19" s="30"/>
      <c r="UHX19" s="29"/>
      <c r="UHY19" s="29"/>
      <c r="UHZ19" s="29"/>
      <c r="UIA19" s="29"/>
      <c r="UIB19" s="31"/>
      <c r="UIC19" s="29"/>
      <c r="UID19" s="31"/>
      <c r="UIE19" s="32"/>
      <c r="UIF19" s="33"/>
      <c r="UIG19" s="33"/>
      <c r="UIH19" s="33"/>
      <c r="UII19" s="33"/>
      <c r="UIJ19" s="34"/>
      <c r="UIK19" s="28"/>
      <c r="UIL19" s="29"/>
      <c r="UIM19" s="29"/>
      <c r="UIN19" s="29"/>
      <c r="UIO19" s="29"/>
      <c r="UIP19" s="30"/>
      <c r="UIQ19" s="29"/>
      <c r="UIR19" s="29"/>
      <c r="UIS19" s="29"/>
      <c r="UIT19" s="29"/>
      <c r="UIU19" s="31"/>
      <c r="UIV19" s="29"/>
      <c r="UIW19" s="31"/>
      <c r="UIX19" s="32"/>
      <c r="UIY19" s="33"/>
      <c r="UIZ19" s="33"/>
      <c r="UJA19" s="33"/>
      <c r="UJB19" s="33"/>
      <c r="UJC19" s="34"/>
      <c r="UJD19" s="28"/>
      <c r="UJE19" s="29"/>
      <c r="UJF19" s="29"/>
      <c r="UJG19" s="29"/>
      <c r="UJH19" s="29"/>
      <c r="UJI19" s="30"/>
      <c r="UJJ19" s="29"/>
      <c r="UJK19" s="29"/>
      <c r="UJL19" s="29"/>
      <c r="UJM19" s="29"/>
      <c r="UJN19" s="31"/>
      <c r="UJO19" s="29"/>
      <c r="UJP19" s="31"/>
      <c r="UJQ19" s="32"/>
      <c r="UJR19" s="33"/>
      <c r="UJS19" s="33"/>
      <c r="UJT19" s="33"/>
      <c r="UJU19" s="33"/>
      <c r="UJV19" s="34"/>
      <c r="UJW19" s="28"/>
      <c r="UJX19" s="29"/>
      <c r="UJY19" s="29"/>
      <c r="UJZ19" s="29"/>
      <c r="UKA19" s="29"/>
      <c r="UKB19" s="30"/>
      <c r="UKC19" s="29"/>
      <c r="UKD19" s="29"/>
      <c r="UKE19" s="29"/>
      <c r="UKF19" s="29"/>
      <c r="UKG19" s="31"/>
      <c r="UKH19" s="29"/>
      <c r="UKI19" s="31"/>
      <c r="UKJ19" s="32"/>
      <c r="UKK19" s="33"/>
      <c r="UKL19" s="33"/>
      <c r="UKM19" s="33"/>
      <c r="UKN19" s="33"/>
      <c r="UKO19" s="34"/>
      <c r="UKP19" s="28"/>
      <c r="UKQ19" s="29"/>
      <c r="UKR19" s="29"/>
      <c r="UKS19" s="29"/>
      <c r="UKT19" s="29"/>
      <c r="UKU19" s="30"/>
      <c r="UKV19" s="29"/>
      <c r="UKW19" s="29"/>
      <c r="UKX19" s="29"/>
      <c r="UKY19" s="29"/>
      <c r="UKZ19" s="31"/>
      <c r="ULA19" s="29"/>
      <c r="ULB19" s="31"/>
      <c r="ULC19" s="32"/>
      <c r="ULD19" s="33"/>
      <c r="ULE19" s="33"/>
      <c r="ULF19" s="33"/>
      <c r="ULG19" s="33"/>
      <c r="ULH19" s="34"/>
      <c r="ULI19" s="28"/>
      <c r="ULJ19" s="29"/>
      <c r="ULK19" s="29"/>
      <c r="ULL19" s="29"/>
      <c r="ULM19" s="29"/>
      <c r="ULN19" s="30"/>
      <c r="ULO19" s="29"/>
      <c r="ULP19" s="29"/>
      <c r="ULQ19" s="29"/>
      <c r="ULR19" s="29"/>
      <c r="ULS19" s="31"/>
      <c r="ULT19" s="29"/>
      <c r="ULU19" s="31"/>
      <c r="ULV19" s="32"/>
      <c r="ULW19" s="33"/>
      <c r="ULX19" s="33"/>
      <c r="ULY19" s="33"/>
      <c r="ULZ19" s="33"/>
      <c r="UMA19" s="34"/>
      <c r="UMB19" s="28"/>
      <c r="UMC19" s="29"/>
      <c r="UMD19" s="29"/>
      <c r="UME19" s="29"/>
      <c r="UMF19" s="29"/>
      <c r="UMG19" s="30"/>
      <c r="UMH19" s="29"/>
      <c r="UMI19" s="29"/>
      <c r="UMJ19" s="29"/>
      <c r="UMK19" s="29"/>
      <c r="UML19" s="31"/>
      <c r="UMM19" s="29"/>
      <c r="UMN19" s="31"/>
      <c r="UMO19" s="32"/>
      <c r="UMP19" s="33"/>
      <c r="UMQ19" s="33"/>
      <c r="UMR19" s="33"/>
      <c r="UMS19" s="33"/>
      <c r="UMT19" s="34"/>
      <c r="UMU19" s="28"/>
      <c r="UMV19" s="29"/>
      <c r="UMW19" s="29"/>
      <c r="UMX19" s="29"/>
      <c r="UMY19" s="29"/>
      <c r="UMZ19" s="30"/>
      <c r="UNA19" s="29"/>
      <c r="UNB19" s="29"/>
      <c r="UNC19" s="29"/>
      <c r="UND19" s="29"/>
      <c r="UNE19" s="31"/>
      <c r="UNF19" s="29"/>
      <c r="UNG19" s="31"/>
      <c r="UNH19" s="32"/>
      <c r="UNI19" s="33"/>
      <c r="UNJ19" s="33"/>
      <c r="UNK19" s="33"/>
      <c r="UNL19" s="33"/>
      <c r="UNM19" s="34"/>
      <c r="UNN19" s="28"/>
      <c r="UNO19" s="29"/>
      <c r="UNP19" s="29"/>
      <c r="UNQ19" s="29"/>
      <c r="UNR19" s="29"/>
      <c r="UNS19" s="30"/>
      <c r="UNT19" s="29"/>
      <c r="UNU19" s="29"/>
      <c r="UNV19" s="29"/>
      <c r="UNW19" s="29"/>
      <c r="UNX19" s="31"/>
      <c r="UNY19" s="29"/>
      <c r="UNZ19" s="31"/>
      <c r="UOA19" s="32"/>
      <c r="UOB19" s="33"/>
      <c r="UOC19" s="33"/>
      <c r="UOD19" s="33"/>
      <c r="UOE19" s="33"/>
      <c r="UOF19" s="34"/>
      <c r="UOG19" s="28"/>
      <c r="UOH19" s="29"/>
      <c r="UOI19" s="29"/>
      <c r="UOJ19" s="29"/>
      <c r="UOK19" s="29"/>
      <c r="UOL19" s="30"/>
      <c r="UOM19" s="29"/>
      <c r="UON19" s="29"/>
      <c r="UOO19" s="29"/>
      <c r="UOP19" s="29"/>
      <c r="UOQ19" s="31"/>
      <c r="UOR19" s="29"/>
      <c r="UOS19" s="31"/>
      <c r="UOT19" s="32"/>
      <c r="UOU19" s="33"/>
      <c r="UOV19" s="33"/>
      <c r="UOW19" s="33"/>
      <c r="UOX19" s="33"/>
      <c r="UOY19" s="34"/>
      <c r="UOZ19" s="28"/>
      <c r="UPA19" s="29"/>
      <c r="UPB19" s="29"/>
      <c r="UPC19" s="29"/>
      <c r="UPD19" s="29"/>
      <c r="UPE19" s="30"/>
      <c r="UPF19" s="29"/>
      <c r="UPG19" s="29"/>
      <c r="UPH19" s="29"/>
      <c r="UPI19" s="29"/>
      <c r="UPJ19" s="31"/>
      <c r="UPK19" s="29"/>
      <c r="UPL19" s="31"/>
      <c r="UPM19" s="32"/>
      <c r="UPN19" s="33"/>
      <c r="UPO19" s="33"/>
      <c r="UPP19" s="33"/>
      <c r="UPQ19" s="33"/>
      <c r="UPR19" s="34"/>
      <c r="UPS19" s="28"/>
      <c r="UPT19" s="29"/>
      <c r="UPU19" s="29"/>
      <c r="UPV19" s="29"/>
      <c r="UPW19" s="29"/>
      <c r="UPX19" s="30"/>
      <c r="UPY19" s="29"/>
      <c r="UPZ19" s="29"/>
      <c r="UQA19" s="29"/>
      <c r="UQB19" s="29"/>
      <c r="UQC19" s="31"/>
      <c r="UQD19" s="29"/>
      <c r="UQE19" s="31"/>
      <c r="UQF19" s="32"/>
      <c r="UQG19" s="33"/>
      <c r="UQH19" s="33"/>
      <c r="UQI19" s="33"/>
      <c r="UQJ19" s="33"/>
      <c r="UQK19" s="34"/>
      <c r="UQL19" s="28"/>
      <c r="UQM19" s="29"/>
      <c r="UQN19" s="29"/>
      <c r="UQO19" s="29"/>
      <c r="UQP19" s="29"/>
      <c r="UQQ19" s="30"/>
      <c r="UQR19" s="29"/>
      <c r="UQS19" s="29"/>
      <c r="UQT19" s="29"/>
      <c r="UQU19" s="29"/>
      <c r="UQV19" s="31"/>
      <c r="UQW19" s="29"/>
      <c r="UQX19" s="31"/>
      <c r="UQY19" s="32"/>
      <c r="UQZ19" s="33"/>
      <c r="URA19" s="33"/>
      <c r="URB19" s="33"/>
      <c r="URC19" s="33"/>
      <c r="URD19" s="34"/>
      <c r="URE19" s="28"/>
      <c r="URF19" s="29"/>
      <c r="URG19" s="29"/>
      <c r="URH19" s="29"/>
      <c r="URI19" s="29"/>
      <c r="URJ19" s="30"/>
      <c r="URK19" s="29"/>
      <c r="URL19" s="29"/>
      <c r="URM19" s="29"/>
      <c r="URN19" s="29"/>
      <c r="URO19" s="31"/>
      <c r="URP19" s="29"/>
      <c r="URQ19" s="31"/>
      <c r="URR19" s="32"/>
      <c r="URS19" s="33"/>
      <c r="URT19" s="33"/>
      <c r="URU19" s="33"/>
      <c r="URV19" s="33"/>
      <c r="URW19" s="34"/>
      <c r="URX19" s="28"/>
      <c r="URY19" s="29"/>
      <c r="URZ19" s="29"/>
      <c r="USA19" s="29"/>
      <c r="USB19" s="29"/>
      <c r="USC19" s="30"/>
      <c r="USD19" s="29"/>
      <c r="USE19" s="29"/>
      <c r="USF19" s="29"/>
      <c r="USG19" s="29"/>
      <c r="USH19" s="31"/>
      <c r="USI19" s="29"/>
      <c r="USJ19" s="31"/>
      <c r="USK19" s="32"/>
      <c r="USL19" s="33"/>
      <c r="USM19" s="33"/>
      <c r="USN19" s="33"/>
      <c r="USO19" s="33"/>
      <c r="USP19" s="34"/>
      <c r="USQ19" s="28"/>
      <c r="USR19" s="29"/>
      <c r="USS19" s="29"/>
      <c r="UST19" s="29"/>
      <c r="USU19" s="29"/>
      <c r="USV19" s="30"/>
      <c r="USW19" s="29"/>
      <c r="USX19" s="29"/>
      <c r="USY19" s="29"/>
      <c r="USZ19" s="29"/>
      <c r="UTA19" s="31"/>
      <c r="UTB19" s="29"/>
      <c r="UTC19" s="31"/>
      <c r="UTD19" s="32"/>
      <c r="UTE19" s="33"/>
      <c r="UTF19" s="33"/>
      <c r="UTG19" s="33"/>
      <c r="UTH19" s="33"/>
      <c r="UTI19" s="34"/>
      <c r="UTJ19" s="28"/>
      <c r="UTK19" s="29"/>
      <c r="UTL19" s="29"/>
      <c r="UTM19" s="29"/>
      <c r="UTN19" s="29"/>
      <c r="UTO19" s="30"/>
      <c r="UTP19" s="29"/>
      <c r="UTQ19" s="29"/>
      <c r="UTR19" s="29"/>
      <c r="UTS19" s="29"/>
      <c r="UTT19" s="31"/>
      <c r="UTU19" s="29"/>
      <c r="UTV19" s="31"/>
      <c r="UTW19" s="32"/>
      <c r="UTX19" s="33"/>
      <c r="UTY19" s="33"/>
      <c r="UTZ19" s="33"/>
      <c r="UUA19" s="33"/>
      <c r="UUB19" s="34"/>
      <c r="UUC19" s="28"/>
      <c r="UUD19" s="29"/>
      <c r="UUE19" s="29"/>
      <c r="UUF19" s="29"/>
      <c r="UUG19" s="29"/>
      <c r="UUH19" s="30"/>
      <c r="UUI19" s="29"/>
      <c r="UUJ19" s="29"/>
      <c r="UUK19" s="29"/>
      <c r="UUL19" s="29"/>
      <c r="UUM19" s="31"/>
      <c r="UUN19" s="29"/>
      <c r="UUO19" s="31"/>
      <c r="UUP19" s="32"/>
      <c r="UUQ19" s="33"/>
      <c r="UUR19" s="33"/>
      <c r="UUS19" s="33"/>
      <c r="UUT19" s="33"/>
      <c r="UUU19" s="34"/>
      <c r="UUV19" s="28"/>
      <c r="UUW19" s="29"/>
      <c r="UUX19" s="29"/>
      <c r="UUY19" s="29"/>
      <c r="UUZ19" s="29"/>
      <c r="UVA19" s="30"/>
      <c r="UVB19" s="29"/>
      <c r="UVC19" s="29"/>
      <c r="UVD19" s="29"/>
      <c r="UVE19" s="29"/>
      <c r="UVF19" s="31"/>
      <c r="UVG19" s="29"/>
      <c r="UVH19" s="31"/>
      <c r="UVI19" s="32"/>
      <c r="UVJ19" s="33"/>
      <c r="UVK19" s="33"/>
      <c r="UVL19" s="33"/>
      <c r="UVM19" s="33"/>
      <c r="UVN19" s="34"/>
      <c r="UVO19" s="28"/>
      <c r="UVP19" s="29"/>
      <c r="UVQ19" s="29"/>
      <c r="UVR19" s="29"/>
      <c r="UVS19" s="29"/>
      <c r="UVT19" s="30"/>
      <c r="UVU19" s="29"/>
      <c r="UVV19" s="29"/>
      <c r="UVW19" s="29"/>
      <c r="UVX19" s="29"/>
      <c r="UVY19" s="31"/>
      <c r="UVZ19" s="29"/>
      <c r="UWA19" s="31"/>
      <c r="UWB19" s="32"/>
      <c r="UWC19" s="33"/>
      <c r="UWD19" s="33"/>
      <c r="UWE19" s="33"/>
      <c r="UWF19" s="33"/>
      <c r="UWG19" s="34"/>
      <c r="UWH19" s="28"/>
      <c r="UWI19" s="29"/>
      <c r="UWJ19" s="29"/>
      <c r="UWK19" s="29"/>
      <c r="UWL19" s="29"/>
      <c r="UWM19" s="30"/>
      <c r="UWN19" s="29"/>
      <c r="UWO19" s="29"/>
      <c r="UWP19" s="29"/>
      <c r="UWQ19" s="29"/>
      <c r="UWR19" s="31"/>
      <c r="UWS19" s="29"/>
      <c r="UWT19" s="31"/>
      <c r="UWU19" s="32"/>
      <c r="UWV19" s="33"/>
      <c r="UWW19" s="33"/>
      <c r="UWX19" s="33"/>
      <c r="UWY19" s="33"/>
      <c r="UWZ19" s="34"/>
      <c r="UXA19" s="28"/>
      <c r="UXB19" s="29"/>
      <c r="UXC19" s="29"/>
      <c r="UXD19" s="29"/>
      <c r="UXE19" s="29"/>
      <c r="UXF19" s="30"/>
      <c r="UXG19" s="29"/>
      <c r="UXH19" s="29"/>
      <c r="UXI19" s="29"/>
      <c r="UXJ19" s="29"/>
      <c r="UXK19" s="31"/>
      <c r="UXL19" s="29"/>
      <c r="UXM19" s="31"/>
      <c r="UXN19" s="32"/>
      <c r="UXO19" s="33"/>
      <c r="UXP19" s="33"/>
      <c r="UXQ19" s="33"/>
      <c r="UXR19" s="33"/>
      <c r="UXS19" s="34"/>
      <c r="UXT19" s="28"/>
      <c r="UXU19" s="29"/>
      <c r="UXV19" s="29"/>
      <c r="UXW19" s="29"/>
      <c r="UXX19" s="29"/>
      <c r="UXY19" s="30"/>
      <c r="UXZ19" s="29"/>
      <c r="UYA19" s="29"/>
      <c r="UYB19" s="29"/>
      <c r="UYC19" s="29"/>
      <c r="UYD19" s="31"/>
      <c r="UYE19" s="29"/>
      <c r="UYF19" s="31"/>
      <c r="UYG19" s="32"/>
      <c r="UYH19" s="33"/>
      <c r="UYI19" s="33"/>
      <c r="UYJ19" s="33"/>
      <c r="UYK19" s="33"/>
      <c r="UYL19" s="34"/>
      <c r="UYM19" s="28"/>
      <c r="UYN19" s="29"/>
      <c r="UYO19" s="29"/>
      <c r="UYP19" s="29"/>
      <c r="UYQ19" s="29"/>
      <c r="UYR19" s="30"/>
      <c r="UYS19" s="29"/>
      <c r="UYT19" s="29"/>
      <c r="UYU19" s="29"/>
      <c r="UYV19" s="29"/>
      <c r="UYW19" s="31"/>
      <c r="UYX19" s="29"/>
      <c r="UYY19" s="31"/>
      <c r="UYZ19" s="32"/>
      <c r="UZA19" s="33"/>
      <c r="UZB19" s="33"/>
      <c r="UZC19" s="33"/>
      <c r="UZD19" s="33"/>
      <c r="UZE19" s="34"/>
      <c r="UZF19" s="28"/>
      <c r="UZG19" s="29"/>
      <c r="UZH19" s="29"/>
      <c r="UZI19" s="29"/>
      <c r="UZJ19" s="29"/>
      <c r="UZK19" s="30"/>
      <c r="UZL19" s="29"/>
      <c r="UZM19" s="29"/>
      <c r="UZN19" s="29"/>
      <c r="UZO19" s="29"/>
      <c r="UZP19" s="31"/>
      <c r="UZQ19" s="29"/>
      <c r="UZR19" s="31"/>
      <c r="UZS19" s="32"/>
      <c r="UZT19" s="33"/>
      <c r="UZU19" s="33"/>
      <c r="UZV19" s="33"/>
      <c r="UZW19" s="33"/>
      <c r="UZX19" s="34"/>
      <c r="UZY19" s="28"/>
      <c r="UZZ19" s="29"/>
      <c r="VAA19" s="29"/>
      <c r="VAB19" s="29"/>
      <c r="VAC19" s="29"/>
      <c r="VAD19" s="30"/>
      <c r="VAE19" s="29"/>
      <c r="VAF19" s="29"/>
      <c r="VAG19" s="29"/>
      <c r="VAH19" s="29"/>
      <c r="VAI19" s="31"/>
      <c r="VAJ19" s="29"/>
      <c r="VAK19" s="31"/>
      <c r="VAL19" s="32"/>
      <c r="VAM19" s="33"/>
      <c r="VAN19" s="33"/>
      <c r="VAO19" s="33"/>
      <c r="VAP19" s="33"/>
      <c r="VAQ19" s="34"/>
      <c r="VAR19" s="28"/>
      <c r="VAS19" s="29"/>
      <c r="VAT19" s="29"/>
      <c r="VAU19" s="29"/>
      <c r="VAV19" s="29"/>
      <c r="VAW19" s="30"/>
      <c r="VAX19" s="29"/>
      <c r="VAY19" s="29"/>
      <c r="VAZ19" s="29"/>
      <c r="VBA19" s="29"/>
      <c r="VBB19" s="31"/>
      <c r="VBC19" s="29"/>
      <c r="VBD19" s="31"/>
      <c r="VBE19" s="32"/>
      <c r="VBF19" s="33"/>
      <c r="VBG19" s="33"/>
      <c r="VBH19" s="33"/>
      <c r="VBI19" s="33"/>
      <c r="VBJ19" s="34"/>
      <c r="VBK19" s="28"/>
      <c r="VBL19" s="29"/>
      <c r="VBM19" s="29"/>
      <c r="VBN19" s="29"/>
      <c r="VBO19" s="29"/>
      <c r="VBP19" s="30"/>
      <c r="VBQ19" s="29"/>
      <c r="VBR19" s="29"/>
      <c r="VBS19" s="29"/>
      <c r="VBT19" s="29"/>
      <c r="VBU19" s="31"/>
      <c r="VBV19" s="29"/>
      <c r="VBW19" s="31"/>
      <c r="VBX19" s="32"/>
      <c r="VBY19" s="33"/>
      <c r="VBZ19" s="33"/>
      <c r="VCA19" s="33"/>
      <c r="VCB19" s="33"/>
      <c r="VCC19" s="34"/>
      <c r="VCD19" s="28"/>
      <c r="VCE19" s="29"/>
      <c r="VCF19" s="29"/>
      <c r="VCG19" s="29"/>
      <c r="VCH19" s="29"/>
      <c r="VCI19" s="30"/>
      <c r="VCJ19" s="29"/>
      <c r="VCK19" s="29"/>
      <c r="VCL19" s="29"/>
      <c r="VCM19" s="29"/>
      <c r="VCN19" s="31"/>
      <c r="VCO19" s="29"/>
      <c r="VCP19" s="31"/>
      <c r="VCQ19" s="32"/>
      <c r="VCR19" s="33"/>
      <c r="VCS19" s="33"/>
      <c r="VCT19" s="33"/>
      <c r="VCU19" s="33"/>
      <c r="VCV19" s="34"/>
      <c r="VCW19" s="28"/>
      <c r="VCX19" s="29"/>
      <c r="VCY19" s="29"/>
      <c r="VCZ19" s="29"/>
      <c r="VDA19" s="29"/>
      <c r="VDB19" s="30"/>
      <c r="VDC19" s="29"/>
      <c r="VDD19" s="29"/>
      <c r="VDE19" s="29"/>
      <c r="VDF19" s="29"/>
      <c r="VDG19" s="31"/>
      <c r="VDH19" s="29"/>
      <c r="VDI19" s="31"/>
      <c r="VDJ19" s="32"/>
      <c r="VDK19" s="33"/>
      <c r="VDL19" s="33"/>
      <c r="VDM19" s="33"/>
      <c r="VDN19" s="33"/>
      <c r="VDO19" s="34"/>
      <c r="VDP19" s="28"/>
      <c r="VDQ19" s="29"/>
      <c r="VDR19" s="29"/>
      <c r="VDS19" s="29"/>
      <c r="VDT19" s="29"/>
      <c r="VDU19" s="30"/>
      <c r="VDV19" s="29"/>
      <c r="VDW19" s="29"/>
      <c r="VDX19" s="29"/>
      <c r="VDY19" s="29"/>
      <c r="VDZ19" s="31"/>
      <c r="VEA19" s="29"/>
      <c r="VEB19" s="31"/>
      <c r="VEC19" s="32"/>
      <c r="VED19" s="33"/>
      <c r="VEE19" s="33"/>
      <c r="VEF19" s="33"/>
      <c r="VEG19" s="33"/>
      <c r="VEH19" s="34"/>
      <c r="VEI19" s="28"/>
      <c r="VEJ19" s="29"/>
      <c r="VEK19" s="29"/>
      <c r="VEL19" s="29"/>
      <c r="VEM19" s="29"/>
      <c r="VEN19" s="30"/>
      <c r="VEO19" s="29"/>
      <c r="VEP19" s="29"/>
      <c r="VEQ19" s="29"/>
      <c r="VER19" s="29"/>
      <c r="VES19" s="31"/>
      <c r="VET19" s="29"/>
      <c r="VEU19" s="31"/>
      <c r="VEV19" s="32"/>
      <c r="VEW19" s="33"/>
      <c r="VEX19" s="33"/>
      <c r="VEY19" s="33"/>
      <c r="VEZ19" s="33"/>
      <c r="VFA19" s="34"/>
      <c r="VFB19" s="28"/>
      <c r="VFC19" s="29"/>
      <c r="VFD19" s="29"/>
      <c r="VFE19" s="29"/>
      <c r="VFF19" s="29"/>
      <c r="VFG19" s="30"/>
      <c r="VFH19" s="29"/>
      <c r="VFI19" s="29"/>
      <c r="VFJ19" s="29"/>
      <c r="VFK19" s="29"/>
      <c r="VFL19" s="31"/>
      <c r="VFM19" s="29"/>
      <c r="VFN19" s="31"/>
      <c r="VFO19" s="32"/>
      <c r="VFP19" s="33"/>
      <c r="VFQ19" s="33"/>
      <c r="VFR19" s="33"/>
      <c r="VFS19" s="33"/>
      <c r="VFT19" s="34"/>
      <c r="VFU19" s="28"/>
      <c r="VFV19" s="29"/>
      <c r="VFW19" s="29"/>
      <c r="VFX19" s="29"/>
      <c r="VFY19" s="29"/>
      <c r="VFZ19" s="30"/>
      <c r="VGA19" s="29"/>
      <c r="VGB19" s="29"/>
      <c r="VGC19" s="29"/>
      <c r="VGD19" s="29"/>
      <c r="VGE19" s="31"/>
      <c r="VGF19" s="29"/>
      <c r="VGG19" s="31"/>
      <c r="VGH19" s="32"/>
      <c r="VGI19" s="33"/>
      <c r="VGJ19" s="33"/>
      <c r="VGK19" s="33"/>
      <c r="VGL19" s="33"/>
      <c r="VGM19" s="34"/>
      <c r="VGN19" s="28"/>
      <c r="VGO19" s="29"/>
      <c r="VGP19" s="29"/>
      <c r="VGQ19" s="29"/>
      <c r="VGR19" s="29"/>
      <c r="VGS19" s="30"/>
      <c r="VGT19" s="29"/>
      <c r="VGU19" s="29"/>
      <c r="VGV19" s="29"/>
      <c r="VGW19" s="29"/>
      <c r="VGX19" s="31"/>
      <c r="VGY19" s="29"/>
      <c r="VGZ19" s="31"/>
      <c r="VHA19" s="32"/>
      <c r="VHB19" s="33"/>
      <c r="VHC19" s="33"/>
      <c r="VHD19" s="33"/>
      <c r="VHE19" s="33"/>
      <c r="VHF19" s="34"/>
      <c r="VHG19" s="28"/>
      <c r="VHH19" s="29"/>
      <c r="VHI19" s="29"/>
      <c r="VHJ19" s="29"/>
      <c r="VHK19" s="29"/>
      <c r="VHL19" s="30"/>
      <c r="VHM19" s="29"/>
      <c r="VHN19" s="29"/>
      <c r="VHO19" s="29"/>
      <c r="VHP19" s="29"/>
      <c r="VHQ19" s="31"/>
      <c r="VHR19" s="29"/>
      <c r="VHS19" s="31"/>
      <c r="VHT19" s="32"/>
      <c r="VHU19" s="33"/>
      <c r="VHV19" s="33"/>
      <c r="VHW19" s="33"/>
      <c r="VHX19" s="33"/>
      <c r="VHY19" s="34"/>
      <c r="VHZ19" s="28"/>
      <c r="VIA19" s="29"/>
      <c r="VIB19" s="29"/>
      <c r="VIC19" s="29"/>
      <c r="VID19" s="29"/>
      <c r="VIE19" s="30"/>
      <c r="VIF19" s="29"/>
      <c r="VIG19" s="29"/>
      <c r="VIH19" s="29"/>
      <c r="VII19" s="29"/>
      <c r="VIJ19" s="31"/>
      <c r="VIK19" s="29"/>
      <c r="VIL19" s="31"/>
      <c r="VIM19" s="32"/>
      <c r="VIN19" s="33"/>
      <c r="VIO19" s="33"/>
      <c r="VIP19" s="33"/>
      <c r="VIQ19" s="33"/>
      <c r="VIR19" s="34"/>
      <c r="VIS19" s="28"/>
      <c r="VIT19" s="29"/>
      <c r="VIU19" s="29"/>
      <c r="VIV19" s="29"/>
      <c r="VIW19" s="29"/>
      <c r="VIX19" s="30"/>
      <c r="VIY19" s="29"/>
      <c r="VIZ19" s="29"/>
      <c r="VJA19" s="29"/>
      <c r="VJB19" s="29"/>
      <c r="VJC19" s="31"/>
      <c r="VJD19" s="29"/>
      <c r="VJE19" s="31"/>
      <c r="VJF19" s="32"/>
      <c r="VJG19" s="33"/>
      <c r="VJH19" s="33"/>
      <c r="VJI19" s="33"/>
      <c r="VJJ19" s="33"/>
      <c r="VJK19" s="34"/>
      <c r="VJL19" s="28"/>
      <c r="VJM19" s="29"/>
      <c r="VJN19" s="29"/>
      <c r="VJO19" s="29"/>
      <c r="VJP19" s="29"/>
      <c r="VJQ19" s="30"/>
      <c r="VJR19" s="29"/>
      <c r="VJS19" s="29"/>
      <c r="VJT19" s="29"/>
      <c r="VJU19" s="29"/>
      <c r="VJV19" s="31"/>
      <c r="VJW19" s="29"/>
      <c r="VJX19" s="31"/>
      <c r="VJY19" s="32"/>
      <c r="VJZ19" s="33"/>
      <c r="VKA19" s="33"/>
      <c r="VKB19" s="33"/>
      <c r="VKC19" s="33"/>
      <c r="VKD19" s="34"/>
      <c r="VKE19" s="28"/>
      <c r="VKF19" s="29"/>
      <c r="VKG19" s="29"/>
      <c r="VKH19" s="29"/>
      <c r="VKI19" s="29"/>
      <c r="VKJ19" s="30"/>
      <c r="VKK19" s="29"/>
      <c r="VKL19" s="29"/>
      <c r="VKM19" s="29"/>
      <c r="VKN19" s="29"/>
      <c r="VKO19" s="31"/>
      <c r="VKP19" s="29"/>
      <c r="VKQ19" s="31"/>
      <c r="VKR19" s="32"/>
      <c r="VKS19" s="33"/>
      <c r="VKT19" s="33"/>
      <c r="VKU19" s="33"/>
      <c r="VKV19" s="33"/>
      <c r="VKW19" s="34"/>
      <c r="VKX19" s="28"/>
      <c r="VKY19" s="29"/>
      <c r="VKZ19" s="29"/>
      <c r="VLA19" s="29"/>
      <c r="VLB19" s="29"/>
      <c r="VLC19" s="30"/>
      <c r="VLD19" s="29"/>
      <c r="VLE19" s="29"/>
      <c r="VLF19" s="29"/>
      <c r="VLG19" s="29"/>
      <c r="VLH19" s="31"/>
      <c r="VLI19" s="29"/>
      <c r="VLJ19" s="31"/>
      <c r="VLK19" s="32"/>
      <c r="VLL19" s="33"/>
      <c r="VLM19" s="33"/>
      <c r="VLN19" s="33"/>
      <c r="VLO19" s="33"/>
      <c r="VLP19" s="34"/>
      <c r="VLQ19" s="28"/>
      <c r="VLR19" s="29"/>
      <c r="VLS19" s="29"/>
      <c r="VLT19" s="29"/>
      <c r="VLU19" s="29"/>
      <c r="VLV19" s="30"/>
      <c r="VLW19" s="29"/>
      <c r="VLX19" s="29"/>
      <c r="VLY19" s="29"/>
      <c r="VLZ19" s="29"/>
      <c r="VMA19" s="31"/>
      <c r="VMB19" s="29"/>
      <c r="VMC19" s="31"/>
      <c r="VMD19" s="32"/>
      <c r="VME19" s="33"/>
      <c r="VMF19" s="33"/>
      <c r="VMG19" s="33"/>
      <c r="VMH19" s="33"/>
      <c r="VMI19" s="34"/>
      <c r="VMJ19" s="28"/>
      <c r="VMK19" s="29"/>
      <c r="VML19" s="29"/>
      <c r="VMM19" s="29"/>
      <c r="VMN19" s="29"/>
      <c r="VMO19" s="30"/>
      <c r="VMP19" s="29"/>
      <c r="VMQ19" s="29"/>
      <c r="VMR19" s="29"/>
      <c r="VMS19" s="29"/>
      <c r="VMT19" s="31"/>
      <c r="VMU19" s="29"/>
      <c r="VMV19" s="31"/>
      <c r="VMW19" s="32"/>
      <c r="VMX19" s="33"/>
      <c r="VMY19" s="33"/>
      <c r="VMZ19" s="33"/>
      <c r="VNA19" s="33"/>
      <c r="VNB19" s="34"/>
      <c r="VNC19" s="28"/>
      <c r="VND19" s="29"/>
      <c r="VNE19" s="29"/>
      <c r="VNF19" s="29"/>
      <c r="VNG19" s="29"/>
      <c r="VNH19" s="30"/>
      <c r="VNI19" s="29"/>
      <c r="VNJ19" s="29"/>
      <c r="VNK19" s="29"/>
      <c r="VNL19" s="29"/>
      <c r="VNM19" s="31"/>
      <c r="VNN19" s="29"/>
      <c r="VNO19" s="31"/>
      <c r="VNP19" s="32"/>
      <c r="VNQ19" s="33"/>
      <c r="VNR19" s="33"/>
      <c r="VNS19" s="33"/>
      <c r="VNT19" s="33"/>
      <c r="VNU19" s="34"/>
      <c r="VNV19" s="28"/>
      <c r="VNW19" s="29"/>
      <c r="VNX19" s="29"/>
      <c r="VNY19" s="29"/>
      <c r="VNZ19" s="29"/>
      <c r="VOA19" s="30"/>
      <c r="VOB19" s="29"/>
      <c r="VOC19" s="29"/>
      <c r="VOD19" s="29"/>
      <c r="VOE19" s="29"/>
      <c r="VOF19" s="31"/>
      <c r="VOG19" s="29"/>
      <c r="VOH19" s="31"/>
      <c r="VOI19" s="32"/>
      <c r="VOJ19" s="33"/>
      <c r="VOK19" s="33"/>
      <c r="VOL19" s="33"/>
      <c r="VOM19" s="33"/>
      <c r="VON19" s="34"/>
      <c r="VOO19" s="28"/>
      <c r="VOP19" s="29"/>
      <c r="VOQ19" s="29"/>
      <c r="VOR19" s="29"/>
      <c r="VOS19" s="29"/>
      <c r="VOT19" s="30"/>
      <c r="VOU19" s="29"/>
      <c r="VOV19" s="29"/>
      <c r="VOW19" s="29"/>
      <c r="VOX19" s="29"/>
      <c r="VOY19" s="31"/>
      <c r="VOZ19" s="29"/>
      <c r="VPA19" s="31"/>
      <c r="VPB19" s="32"/>
      <c r="VPC19" s="33"/>
      <c r="VPD19" s="33"/>
      <c r="VPE19" s="33"/>
      <c r="VPF19" s="33"/>
      <c r="VPG19" s="34"/>
      <c r="VPH19" s="28"/>
      <c r="VPI19" s="29"/>
      <c r="VPJ19" s="29"/>
      <c r="VPK19" s="29"/>
      <c r="VPL19" s="29"/>
      <c r="VPM19" s="30"/>
      <c r="VPN19" s="29"/>
      <c r="VPO19" s="29"/>
      <c r="VPP19" s="29"/>
      <c r="VPQ19" s="29"/>
      <c r="VPR19" s="31"/>
      <c r="VPS19" s="29"/>
      <c r="VPT19" s="31"/>
      <c r="VPU19" s="32"/>
      <c r="VPV19" s="33"/>
      <c r="VPW19" s="33"/>
      <c r="VPX19" s="33"/>
      <c r="VPY19" s="33"/>
      <c r="VPZ19" s="34"/>
      <c r="VQA19" s="28"/>
      <c r="VQB19" s="29"/>
      <c r="VQC19" s="29"/>
      <c r="VQD19" s="29"/>
      <c r="VQE19" s="29"/>
      <c r="VQF19" s="30"/>
      <c r="VQG19" s="29"/>
      <c r="VQH19" s="29"/>
      <c r="VQI19" s="29"/>
      <c r="VQJ19" s="29"/>
      <c r="VQK19" s="31"/>
      <c r="VQL19" s="29"/>
      <c r="VQM19" s="31"/>
      <c r="VQN19" s="32"/>
      <c r="VQO19" s="33"/>
      <c r="VQP19" s="33"/>
      <c r="VQQ19" s="33"/>
      <c r="VQR19" s="33"/>
      <c r="VQS19" s="34"/>
      <c r="VQT19" s="28"/>
      <c r="VQU19" s="29"/>
      <c r="VQV19" s="29"/>
      <c r="VQW19" s="29"/>
      <c r="VQX19" s="29"/>
      <c r="VQY19" s="30"/>
      <c r="VQZ19" s="29"/>
      <c r="VRA19" s="29"/>
      <c r="VRB19" s="29"/>
      <c r="VRC19" s="29"/>
      <c r="VRD19" s="31"/>
      <c r="VRE19" s="29"/>
      <c r="VRF19" s="31"/>
      <c r="VRG19" s="32"/>
      <c r="VRH19" s="33"/>
      <c r="VRI19" s="33"/>
      <c r="VRJ19" s="33"/>
      <c r="VRK19" s="33"/>
      <c r="VRL19" s="34"/>
      <c r="VRM19" s="28"/>
      <c r="VRN19" s="29"/>
      <c r="VRO19" s="29"/>
      <c r="VRP19" s="29"/>
      <c r="VRQ19" s="29"/>
      <c r="VRR19" s="30"/>
      <c r="VRS19" s="29"/>
      <c r="VRT19" s="29"/>
      <c r="VRU19" s="29"/>
      <c r="VRV19" s="29"/>
      <c r="VRW19" s="31"/>
      <c r="VRX19" s="29"/>
      <c r="VRY19" s="31"/>
      <c r="VRZ19" s="32"/>
      <c r="VSA19" s="33"/>
      <c r="VSB19" s="33"/>
      <c r="VSC19" s="33"/>
      <c r="VSD19" s="33"/>
      <c r="VSE19" s="34"/>
      <c r="VSF19" s="28"/>
      <c r="VSG19" s="29"/>
      <c r="VSH19" s="29"/>
      <c r="VSI19" s="29"/>
      <c r="VSJ19" s="29"/>
      <c r="VSK19" s="30"/>
      <c r="VSL19" s="29"/>
      <c r="VSM19" s="29"/>
      <c r="VSN19" s="29"/>
      <c r="VSO19" s="29"/>
      <c r="VSP19" s="31"/>
      <c r="VSQ19" s="29"/>
      <c r="VSR19" s="31"/>
      <c r="VSS19" s="32"/>
      <c r="VST19" s="33"/>
      <c r="VSU19" s="33"/>
      <c r="VSV19" s="33"/>
      <c r="VSW19" s="33"/>
      <c r="VSX19" s="34"/>
      <c r="VSY19" s="28"/>
      <c r="VSZ19" s="29"/>
      <c r="VTA19" s="29"/>
      <c r="VTB19" s="29"/>
      <c r="VTC19" s="29"/>
      <c r="VTD19" s="30"/>
      <c r="VTE19" s="29"/>
      <c r="VTF19" s="29"/>
      <c r="VTG19" s="29"/>
      <c r="VTH19" s="29"/>
      <c r="VTI19" s="31"/>
      <c r="VTJ19" s="29"/>
      <c r="VTK19" s="31"/>
      <c r="VTL19" s="32"/>
      <c r="VTM19" s="33"/>
      <c r="VTN19" s="33"/>
      <c r="VTO19" s="33"/>
      <c r="VTP19" s="33"/>
      <c r="VTQ19" s="34"/>
      <c r="VTR19" s="28"/>
      <c r="VTS19" s="29"/>
      <c r="VTT19" s="29"/>
      <c r="VTU19" s="29"/>
      <c r="VTV19" s="29"/>
      <c r="VTW19" s="30"/>
      <c r="VTX19" s="29"/>
      <c r="VTY19" s="29"/>
      <c r="VTZ19" s="29"/>
      <c r="VUA19" s="29"/>
      <c r="VUB19" s="31"/>
      <c r="VUC19" s="29"/>
      <c r="VUD19" s="31"/>
      <c r="VUE19" s="32"/>
      <c r="VUF19" s="33"/>
      <c r="VUG19" s="33"/>
      <c r="VUH19" s="33"/>
      <c r="VUI19" s="33"/>
      <c r="VUJ19" s="34"/>
      <c r="VUK19" s="28"/>
      <c r="VUL19" s="29"/>
      <c r="VUM19" s="29"/>
      <c r="VUN19" s="29"/>
      <c r="VUO19" s="29"/>
      <c r="VUP19" s="30"/>
      <c r="VUQ19" s="29"/>
      <c r="VUR19" s="29"/>
      <c r="VUS19" s="29"/>
      <c r="VUT19" s="29"/>
      <c r="VUU19" s="31"/>
      <c r="VUV19" s="29"/>
      <c r="VUW19" s="31"/>
      <c r="VUX19" s="32"/>
      <c r="VUY19" s="33"/>
      <c r="VUZ19" s="33"/>
      <c r="VVA19" s="33"/>
      <c r="VVB19" s="33"/>
      <c r="VVC19" s="34"/>
      <c r="VVD19" s="28"/>
      <c r="VVE19" s="29"/>
      <c r="VVF19" s="29"/>
      <c r="VVG19" s="29"/>
      <c r="VVH19" s="29"/>
      <c r="VVI19" s="30"/>
      <c r="VVJ19" s="29"/>
      <c r="VVK19" s="29"/>
      <c r="VVL19" s="29"/>
      <c r="VVM19" s="29"/>
      <c r="VVN19" s="31"/>
      <c r="VVO19" s="29"/>
      <c r="VVP19" s="31"/>
      <c r="VVQ19" s="32"/>
      <c r="VVR19" s="33"/>
      <c r="VVS19" s="33"/>
      <c r="VVT19" s="33"/>
      <c r="VVU19" s="33"/>
      <c r="VVV19" s="34"/>
      <c r="VVW19" s="28"/>
      <c r="VVX19" s="29"/>
      <c r="VVY19" s="29"/>
      <c r="VVZ19" s="29"/>
      <c r="VWA19" s="29"/>
      <c r="VWB19" s="30"/>
      <c r="VWC19" s="29"/>
      <c r="VWD19" s="29"/>
      <c r="VWE19" s="29"/>
      <c r="VWF19" s="29"/>
      <c r="VWG19" s="31"/>
      <c r="VWH19" s="29"/>
      <c r="VWI19" s="31"/>
      <c r="VWJ19" s="32"/>
      <c r="VWK19" s="33"/>
      <c r="VWL19" s="33"/>
      <c r="VWM19" s="33"/>
      <c r="VWN19" s="33"/>
      <c r="VWO19" s="34"/>
      <c r="VWP19" s="28"/>
      <c r="VWQ19" s="29"/>
      <c r="VWR19" s="29"/>
      <c r="VWS19" s="29"/>
      <c r="VWT19" s="29"/>
      <c r="VWU19" s="30"/>
      <c r="VWV19" s="29"/>
      <c r="VWW19" s="29"/>
      <c r="VWX19" s="29"/>
      <c r="VWY19" s="29"/>
      <c r="VWZ19" s="31"/>
      <c r="VXA19" s="29"/>
      <c r="VXB19" s="31"/>
      <c r="VXC19" s="32"/>
      <c r="VXD19" s="33"/>
      <c r="VXE19" s="33"/>
      <c r="VXF19" s="33"/>
      <c r="VXG19" s="33"/>
      <c r="VXH19" s="34"/>
      <c r="VXI19" s="28"/>
      <c r="VXJ19" s="29"/>
      <c r="VXK19" s="29"/>
      <c r="VXL19" s="29"/>
      <c r="VXM19" s="29"/>
      <c r="VXN19" s="30"/>
      <c r="VXO19" s="29"/>
      <c r="VXP19" s="29"/>
      <c r="VXQ19" s="29"/>
      <c r="VXR19" s="29"/>
      <c r="VXS19" s="31"/>
      <c r="VXT19" s="29"/>
      <c r="VXU19" s="31"/>
      <c r="VXV19" s="32"/>
      <c r="VXW19" s="33"/>
      <c r="VXX19" s="33"/>
      <c r="VXY19" s="33"/>
      <c r="VXZ19" s="33"/>
      <c r="VYA19" s="34"/>
      <c r="VYB19" s="28"/>
      <c r="VYC19" s="29"/>
      <c r="VYD19" s="29"/>
      <c r="VYE19" s="29"/>
      <c r="VYF19" s="29"/>
      <c r="VYG19" s="30"/>
      <c r="VYH19" s="29"/>
      <c r="VYI19" s="29"/>
      <c r="VYJ19" s="29"/>
      <c r="VYK19" s="29"/>
      <c r="VYL19" s="31"/>
      <c r="VYM19" s="29"/>
      <c r="VYN19" s="31"/>
      <c r="VYO19" s="32"/>
      <c r="VYP19" s="33"/>
      <c r="VYQ19" s="33"/>
      <c r="VYR19" s="33"/>
      <c r="VYS19" s="33"/>
      <c r="VYT19" s="34"/>
      <c r="VYU19" s="28"/>
      <c r="VYV19" s="29"/>
      <c r="VYW19" s="29"/>
      <c r="VYX19" s="29"/>
      <c r="VYY19" s="29"/>
      <c r="VYZ19" s="30"/>
      <c r="VZA19" s="29"/>
      <c r="VZB19" s="29"/>
      <c r="VZC19" s="29"/>
      <c r="VZD19" s="29"/>
      <c r="VZE19" s="31"/>
      <c r="VZF19" s="29"/>
      <c r="VZG19" s="31"/>
      <c r="VZH19" s="32"/>
      <c r="VZI19" s="33"/>
      <c r="VZJ19" s="33"/>
      <c r="VZK19" s="33"/>
      <c r="VZL19" s="33"/>
      <c r="VZM19" s="34"/>
      <c r="VZN19" s="28"/>
      <c r="VZO19" s="29"/>
      <c r="VZP19" s="29"/>
      <c r="VZQ19" s="29"/>
      <c r="VZR19" s="29"/>
      <c r="VZS19" s="30"/>
      <c r="VZT19" s="29"/>
      <c r="VZU19" s="29"/>
      <c r="VZV19" s="29"/>
      <c r="VZW19" s="29"/>
      <c r="VZX19" s="31"/>
      <c r="VZY19" s="29"/>
      <c r="VZZ19" s="31"/>
      <c r="WAA19" s="32"/>
      <c r="WAB19" s="33"/>
      <c r="WAC19" s="33"/>
      <c r="WAD19" s="33"/>
      <c r="WAE19" s="33"/>
      <c r="WAF19" s="34"/>
      <c r="WAG19" s="28"/>
      <c r="WAH19" s="29"/>
      <c r="WAI19" s="29"/>
      <c r="WAJ19" s="29"/>
      <c r="WAK19" s="29"/>
      <c r="WAL19" s="30"/>
      <c r="WAM19" s="29"/>
      <c r="WAN19" s="29"/>
      <c r="WAO19" s="29"/>
      <c r="WAP19" s="29"/>
      <c r="WAQ19" s="31"/>
      <c r="WAR19" s="29"/>
      <c r="WAS19" s="31"/>
      <c r="WAT19" s="32"/>
      <c r="WAU19" s="33"/>
      <c r="WAV19" s="33"/>
      <c r="WAW19" s="33"/>
      <c r="WAX19" s="33"/>
      <c r="WAY19" s="34"/>
      <c r="WAZ19" s="28"/>
      <c r="WBA19" s="29"/>
      <c r="WBB19" s="29"/>
      <c r="WBC19" s="29"/>
      <c r="WBD19" s="29"/>
      <c r="WBE19" s="30"/>
      <c r="WBF19" s="29"/>
      <c r="WBG19" s="29"/>
      <c r="WBH19" s="29"/>
      <c r="WBI19" s="29"/>
      <c r="WBJ19" s="31"/>
      <c r="WBK19" s="29"/>
      <c r="WBL19" s="31"/>
      <c r="WBM19" s="32"/>
      <c r="WBN19" s="33"/>
      <c r="WBO19" s="33"/>
      <c r="WBP19" s="33"/>
      <c r="WBQ19" s="33"/>
      <c r="WBR19" s="34"/>
      <c r="WBS19" s="28"/>
      <c r="WBT19" s="29"/>
      <c r="WBU19" s="29"/>
      <c r="WBV19" s="29"/>
      <c r="WBW19" s="29"/>
      <c r="WBX19" s="30"/>
      <c r="WBY19" s="29"/>
      <c r="WBZ19" s="29"/>
      <c r="WCA19" s="29"/>
      <c r="WCB19" s="29"/>
      <c r="WCC19" s="31"/>
      <c r="WCD19" s="29"/>
      <c r="WCE19" s="31"/>
      <c r="WCF19" s="32"/>
      <c r="WCG19" s="33"/>
      <c r="WCH19" s="33"/>
      <c r="WCI19" s="33"/>
      <c r="WCJ19" s="33"/>
      <c r="WCK19" s="34"/>
      <c r="WCL19" s="28"/>
      <c r="WCM19" s="29"/>
      <c r="WCN19" s="29"/>
      <c r="WCO19" s="29"/>
      <c r="WCP19" s="29"/>
      <c r="WCQ19" s="30"/>
      <c r="WCR19" s="29"/>
      <c r="WCS19" s="29"/>
      <c r="WCT19" s="29"/>
      <c r="WCU19" s="29"/>
      <c r="WCV19" s="31"/>
      <c r="WCW19" s="29"/>
      <c r="WCX19" s="31"/>
      <c r="WCY19" s="32"/>
      <c r="WCZ19" s="33"/>
      <c r="WDA19" s="33"/>
      <c r="WDB19" s="33"/>
      <c r="WDC19" s="33"/>
      <c r="WDD19" s="34"/>
      <c r="WDE19" s="28"/>
      <c r="WDF19" s="29"/>
      <c r="WDG19" s="29"/>
      <c r="WDH19" s="29"/>
      <c r="WDI19" s="29"/>
      <c r="WDJ19" s="30"/>
      <c r="WDK19" s="29"/>
      <c r="WDL19" s="29"/>
      <c r="WDM19" s="29"/>
      <c r="WDN19" s="29"/>
      <c r="WDO19" s="31"/>
      <c r="WDP19" s="29"/>
      <c r="WDQ19" s="31"/>
      <c r="WDR19" s="32"/>
      <c r="WDS19" s="33"/>
      <c r="WDT19" s="33"/>
      <c r="WDU19" s="33"/>
      <c r="WDV19" s="33"/>
      <c r="WDW19" s="34"/>
      <c r="WDX19" s="28"/>
      <c r="WDY19" s="29"/>
      <c r="WDZ19" s="29"/>
      <c r="WEA19" s="29"/>
      <c r="WEB19" s="29"/>
      <c r="WEC19" s="30"/>
      <c r="WED19" s="29"/>
      <c r="WEE19" s="29"/>
      <c r="WEF19" s="29"/>
      <c r="WEG19" s="29"/>
      <c r="WEH19" s="31"/>
      <c r="WEI19" s="29"/>
      <c r="WEJ19" s="31"/>
      <c r="WEK19" s="32"/>
      <c r="WEL19" s="33"/>
      <c r="WEM19" s="33"/>
      <c r="WEN19" s="33"/>
      <c r="WEO19" s="33"/>
      <c r="WEP19" s="34"/>
      <c r="WEQ19" s="28"/>
      <c r="WER19" s="29"/>
      <c r="WES19" s="29"/>
      <c r="WET19" s="29"/>
      <c r="WEU19" s="29"/>
      <c r="WEV19" s="30"/>
      <c r="WEW19" s="29"/>
      <c r="WEX19" s="29"/>
      <c r="WEY19" s="29"/>
      <c r="WEZ19" s="29"/>
      <c r="WFA19" s="31"/>
      <c r="WFB19" s="29"/>
      <c r="WFC19" s="31"/>
      <c r="WFD19" s="32"/>
      <c r="WFE19" s="33"/>
      <c r="WFF19" s="33"/>
      <c r="WFG19" s="33"/>
      <c r="WFH19" s="33"/>
      <c r="WFI19" s="34"/>
      <c r="WFJ19" s="28"/>
      <c r="WFK19" s="29"/>
      <c r="WFL19" s="29"/>
      <c r="WFM19" s="29"/>
      <c r="WFN19" s="29"/>
      <c r="WFO19" s="30"/>
      <c r="WFP19" s="29"/>
      <c r="WFQ19" s="29"/>
      <c r="WFR19" s="29"/>
      <c r="WFS19" s="29"/>
      <c r="WFT19" s="31"/>
      <c r="WFU19" s="29"/>
      <c r="WFV19" s="31"/>
      <c r="WFW19" s="32"/>
      <c r="WFX19" s="33"/>
      <c r="WFY19" s="33"/>
      <c r="WFZ19" s="33"/>
      <c r="WGA19" s="33"/>
      <c r="WGB19" s="34"/>
      <c r="WGC19" s="28"/>
      <c r="WGD19" s="29"/>
      <c r="WGE19" s="29"/>
      <c r="WGF19" s="29"/>
      <c r="WGG19" s="29"/>
      <c r="WGH19" s="30"/>
      <c r="WGI19" s="29"/>
      <c r="WGJ19" s="29"/>
      <c r="WGK19" s="29"/>
      <c r="WGL19" s="29"/>
      <c r="WGM19" s="31"/>
      <c r="WGN19" s="29"/>
      <c r="WGO19" s="31"/>
      <c r="WGP19" s="32"/>
      <c r="WGQ19" s="33"/>
      <c r="WGR19" s="33"/>
      <c r="WGS19" s="33"/>
      <c r="WGT19" s="33"/>
      <c r="WGU19" s="34"/>
      <c r="WGV19" s="28"/>
      <c r="WGW19" s="29"/>
      <c r="WGX19" s="29"/>
      <c r="WGY19" s="29"/>
      <c r="WGZ19" s="29"/>
      <c r="WHA19" s="30"/>
      <c r="WHB19" s="29"/>
      <c r="WHC19" s="29"/>
      <c r="WHD19" s="29"/>
      <c r="WHE19" s="29"/>
      <c r="WHF19" s="31"/>
      <c r="WHG19" s="29"/>
      <c r="WHH19" s="31"/>
      <c r="WHI19" s="32"/>
      <c r="WHJ19" s="33"/>
      <c r="WHK19" s="33"/>
      <c r="WHL19" s="33"/>
      <c r="WHM19" s="33"/>
      <c r="WHN19" s="34"/>
      <c r="WHO19" s="28"/>
      <c r="WHP19" s="29"/>
      <c r="WHQ19" s="29"/>
      <c r="WHR19" s="29"/>
      <c r="WHS19" s="29"/>
      <c r="WHT19" s="30"/>
      <c r="WHU19" s="29"/>
      <c r="WHV19" s="29"/>
      <c r="WHW19" s="29"/>
      <c r="WHX19" s="29"/>
      <c r="WHY19" s="31"/>
      <c r="WHZ19" s="29"/>
      <c r="WIA19" s="31"/>
      <c r="WIB19" s="32"/>
      <c r="WIC19" s="33"/>
      <c r="WID19" s="33"/>
      <c r="WIE19" s="33"/>
      <c r="WIF19" s="33"/>
      <c r="WIG19" s="34"/>
      <c r="WIH19" s="28"/>
      <c r="WII19" s="29"/>
      <c r="WIJ19" s="29"/>
      <c r="WIK19" s="29"/>
      <c r="WIL19" s="29"/>
      <c r="WIM19" s="30"/>
      <c r="WIN19" s="29"/>
      <c r="WIO19" s="29"/>
      <c r="WIP19" s="29"/>
      <c r="WIQ19" s="29"/>
      <c r="WIR19" s="31"/>
      <c r="WIS19" s="29"/>
      <c r="WIT19" s="31"/>
      <c r="WIU19" s="32"/>
      <c r="WIV19" s="33"/>
      <c r="WIW19" s="33"/>
      <c r="WIX19" s="33"/>
      <c r="WIY19" s="33"/>
      <c r="WIZ19" s="34"/>
      <c r="WJA19" s="28"/>
      <c r="WJB19" s="29"/>
      <c r="WJC19" s="29"/>
      <c r="WJD19" s="29"/>
      <c r="WJE19" s="29"/>
      <c r="WJF19" s="30"/>
      <c r="WJG19" s="29"/>
      <c r="WJH19" s="29"/>
      <c r="WJI19" s="29"/>
      <c r="WJJ19" s="29"/>
      <c r="WJK19" s="31"/>
      <c r="WJL19" s="29"/>
      <c r="WJM19" s="31"/>
      <c r="WJN19" s="32"/>
      <c r="WJO19" s="33"/>
      <c r="WJP19" s="33"/>
      <c r="WJQ19" s="33"/>
      <c r="WJR19" s="33"/>
      <c r="WJS19" s="34"/>
      <c r="WJT19" s="28"/>
      <c r="WJU19" s="29"/>
      <c r="WJV19" s="29"/>
      <c r="WJW19" s="29"/>
      <c r="WJX19" s="29"/>
      <c r="WJY19" s="30"/>
      <c r="WJZ19" s="29"/>
      <c r="WKA19" s="29"/>
      <c r="WKB19" s="29"/>
      <c r="WKC19" s="29"/>
      <c r="WKD19" s="31"/>
      <c r="WKE19" s="29"/>
      <c r="WKF19" s="31"/>
      <c r="WKG19" s="32"/>
      <c r="WKH19" s="33"/>
      <c r="WKI19" s="33"/>
      <c r="WKJ19" s="33"/>
      <c r="WKK19" s="33"/>
      <c r="WKL19" s="34"/>
      <c r="WKM19" s="28"/>
      <c r="WKN19" s="29"/>
      <c r="WKO19" s="29"/>
      <c r="WKP19" s="29"/>
      <c r="WKQ19" s="29"/>
      <c r="WKR19" s="30"/>
      <c r="WKS19" s="29"/>
      <c r="WKT19" s="29"/>
      <c r="WKU19" s="29"/>
      <c r="WKV19" s="29"/>
      <c r="WKW19" s="31"/>
      <c r="WKX19" s="29"/>
      <c r="WKY19" s="31"/>
      <c r="WKZ19" s="32"/>
      <c r="WLA19" s="33"/>
      <c r="WLB19" s="33"/>
      <c r="WLC19" s="33"/>
      <c r="WLD19" s="33"/>
      <c r="WLE19" s="34"/>
      <c r="WLF19" s="28"/>
      <c r="WLG19" s="29"/>
      <c r="WLH19" s="29"/>
      <c r="WLI19" s="29"/>
      <c r="WLJ19" s="29"/>
      <c r="WLK19" s="30"/>
      <c r="WLL19" s="29"/>
      <c r="WLM19" s="29"/>
      <c r="WLN19" s="29"/>
      <c r="WLO19" s="29"/>
      <c r="WLP19" s="31"/>
      <c r="WLQ19" s="29"/>
      <c r="WLR19" s="31"/>
      <c r="WLS19" s="32"/>
      <c r="WLT19" s="33"/>
      <c r="WLU19" s="33"/>
      <c r="WLV19" s="33"/>
      <c r="WLW19" s="33"/>
      <c r="WLX19" s="34"/>
      <c r="WLY19" s="28"/>
      <c r="WLZ19" s="29"/>
      <c r="WMA19" s="29"/>
      <c r="WMB19" s="29"/>
      <c r="WMC19" s="29"/>
      <c r="WMD19" s="30"/>
      <c r="WME19" s="29"/>
      <c r="WMF19" s="29"/>
      <c r="WMG19" s="29"/>
      <c r="WMH19" s="29"/>
      <c r="WMI19" s="31"/>
      <c r="WMJ19" s="29"/>
      <c r="WMK19" s="31"/>
      <c r="WML19" s="32"/>
      <c r="WMM19" s="33"/>
      <c r="WMN19" s="33"/>
      <c r="WMO19" s="33"/>
      <c r="WMP19" s="33"/>
      <c r="WMQ19" s="34"/>
      <c r="WMR19" s="28"/>
      <c r="WMS19" s="29"/>
      <c r="WMT19" s="29"/>
      <c r="WMU19" s="29"/>
      <c r="WMV19" s="29"/>
      <c r="WMW19" s="30"/>
      <c r="WMX19" s="29"/>
      <c r="WMY19" s="29"/>
      <c r="WMZ19" s="29"/>
      <c r="WNA19" s="29"/>
      <c r="WNB19" s="31"/>
      <c r="WNC19" s="29"/>
      <c r="WND19" s="31"/>
      <c r="WNE19" s="32"/>
      <c r="WNF19" s="33"/>
      <c r="WNG19" s="33"/>
      <c r="WNH19" s="33"/>
      <c r="WNI19" s="33"/>
      <c r="WNJ19" s="34"/>
      <c r="WNK19" s="28"/>
      <c r="WNL19" s="29"/>
      <c r="WNM19" s="29"/>
      <c r="WNN19" s="29"/>
      <c r="WNO19" s="29"/>
      <c r="WNP19" s="30"/>
      <c r="WNQ19" s="29"/>
      <c r="WNR19" s="29"/>
      <c r="WNS19" s="29"/>
      <c r="WNT19" s="29"/>
      <c r="WNU19" s="31"/>
      <c r="WNV19" s="29"/>
      <c r="WNW19" s="31"/>
      <c r="WNX19" s="32"/>
      <c r="WNY19" s="33"/>
      <c r="WNZ19" s="33"/>
      <c r="WOA19" s="33"/>
      <c r="WOB19" s="33"/>
      <c r="WOC19" s="34"/>
      <c r="WOD19" s="28"/>
      <c r="WOE19" s="29"/>
      <c r="WOF19" s="29"/>
      <c r="WOG19" s="29"/>
      <c r="WOH19" s="29"/>
      <c r="WOI19" s="30"/>
      <c r="WOJ19" s="29"/>
      <c r="WOK19" s="29"/>
      <c r="WOL19" s="29"/>
      <c r="WOM19" s="29"/>
      <c r="WON19" s="31"/>
      <c r="WOO19" s="29"/>
      <c r="WOP19" s="31"/>
      <c r="WOQ19" s="32"/>
      <c r="WOR19" s="33"/>
      <c r="WOS19" s="33"/>
      <c r="WOT19" s="33"/>
      <c r="WOU19" s="33"/>
      <c r="WOV19" s="34"/>
      <c r="WOW19" s="28"/>
      <c r="WOX19" s="29"/>
      <c r="WOY19" s="29"/>
      <c r="WOZ19" s="29"/>
      <c r="WPA19" s="29"/>
      <c r="WPB19" s="30"/>
      <c r="WPC19" s="29"/>
      <c r="WPD19" s="29"/>
      <c r="WPE19" s="29"/>
      <c r="WPF19" s="29"/>
      <c r="WPG19" s="31"/>
      <c r="WPH19" s="29"/>
      <c r="WPI19" s="31"/>
      <c r="WPJ19" s="32"/>
      <c r="WPK19" s="33"/>
      <c r="WPL19" s="33"/>
      <c r="WPM19" s="33"/>
      <c r="WPN19" s="33"/>
      <c r="WPO19" s="34"/>
      <c r="WPP19" s="28"/>
      <c r="WPQ19" s="29"/>
      <c r="WPR19" s="29"/>
      <c r="WPS19" s="29"/>
      <c r="WPT19" s="29"/>
      <c r="WPU19" s="30"/>
      <c r="WPV19" s="29"/>
      <c r="WPW19" s="29"/>
      <c r="WPX19" s="29"/>
      <c r="WPY19" s="29"/>
      <c r="WPZ19" s="31"/>
      <c r="WQA19" s="29"/>
      <c r="WQB19" s="31"/>
      <c r="WQC19" s="32"/>
      <c r="WQD19" s="33"/>
      <c r="WQE19" s="33"/>
      <c r="WQF19" s="33"/>
      <c r="WQG19" s="33"/>
      <c r="WQH19" s="34"/>
      <c r="WQI19" s="28"/>
      <c r="WQJ19" s="29"/>
      <c r="WQK19" s="29"/>
      <c r="WQL19" s="29"/>
      <c r="WQM19" s="29"/>
      <c r="WQN19" s="30"/>
      <c r="WQO19" s="29"/>
      <c r="WQP19" s="29"/>
      <c r="WQQ19" s="29"/>
      <c r="WQR19" s="29"/>
      <c r="WQS19" s="31"/>
      <c r="WQT19" s="29"/>
      <c r="WQU19" s="31"/>
      <c r="WQV19" s="32"/>
      <c r="WQW19" s="33"/>
      <c r="WQX19" s="33"/>
      <c r="WQY19" s="33"/>
      <c r="WQZ19" s="33"/>
      <c r="WRA19" s="34"/>
      <c r="WRB19" s="28"/>
      <c r="WRC19" s="29"/>
      <c r="WRD19" s="29"/>
      <c r="WRE19" s="29"/>
      <c r="WRF19" s="29"/>
      <c r="WRG19" s="30"/>
      <c r="WRH19" s="29"/>
      <c r="WRI19" s="29"/>
      <c r="WRJ19" s="29"/>
      <c r="WRK19" s="29"/>
      <c r="WRL19" s="31"/>
      <c r="WRM19" s="29"/>
      <c r="WRN19" s="31"/>
      <c r="WRO19" s="32"/>
      <c r="WRP19" s="33"/>
      <c r="WRQ19" s="33"/>
      <c r="WRR19" s="33"/>
      <c r="WRS19" s="33"/>
      <c r="WRT19" s="34"/>
      <c r="WRU19" s="28"/>
      <c r="WRV19" s="29"/>
      <c r="WRW19" s="29"/>
      <c r="WRX19" s="29"/>
      <c r="WRY19" s="29"/>
      <c r="WRZ19" s="30"/>
      <c r="WSA19" s="29"/>
      <c r="WSB19" s="29"/>
      <c r="WSC19" s="29"/>
      <c r="WSD19" s="29"/>
      <c r="WSE19" s="31"/>
      <c r="WSF19" s="29"/>
      <c r="WSG19" s="31"/>
      <c r="WSH19" s="32"/>
      <c r="WSI19" s="33"/>
      <c r="WSJ19" s="33"/>
      <c r="WSK19" s="33"/>
      <c r="WSL19" s="33"/>
      <c r="WSM19" s="34"/>
      <c r="WSN19" s="28"/>
      <c r="WSO19" s="29"/>
      <c r="WSP19" s="29"/>
      <c r="WSQ19" s="29"/>
      <c r="WSR19" s="29"/>
      <c r="WSS19" s="30"/>
      <c r="WST19" s="29"/>
      <c r="WSU19" s="29"/>
      <c r="WSV19" s="29"/>
      <c r="WSW19" s="29"/>
      <c r="WSX19" s="31"/>
      <c r="WSY19" s="29"/>
      <c r="WSZ19" s="31"/>
      <c r="WTA19" s="32"/>
      <c r="WTB19" s="33"/>
      <c r="WTC19" s="33"/>
      <c r="WTD19" s="33"/>
      <c r="WTE19" s="33"/>
      <c r="WTF19" s="34"/>
      <c r="WTG19" s="28"/>
      <c r="WTH19" s="29"/>
      <c r="WTI19" s="29"/>
      <c r="WTJ19" s="29"/>
      <c r="WTK19" s="29"/>
      <c r="WTL19" s="30"/>
      <c r="WTM19" s="29"/>
      <c r="WTN19" s="29"/>
      <c r="WTO19" s="29"/>
      <c r="WTP19" s="29"/>
      <c r="WTQ19" s="31"/>
      <c r="WTR19" s="29"/>
      <c r="WTS19" s="31"/>
      <c r="WTT19" s="32"/>
      <c r="WTU19" s="33"/>
      <c r="WTV19" s="33"/>
      <c r="WTW19" s="33"/>
      <c r="WTX19" s="33"/>
      <c r="WTY19" s="34"/>
      <c r="WTZ19" s="28"/>
      <c r="WUA19" s="29"/>
      <c r="WUB19" s="29"/>
      <c r="WUC19" s="29"/>
      <c r="WUD19" s="29"/>
      <c r="WUE19" s="30"/>
      <c r="WUF19" s="29"/>
      <c r="WUG19" s="29"/>
      <c r="WUH19" s="29"/>
      <c r="WUI19" s="29"/>
      <c r="WUJ19" s="31"/>
      <c r="WUK19" s="29"/>
      <c r="WUL19" s="31"/>
      <c r="WUM19" s="32"/>
      <c r="WUN19" s="33"/>
      <c r="WUO19" s="33"/>
      <c r="WUP19" s="33"/>
      <c r="WUQ19" s="33"/>
      <c r="WUR19" s="34"/>
      <c r="WUS19" s="28"/>
      <c r="WUT19" s="29"/>
      <c r="WUU19" s="29"/>
      <c r="WUV19" s="29"/>
      <c r="WUW19" s="29"/>
      <c r="WUX19" s="30"/>
      <c r="WUY19" s="29"/>
      <c r="WUZ19" s="29"/>
      <c r="WVA19" s="29"/>
      <c r="WVB19" s="29"/>
      <c r="WVC19" s="31"/>
      <c r="WVD19" s="29"/>
      <c r="WVE19" s="31"/>
      <c r="WVF19" s="32"/>
      <c r="WVG19" s="33"/>
      <c r="WVH19" s="33"/>
      <c r="WVI19" s="33"/>
      <c r="WVJ19" s="33"/>
      <c r="WVK19" s="34"/>
      <c r="WVL19" s="28"/>
      <c r="WVM19" s="29"/>
      <c r="WVN19" s="29"/>
      <c r="WVO19" s="29"/>
      <c r="WVP19" s="29"/>
      <c r="WVQ19" s="30"/>
      <c r="WVR19" s="29"/>
      <c r="WVS19" s="29"/>
      <c r="WVT19" s="29"/>
      <c r="WVU19" s="29"/>
      <c r="WVV19" s="31"/>
      <c r="WVW19" s="29"/>
      <c r="WVX19" s="31"/>
      <c r="WVY19" s="32"/>
      <c r="WVZ19" s="33"/>
      <c r="WWA19" s="33"/>
      <c r="WWB19" s="33"/>
      <c r="WWC19" s="33"/>
      <c r="WWD19" s="34"/>
      <c r="WWE19" s="28"/>
      <c r="WWF19" s="29"/>
      <c r="WWG19" s="29"/>
      <c r="WWH19" s="29"/>
      <c r="WWI19" s="29"/>
      <c r="WWJ19" s="30"/>
      <c r="WWK19" s="29"/>
      <c r="WWL19" s="29"/>
      <c r="WWM19" s="29"/>
      <c r="WWN19" s="29"/>
      <c r="WWO19" s="31"/>
      <c r="WWP19" s="29"/>
      <c r="WWQ19" s="31"/>
      <c r="WWR19" s="32"/>
      <c r="WWS19" s="33"/>
      <c r="WWT19" s="33"/>
      <c r="WWU19" s="33"/>
      <c r="WWV19" s="33"/>
      <c r="WWW19" s="34"/>
      <c r="WWX19" s="28"/>
      <c r="WWY19" s="29"/>
      <c r="WWZ19" s="29"/>
      <c r="WXA19" s="29"/>
      <c r="WXB19" s="29"/>
      <c r="WXC19" s="30"/>
      <c r="WXD19" s="29"/>
      <c r="WXE19" s="29"/>
      <c r="WXF19" s="29"/>
      <c r="WXG19" s="29"/>
      <c r="WXH19" s="31"/>
      <c r="WXI19" s="29"/>
      <c r="WXJ19" s="31"/>
      <c r="WXK19" s="32"/>
      <c r="WXL19" s="33"/>
      <c r="WXM19" s="33"/>
      <c r="WXN19" s="33"/>
      <c r="WXO19" s="33"/>
      <c r="WXP19" s="34"/>
      <c r="WXQ19" s="28"/>
      <c r="WXR19" s="29"/>
      <c r="WXS19" s="29"/>
      <c r="WXT19" s="29"/>
      <c r="WXU19" s="29"/>
      <c r="WXV19" s="30"/>
      <c r="WXW19" s="29"/>
      <c r="WXX19" s="29"/>
      <c r="WXY19" s="29"/>
      <c r="WXZ19" s="29"/>
      <c r="WYA19" s="31"/>
      <c r="WYB19" s="29"/>
      <c r="WYC19" s="31"/>
      <c r="WYD19" s="32"/>
      <c r="WYE19" s="33"/>
      <c r="WYF19" s="33"/>
      <c r="WYG19" s="33"/>
      <c r="WYH19" s="33"/>
      <c r="WYI19" s="34"/>
      <c r="WYJ19" s="28"/>
      <c r="WYK19" s="29"/>
      <c r="WYL19" s="29"/>
      <c r="WYM19" s="29"/>
      <c r="WYN19" s="29"/>
      <c r="WYO19" s="30"/>
      <c r="WYP19" s="29"/>
      <c r="WYQ19" s="29"/>
      <c r="WYR19" s="29"/>
      <c r="WYS19" s="29"/>
      <c r="WYT19" s="31"/>
      <c r="WYU19" s="29"/>
      <c r="WYV19" s="31"/>
      <c r="WYW19" s="32"/>
      <c r="WYX19" s="33"/>
      <c r="WYY19" s="33"/>
      <c r="WYZ19" s="33"/>
      <c r="WZA19" s="33"/>
      <c r="WZB19" s="34"/>
      <c r="WZC19" s="28"/>
      <c r="WZD19" s="29"/>
      <c r="WZE19" s="29"/>
      <c r="WZF19" s="29"/>
      <c r="WZG19" s="29"/>
      <c r="WZH19" s="30"/>
      <c r="WZI19" s="29"/>
      <c r="WZJ19" s="29"/>
      <c r="WZK19" s="29"/>
      <c r="WZL19" s="29"/>
      <c r="WZM19" s="31"/>
      <c r="WZN19" s="29"/>
      <c r="WZO19" s="31"/>
      <c r="WZP19" s="32"/>
      <c r="WZQ19" s="33"/>
      <c r="WZR19" s="33"/>
      <c r="WZS19" s="33"/>
      <c r="WZT19" s="33"/>
      <c r="WZU19" s="34"/>
      <c r="WZV19" s="28"/>
      <c r="WZW19" s="29"/>
      <c r="WZX19" s="29"/>
      <c r="WZY19" s="29"/>
      <c r="WZZ19" s="29"/>
      <c r="XAA19" s="30"/>
      <c r="XAB19" s="29"/>
      <c r="XAC19" s="29"/>
      <c r="XAD19" s="29"/>
      <c r="XAE19" s="29"/>
      <c r="XAF19" s="31"/>
      <c r="XAG19" s="29"/>
      <c r="XAH19" s="31"/>
      <c r="XAI19" s="32"/>
      <c r="XAJ19" s="33"/>
      <c r="XAK19" s="33"/>
      <c r="XAL19" s="33"/>
      <c r="XAM19" s="33"/>
      <c r="XAN19" s="34"/>
      <c r="XAO19" s="28"/>
      <c r="XAP19" s="29"/>
      <c r="XAQ19" s="29"/>
      <c r="XAR19" s="29"/>
      <c r="XAS19" s="29"/>
      <c r="XAT19" s="30"/>
      <c r="XAU19" s="29"/>
      <c r="XAV19" s="29"/>
      <c r="XAW19" s="29"/>
      <c r="XAX19" s="29"/>
      <c r="XAY19" s="31"/>
      <c r="XAZ19" s="29"/>
      <c r="XBA19" s="31"/>
      <c r="XBB19" s="32"/>
      <c r="XBC19" s="33"/>
      <c r="XBD19" s="33"/>
      <c r="XBE19" s="33"/>
      <c r="XBF19" s="33"/>
      <c r="XBG19" s="34"/>
      <c r="XBH19" s="28"/>
      <c r="XBI19" s="29"/>
      <c r="XBJ19" s="29"/>
      <c r="XBK19" s="29"/>
      <c r="XBL19" s="29"/>
      <c r="XBM19" s="30"/>
      <c r="XBN19" s="29"/>
      <c r="XBO19" s="29"/>
      <c r="XBP19" s="29"/>
      <c r="XBQ19" s="29"/>
      <c r="XBR19" s="31"/>
      <c r="XBS19" s="29"/>
      <c r="XBT19" s="31"/>
      <c r="XBU19" s="32"/>
      <c r="XBV19" s="33"/>
      <c r="XBW19" s="33"/>
      <c r="XBX19" s="33"/>
      <c r="XBY19" s="33"/>
      <c r="XBZ19" s="34"/>
      <c r="XCA19" s="28"/>
      <c r="XCB19" s="29"/>
      <c r="XCC19" s="29"/>
      <c r="XCD19" s="29"/>
      <c r="XCE19" s="29"/>
      <c r="XCF19" s="30"/>
      <c r="XCG19" s="29"/>
      <c r="XCH19" s="29"/>
      <c r="XCI19" s="29"/>
      <c r="XCJ19" s="29"/>
      <c r="XCK19" s="31"/>
      <c r="XCL19" s="29"/>
      <c r="XCM19" s="31"/>
      <c r="XCN19" s="32"/>
      <c r="XCO19" s="33"/>
      <c r="XCP19" s="33"/>
      <c r="XCQ19" s="33"/>
      <c r="XCR19" s="33"/>
      <c r="XCS19" s="34"/>
      <c r="XCT19" s="28"/>
      <c r="XCU19" s="29"/>
      <c r="XCV19" s="29"/>
      <c r="XCW19" s="29"/>
      <c r="XCX19" s="29"/>
      <c r="XCY19" s="30"/>
      <c r="XCZ19" s="29"/>
      <c r="XDA19" s="29"/>
      <c r="XDB19" s="29"/>
      <c r="XDC19" s="29"/>
      <c r="XDD19" s="31"/>
      <c r="XDE19" s="29"/>
      <c r="XDF19" s="31"/>
      <c r="XDG19" s="32"/>
      <c r="XDH19" s="33"/>
      <c r="XDI19" s="33"/>
      <c r="XDJ19" s="33"/>
      <c r="XDK19" s="33"/>
      <c r="XDL19" s="34"/>
      <c r="XDM19" s="28"/>
      <c r="XDN19" s="29"/>
      <c r="XDO19" s="29"/>
      <c r="XDP19" s="29"/>
      <c r="XDQ19" s="29"/>
      <c r="XDR19" s="30"/>
      <c r="XDS19" s="29"/>
      <c r="XDT19" s="29"/>
      <c r="XDU19" s="29"/>
      <c r="XDV19" s="29"/>
      <c r="XDW19" s="31"/>
      <c r="XDX19" s="29"/>
      <c r="XDY19" s="31"/>
      <c r="XDZ19" s="32"/>
      <c r="XEA19" s="33"/>
      <c r="XEB19" s="33"/>
      <c r="XEC19" s="33"/>
      <c r="XED19" s="33"/>
      <c r="XEE19" s="34"/>
      <c r="XEF19" s="28"/>
      <c r="XEG19" s="29"/>
      <c r="XEH19" s="29"/>
      <c r="XEI19" s="29"/>
      <c r="XEJ19" s="29"/>
      <c r="XEK19" s="30"/>
      <c r="XEL19" s="29"/>
      <c r="XEM19" s="29"/>
      <c r="XEN19" s="29"/>
      <c r="XEO19" s="29"/>
      <c r="XEP19" s="31"/>
      <c r="XEQ19" s="29"/>
      <c r="XER19" s="31"/>
      <c r="XES19" s="32"/>
      <c r="XET19" s="33"/>
      <c r="XEU19" s="33"/>
      <c r="XEV19" s="33"/>
      <c r="XEW19" s="33"/>
      <c r="XEX19" s="34"/>
      <c r="XEY19" s="28"/>
      <c r="XEZ19" s="29"/>
      <c r="XFA19" s="29"/>
      <c r="XFB19" s="29"/>
      <c r="XFC19" s="29"/>
      <c r="XFD19" s="30"/>
    </row>
    <row r="20" spans="2:16384" ht="19.899999999999999" customHeight="1">
      <c r="B20" s="132">
        <v>46023</v>
      </c>
      <c r="C20" s="145">
        <v>205000</v>
      </c>
      <c r="D20" s="135">
        <v>130836</v>
      </c>
      <c r="E20" s="145">
        <f t="shared" ref="E20:E31" si="15">D20-C20</f>
        <v>-74164</v>
      </c>
      <c r="F20" s="145">
        <v>35000</v>
      </c>
      <c r="G20" s="135">
        <v>25205.55</v>
      </c>
      <c r="H20" s="145">
        <f t="shared" ref="H20:H31" si="16">G20-F20</f>
        <v>-9794.4500000000007</v>
      </c>
      <c r="I20" s="145">
        <f>F20+C20</f>
        <v>240000</v>
      </c>
      <c r="J20" s="145">
        <f>G20+D20</f>
        <v>156041.54999999999</v>
      </c>
      <c r="K20" s="145">
        <f t="shared" ref="K20:K25" si="17">J20-I20</f>
        <v>-83958.450000000012</v>
      </c>
      <c r="L20" s="146">
        <v>-427.66</v>
      </c>
      <c r="M20" s="136">
        <f t="shared" ref="M20:M31" si="18">L20/G20</f>
        <v>-1.6966898163301339E-2</v>
      </c>
      <c r="N20" s="147">
        <v>-448</v>
      </c>
      <c r="O20" s="136">
        <f t="shared" ref="O20:O31" si="19">N20/D20</f>
        <v>-3.4241340303891895E-3</v>
      </c>
      <c r="P20" s="148">
        <v>6000</v>
      </c>
      <c r="Q20" s="149">
        <v>6339.68</v>
      </c>
      <c r="R20" s="145">
        <f t="shared" ref="R20:R31" si="20">Q20-P20</f>
        <v>339.68000000000029</v>
      </c>
      <c r="S20" s="149">
        <v>547.58000000000004</v>
      </c>
      <c r="T20" s="124">
        <v>0.51849999999999996</v>
      </c>
    </row>
    <row r="21" spans="2:16384" ht="19.899999999999999" customHeight="1">
      <c r="B21" s="132">
        <v>46054</v>
      </c>
      <c r="C21" s="145">
        <v>205000</v>
      </c>
      <c r="D21" s="135">
        <v>133345</v>
      </c>
      <c r="E21" s="145">
        <f t="shared" si="15"/>
        <v>-71655</v>
      </c>
      <c r="F21" s="145">
        <v>35000</v>
      </c>
      <c r="G21" s="135">
        <v>28551.68</v>
      </c>
      <c r="H21" s="145">
        <f t="shared" si="16"/>
        <v>-6448.32</v>
      </c>
      <c r="I21" s="145">
        <f>F21+C21</f>
        <v>240000</v>
      </c>
      <c r="J21" s="145">
        <f>G21+D21</f>
        <v>161896.68</v>
      </c>
      <c r="K21" s="145">
        <f t="shared" si="17"/>
        <v>-78103.320000000007</v>
      </c>
      <c r="L21" s="146">
        <v>1199.69</v>
      </c>
      <c r="M21" s="136">
        <f t="shared" si="18"/>
        <v>4.2018192974984311E-2</v>
      </c>
      <c r="N21" s="147">
        <v>-4776</v>
      </c>
      <c r="O21" s="136">
        <f t="shared" si="19"/>
        <v>-3.5816866024222883E-2</v>
      </c>
      <c r="P21" s="148">
        <v>6000</v>
      </c>
      <c r="Q21" s="149">
        <v>6315.71</v>
      </c>
      <c r="R21" s="145">
        <f t="shared" si="20"/>
        <v>315.71000000000004</v>
      </c>
      <c r="S21" s="149">
        <v>182.96</v>
      </c>
      <c r="T21" s="124">
        <v>0.46949999999999997</v>
      </c>
    </row>
    <row r="22" spans="2:16384" ht="19.899999999999999" customHeight="1">
      <c r="B22" s="132">
        <v>46082</v>
      </c>
      <c r="C22" s="145">
        <v>205000</v>
      </c>
      <c r="D22" s="135">
        <v>157878</v>
      </c>
      <c r="E22" s="145">
        <f t="shared" si="15"/>
        <v>-47122</v>
      </c>
      <c r="F22" s="145">
        <v>35000</v>
      </c>
      <c r="G22" s="135">
        <v>33762.69</v>
      </c>
      <c r="H22" s="145">
        <f t="shared" si="16"/>
        <v>-1237.3099999999977</v>
      </c>
      <c r="I22" s="145">
        <v>240000</v>
      </c>
      <c r="J22" s="145">
        <f t="shared" ref="J22:J31" si="21">G22+D22</f>
        <v>191640.69</v>
      </c>
      <c r="K22" s="145">
        <f t="shared" si="17"/>
        <v>-48359.31</v>
      </c>
      <c r="L22" s="146">
        <v>896.41</v>
      </c>
      <c r="M22" s="136">
        <f t="shared" si="18"/>
        <v>2.655031337846599E-2</v>
      </c>
      <c r="N22" s="147">
        <v>-1854</v>
      </c>
      <c r="O22" s="136">
        <f t="shared" si="19"/>
        <v>-1.1743244783947098E-2</v>
      </c>
      <c r="P22" s="148">
        <v>6000</v>
      </c>
      <c r="Q22" s="149">
        <v>7852.74</v>
      </c>
      <c r="R22" s="145">
        <f t="shared" si="20"/>
        <v>1852.7399999999998</v>
      </c>
      <c r="S22" s="149">
        <v>896.41</v>
      </c>
      <c r="T22" s="124">
        <v>0.55940000000000001</v>
      </c>
    </row>
    <row r="23" spans="2:16384" ht="19.899999999999999" customHeight="1">
      <c r="B23" s="132">
        <v>46113</v>
      </c>
      <c r="C23" s="145">
        <v>205000</v>
      </c>
      <c r="D23" s="135">
        <v>149974</v>
      </c>
      <c r="E23" s="145">
        <f t="shared" si="15"/>
        <v>-55026</v>
      </c>
      <c r="F23" s="145">
        <v>35000</v>
      </c>
      <c r="G23" s="135">
        <v>35924.449999999997</v>
      </c>
      <c r="H23" s="145">
        <f t="shared" si="16"/>
        <v>924.44999999999709</v>
      </c>
      <c r="I23" s="145">
        <v>240000</v>
      </c>
      <c r="J23" s="145">
        <f t="shared" si="21"/>
        <v>185898.45</v>
      </c>
      <c r="K23" s="145">
        <f t="shared" si="17"/>
        <v>-54101.549999999988</v>
      </c>
      <c r="L23" s="146">
        <v>-613.52</v>
      </c>
      <c r="M23" s="136">
        <f t="shared" si="18"/>
        <v>-1.7078062433802048E-2</v>
      </c>
      <c r="N23" s="147">
        <v>2614</v>
      </c>
      <c r="O23" s="136">
        <f t="shared" si="19"/>
        <v>1.7429687812554176E-2</v>
      </c>
      <c r="P23" s="148">
        <v>6000</v>
      </c>
      <c r="Q23" s="149">
        <v>7520.16</v>
      </c>
      <c r="R23" s="145">
        <f t="shared" si="20"/>
        <v>1520.1599999999999</v>
      </c>
      <c r="S23" s="149">
        <v>1330.13</v>
      </c>
      <c r="T23" s="124">
        <v>0.62570000000000003</v>
      </c>
    </row>
    <row r="24" spans="2:16384" ht="19.899999999999999" customHeight="1">
      <c r="B24" s="132">
        <v>46143</v>
      </c>
      <c r="C24" s="145">
        <v>205000</v>
      </c>
      <c r="D24" s="135">
        <v>181470</v>
      </c>
      <c r="E24" s="145">
        <f t="shared" si="15"/>
        <v>-23530</v>
      </c>
      <c r="F24" s="145">
        <v>35000</v>
      </c>
      <c r="G24" s="135">
        <v>41348.879999999997</v>
      </c>
      <c r="H24" s="145">
        <f t="shared" si="16"/>
        <v>6348.8799999999974</v>
      </c>
      <c r="I24" s="145">
        <v>240000</v>
      </c>
      <c r="J24" s="145">
        <f t="shared" si="21"/>
        <v>222818.88</v>
      </c>
      <c r="K24" s="145">
        <f t="shared" si="17"/>
        <v>-17181.119999999995</v>
      </c>
      <c r="L24" s="146">
        <v>3056.22</v>
      </c>
      <c r="M24" s="136">
        <f t="shared" si="18"/>
        <v>7.3913005624336142E-2</v>
      </c>
      <c r="N24" s="147">
        <v>-4670</v>
      </c>
      <c r="O24" s="136">
        <f t="shared" si="19"/>
        <v>-2.5734281148399183E-2</v>
      </c>
      <c r="P24" s="148">
        <v>6000</v>
      </c>
      <c r="Q24" s="149">
        <v>7971.14</v>
      </c>
      <c r="R24" s="145">
        <f t="shared" si="20"/>
        <v>1971.1400000000003</v>
      </c>
      <c r="S24" s="149">
        <v>-129.83000000000001</v>
      </c>
      <c r="T24" s="124">
        <v>0.43580000000000002</v>
      </c>
    </row>
    <row r="25" spans="2:16384" ht="19.899999999999999" customHeight="1">
      <c r="B25" s="132">
        <v>46174</v>
      </c>
      <c r="C25" s="145">
        <v>205000</v>
      </c>
      <c r="D25" s="135">
        <v>181309</v>
      </c>
      <c r="E25" s="145">
        <f t="shared" si="15"/>
        <v>-23691</v>
      </c>
      <c r="F25" s="145">
        <v>35000</v>
      </c>
      <c r="G25" s="135">
        <v>41046.080000000002</v>
      </c>
      <c r="H25" s="145">
        <f t="shared" si="16"/>
        <v>6046.0800000000017</v>
      </c>
      <c r="I25" s="145">
        <v>240000</v>
      </c>
      <c r="J25" s="145">
        <f t="shared" si="21"/>
        <v>222355.08000000002</v>
      </c>
      <c r="K25" s="145">
        <f t="shared" si="17"/>
        <v>-17644.919999999984</v>
      </c>
      <c r="L25" s="146">
        <v>1420.9</v>
      </c>
      <c r="M25" s="136">
        <f t="shared" si="18"/>
        <v>3.4617191215336518E-2</v>
      </c>
      <c r="N25" s="147">
        <v>1715</v>
      </c>
      <c r="O25" s="136">
        <f t="shared" si="19"/>
        <v>9.4589899012183613E-3</v>
      </c>
      <c r="P25" s="148">
        <v>6000</v>
      </c>
      <c r="Q25" s="149">
        <v>7393.33</v>
      </c>
      <c r="R25" s="145">
        <f t="shared" si="20"/>
        <v>1393.33</v>
      </c>
      <c r="S25" s="149">
        <v>345.82</v>
      </c>
      <c r="T25" s="124">
        <v>0.4889</v>
      </c>
    </row>
    <row r="26" spans="2:16384" ht="19.899999999999999" customHeight="1">
      <c r="B26" s="132">
        <v>46204</v>
      </c>
      <c r="C26" s="145">
        <v>205000</v>
      </c>
      <c r="D26" s="135">
        <v>193208</v>
      </c>
      <c r="E26" s="145">
        <f t="shared" si="15"/>
        <v>-11792</v>
      </c>
      <c r="F26" s="145">
        <v>35000</v>
      </c>
      <c r="G26" s="135">
        <v>38787.86</v>
      </c>
      <c r="H26" s="145">
        <f t="shared" si="16"/>
        <v>3787.8600000000006</v>
      </c>
      <c r="I26" s="145">
        <v>240000</v>
      </c>
      <c r="J26" s="145">
        <f t="shared" si="21"/>
        <v>231995.86</v>
      </c>
      <c r="K26" s="145">
        <f t="shared" ref="K26:K31" si="22">J26-I26</f>
        <v>-8004.140000000014</v>
      </c>
      <c r="L26" s="146">
        <v>-1824.69</v>
      </c>
      <c r="M26" s="136">
        <f t="shared" si="18"/>
        <v>-4.7042811848861991E-2</v>
      </c>
      <c r="N26" s="147">
        <v>49</v>
      </c>
      <c r="O26" s="136">
        <f t="shared" si="19"/>
        <v>2.5361268684526519E-4</v>
      </c>
      <c r="P26" s="148">
        <v>6000</v>
      </c>
      <c r="Q26" s="149">
        <v>8793.9500000000007</v>
      </c>
      <c r="R26" s="145">
        <f t="shared" si="20"/>
        <v>2793.9500000000007</v>
      </c>
      <c r="S26" s="149">
        <v>2483.0500000000002</v>
      </c>
      <c r="T26" s="124">
        <v>0.7208</v>
      </c>
    </row>
    <row r="27" spans="2:16384" ht="19.899999999999999" customHeight="1">
      <c r="B27" s="132">
        <v>46235</v>
      </c>
      <c r="C27" s="145">
        <v>205000</v>
      </c>
      <c r="D27" s="135">
        <v>206841</v>
      </c>
      <c r="E27" s="145">
        <f t="shared" si="15"/>
        <v>1841</v>
      </c>
      <c r="F27" s="145">
        <v>35000</v>
      </c>
      <c r="G27" s="135">
        <v>43875.58</v>
      </c>
      <c r="H27" s="145">
        <f t="shared" si="16"/>
        <v>8875.5800000000017</v>
      </c>
      <c r="I27" s="145">
        <v>240000</v>
      </c>
      <c r="J27" s="145">
        <f t="shared" si="21"/>
        <v>250716.58000000002</v>
      </c>
      <c r="K27" s="145">
        <f t="shared" si="22"/>
        <v>10716.580000000016</v>
      </c>
      <c r="L27" s="146">
        <v>-319.68</v>
      </c>
      <c r="M27" s="136">
        <f t="shared" si="18"/>
        <v>-7.2860575290400716E-3</v>
      </c>
      <c r="N27" s="147">
        <v>-4298</v>
      </c>
      <c r="O27" s="136">
        <f t="shared" si="19"/>
        <v>-2.0779245894189256E-2</v>
      </c>
      <c r="P27" s="148">
        <v>6000</v>
      </c>
      <c r="Q27" s="149">
        <v>9374.82</v>
      </c>
      <c r="R27" s="145">
        <f t="shared" si="20"/>
        <v>3374.8199999999997</v>
      </c>
      <c r="S27" s="149">
        <v>-778.34</v>
      </c>
      <c r="T27" s="124">
        <v>0.35589999999999999</v>
      </c>
    </row>
    <row r="28" spans="2:16384" ht="19.899999999999999" customHeight="1">
      <c r="B28" s="132">
        <v>46266</v>
      </c>
      <c r="C28" s="145">
        <v>205000</v>
      </c>
      <c r="D28" s="135">
        <v>208937</v>
      </c>
      <c r="E28" s="145">
        <f t="shared" si="15"/>
        <v>3937</v>
      </c>
      <c r="F28" s="145">
        <v>35000</v>
      </c>
      <c r="G28" s="135">
        <v>41832.26</v>
      </c>
      <c r="H28" s="145">
        <f t="shared" si="16"/>
        <v>6832.260000000002</v>
      </c>
      <c r="I28" s="145">
        <v>240000</v>
      </c>
      <c r="J28" s="145">
        <f t="shared" si="21"/>
        <v>250769.26</v>
      </c>
      <c r="K28" s="145">
        <f t="shared" si="22"/>
        <v>10769.260000000009</v>
      </c>
      <c r="L28" s="146">
        <v>-1366.9</v>
      </c>
      <c r="M28" s="136">
        <f t="shared" si="18"/>
        <v>-3.2675738771942991E-2</v>
      </c>
      <c r="N28" s="147">
        <v>3040</v>
      </c>
      <c r="O28" s="136">
        <f t="shared" si="19"/>
        <v>1.4549840382507645E-2</v>
      </c>
      <c r="P28" s="148">
        <v>6000</v>
      </c>
      <c r="Q28" s="149">
        <v>9676.58</v>
      </c>
      <c r="R28" s="145">
        <f t="shared" si="20"/>
        <v>3676.58</v>
      </c>
      <c r="S28" s="149">
        <v>410.55</v>
      </c>
      <c r="T28" s="124">
        <v>0.4652</v>
      </c>
    </row>
    <row r="29" spans="2:16384" ht="19.899999999999999" customHeight="1">
      <c r="B29" s="132">
        <v>46296</v>
      </c>
      <c r="C29" s="145">
        <v>205000</v>
      </c>
      <c r="D29" s="135"/>
      <c r="E29" s="145">
        <f t="shared" si="15"/>
        <v>-205000</v>
      </c>
      <c r="F29" s="145">
        <v>35000</v>
      </c>
      <c r="G29" s="135"/>
      <c r="H29" s="145">
        <f t="shared" si="16"/>
        <v>-35000</v>
      </c>
      <c r="I29" s="145">
        <v>240000</v>
      </c>
      <c r="J29" s="145">
        <f t="shared" si="21"/>
        <v>0</v>
      </c>
      <c r="K29" s="145">
        <f t="shared" si="22"/>
        <v>-240000</v>
      </c>
      <c r="L29" s="146"/>
      <c r="M29" s="136" t="e">
        <f t="shared" si="18"/>
        <v>#DIV/0!</v>
      </c>
      <c r="N29" s="147"/>
      <c r="O29" s="136" t="e">
        <f t="shared" si="19"/>
        <v>#DIV/0!</v>
      </c>
      <c r="P29" s="148">
        <v>6000</v>
      </c>
      <c r="Q29" s="149"/>
      <c r="R29" s="145">
        <f t="shared" si="20"/>
        <v>-6000</v>
      </c>
      <c r="S29" s="149"/>
      <c r="T29" s="124"/>
    </row>
    <row r="30" spans="2:16384" ht="19.899999999999999" customHeight="1">
      <c r="B30" s="132">
        <v>46327</v>
      </c>
      <c r="C30" s="145">
        <v>205000</v>
      </c>
      <c r="D30" s="135"/>
      <c r="E30" s="145">
        <f t="shared" si="15"/>
        <v>-205000</v>
      </c>
      <c r="F30" s="145">
        <v>35000</v>
      </c>
      <c r="G30" s="135"/>
      <c r="H30" s="145">
        <f t="shared" si="16"/>
        <v>-35000</v>
      </c>
      <c r="I30" s="145">
        <v>240000</v>
      </c>
      <c r="J30" s="145">
        <f t="shared" si="21"/>
        <v>0</v>
      </c>
      <c r="K30" s="145">
        <f t="shared" si="22"/>
        <v>-240000</v>
      </c>
      <c r="L30" s="146"/>
      <c r="M30" s="136" t="e">
        <f t="shared" si="18"/>
        <v>#DIV/0!</v>
      </c>
      <c r="N30" s="147"/>
      <c r="O30" s="136" t="e">
        <f t="shared" si="19"/>
        <v>#DIV/0!</v>
      </c>
      <c r="P30" s="148">
        <v>6000</v>
      </c>
      <c r="Q30" s="149"/>
      <c r="R30" s="145">
        <f t="shared" si="20"/>
        <v>-6000</v>
      </c>
      <c r="S30" s="149"/>
      <c r="T30" s="124"/>
    </row>
    <row r="31" spans="2:16384" ht="19.899999999999999" customHeight="1">
      <c r="B31" s="132">
        <v>46357</v>
      </c>
      <c r="C31" s="145">
        <v>205000</v>
      </c>
      <c r="D31" s="135"/>
      <c r="E31" s="145">
        <f t="shared" si="15"/>
        <v>-205000</v>
      </c>
      <c r="F31" s="145">
        <v>35000</v>
      </c>
      <c r="G31" s="135"/>
      <c r="H31" s="145">
        <f t="shared" si="16"/>
        <v>-35000</v>
      </c>
      <c r="I31" s="145">
        <v>240000</v>
      </c>
      <c r="J31" s="145">
        <f t="shared" si="21"/>
        <v>0</v>
      </c>
      <c r="K31" s="145">
        <f t="shared" si="22"/>
        <v>-240000</v>
      </c>
      <c r="L31" s="150"/>
      <c r="M31" s="136" t="e">
        <f t="shared" si="18"/>
        <v>#DIV/0!</v>
      </c>
      <c r="N31" s="135"/>
      <c r="O31" s="136" t="e">
        <f t="shared" si="19"/>
        <v>#DIV/0!</v>
      </c>
      <c r="P31" s="148">
        <v>6000</v>
      </c>
      <c r="Q31" s="149"/>
      <c r="R31" s="145">
        <f t="shared" si="20"/>
        <v>-6000</v>
      </c>
      <c r="S31" s="149"/>
      <c r="T31" s="124"/>
    </row>
    <row r="32" spans="2:16384" ht="24.75" customHeight="1">
      <c r="B32" s="7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7"/>
      <c r="P32" s="47"/>
      <c r="Q32" s="47"/>
      <c r="R32" s="47"/>
      <c r="S32" s="47"/>
      <c r="T32" s="78"/>
    </row>
    <row r="33" spans="2:20" ht="72.75" hidden="1" customHeight="1" thickBot="1">
      <c r="B33" s="80" t="s">
        <v>2</v>
      </c>
      <c r="C33" s="62" t="s">
        <v>37</v>
      </c>
      <c r="D33" s="62" t="s">
        <v>38</v>
      </c>
      <c r="E33" s="62" t="s">
        <v>39</v>
      </c>
      <c r="F33" s="62" t="s">
        <v>40</v>
      </c>
      <c r="G33" s="62" t="s">
        <v>41</v>
      </c>
      <c r="H33" s="62" t="s">
        <v>42</v>
      </c>
      <c r="I33" s="62" t="s">
        <v>43</v>
      </c>
      <c r="J33" s="62" t="s">
        <v>44</v>
      </c>
      <c r="K33" s="62" t="s">
        <v>20</v>
      </c>
      <c r="L33" s="62"/>
      <c r="M33" s="62"/>
      <c r="N33" s="62"/>
      <c r="O33" s="62"/>
      <c r="P33" s="62"/>
      <c r="Q33" s="62"/>
      <c r="R33" s="62"/>
      <c r="S33" s="62"/>
      <c r="T33" s="81"/>
    </row>
    <row r="34" spans="2:20" ht="30.75" hidden="1" customHeight="1">
      <c r="B34" s="82"/>
      <c r="C34" s="49" t="s">
        <v>45</v>
      </c>
      <c r="D34" s="48" t="s">
        <v>46</v>
      </c>
      <c r="E34" s="49" t="s">
        <v>47</v>
      </c>
      <c r="F34" s="49" t="s">
        <v>48</v>
      </c>
      <c r="G34" s="48" t="s">
        <v>49</v>
      </c>
      <c r="H34" s="49" t="s">
        <v>50</v>
      </c>
      <c r="I34" s="49" t="s">
        <v>51</v>
      </c>
      <c r="J34" s="49" t="s">
        <v>52</v>
      </c>
      <c r="K34" s="49" t="s">
        <v>53</v>
      </c>
      <c r="L34" s="16"/>
      <c r="M34" s="51"/>
      <c r="N34" s="49"/>
      <c r="O34" s="48"/>
      <c r="P34" s="51"/>
      <c r="Q34" s="49"/>
      <c r="R34" s="48"/>
      <c r="S34" s="49"/>
      <c r="T34" s="83"/>
    </row>
    <row r="35" spans="2:20" ht="24.95" hidden="1" customHeight="1">
      <c r="B35" s="82">
        <v>46023</v>
      </c>
      <c r="C35" s="49">
        <v>24040</v>
      </c>
      <c r="D35" s="48">
        <v>4894</v>
      </c>
      <c r="E35" s="49">
        <v>7154</v>
      </c>
      <c r="F35" s="49">
        <f t="shared" ref="F35:F46" si="23">D35+E35</f>
        <v>12048</v>
      </c>
      <c r="G35" s="48">
        <f t="shared" ref="G35:G46" si="24">C35-F35</f>
        <v>11992</v>
      </c>
      <c r="H35" s="49">
        <f t="shared" ref="H35:H46" si="25">G35/J35</f>
        <v>386.83870967741933</v>
      </c>
      <c r="I35" s="49">
        <f t="shared" ref="I35:I44" si="26">J20/G35</f>
        <v>13.012137258172114</v>
      </c>
      <c r="J35" s="49">
        <v>31</v>
      </c>
      <c r="K35" s="49" t="s">
        <v>54</v>
      </c>
      <c r="L35" s="16"/>
      <c r="M35" s="51"/>
      <c r="N35" s="49"/>
      <c r="O35" s="48"/>
      <c r="P35" s="51"/>
      <c r="Q35" s="49"/>
      <c r="R35" s="48"/>
      <c r="S35" s="49"/>
      <c r="T35" s="83"/>
    </row>
    <row r="36" spans="2:20" ht="24.95" hidden="1" customHeight="1">
      <c r="B36" s="82">
        <v>46054</v>
      </c>
      <c r="C36" s="49">
        <v>24273</v>
      </c>
      <c r="D36" s="48">
        <v>4739</v>
      </c>
      <c r="E36" s="49">
        <v>6990</v>
      </c>
      <c r="F36" s="49">
        <f t="shared" si="23"/>
        <v>11729</v>
      </c>
      <c r="G36" s="48">
        <f t="shared" si="24"/>
        <v>12544</v>
      </c>
      <c r="H36" s="49">
        <f t="shared" si="25"/>
        <v>448</v>
      </c>
      <c r="I36" s="49">
        <f t="shared" si="26"/>
        <v>12.906304209183673</v>
      </c>
      <c r="J36" s="49">
        <v>28</v>
      </c>
      <c r="K36" s="49"/>
      <c r="L36" s="16"/>
      <c r="M36" s="51"/>
      <c r="N36" s="49"/>
      <c r="O36" s="48"/>
      <c r="P36" s="51"/>
      <c r="Q36" s="49"/>
      <c r="R36" s="48"/>
      <c r="S36" s="49"/>
      <c r="T36" s="83"/>
    </row>
    <row r="37" spans="2:20" ht="24.95" hidden="1" customHeight="1">
      <c r="B37" s="82">
        <v>46082</v>
      </c>
      <c r="C37" s="49">
        <v>28918</v>
      </c>
      <c r="D37" s="48">
        <v>5910</v>
      </c>
      <c r="E37" s="49">
        <v>8184</v>
      </c>
      <c r="F37" s="49">
        <f t="shared" si="23"/>
        <v>14094</v>
      </c>
      <c r="G37" s="48">
        <f t="shared" si="24"/>
        <v>14824</v>
      </c>
      <c r="H37" s="49">
        <f t="shared" si="25"/>
        <v>478.19354838709677</v>
      </c>
      <c r="I37" s="49">
        <f t="shared" si="26"/>
        <v>12.927731381543444</v>
      </c>
      <c r="J37" s="49">
        <v>31</v>
      </c>
      <c r="K37" s="49"/>
      <c r="L37" s="16"/>
      <c r="M37" s="51"/>
      <c r="N37" s="49"/>
      <c r="O37" s="48"/>
      <c r="P37" s="51"/>
      <c r="Q37" s="49"/>
      <c r="R37" s="48"/>
      <c r="S37" s="49"/>
      <c r="T37" s="83"/>
    </row>
    <row r="38" spans="2:20" ht="24.95" hidden="1" customHeight="1">
      <c r="B38" s="82">
        <v>46113</v>
      </c>
      <c r="C38" s="49">
        <v>29105</v>
      </c>
      <c r="D38" s="48">
        <v>5923</v>
      </c>
      <c r="E38" s="49">
        <v>8454</v>
      </c>
      <c r="F38" s="49">
        <f t="shared" si="23"/>
        <v>14377</v>
      </c>
      <c r="G38" s="48">
        <f t="shared" si="24"/>
        <v>14728</v>
      </c>
      <c r="H38" s="49">
        <f t="shared" si="25"/>
        <v>490.93333333333334</v>
      </c>
      <c r="I38" s="49">
        <f t="shared" si="26"/>
        <v>12.622110945138513</v>
      </c>
      <c r="J38" s="49">
        <v>30</v>
      </c>
      <c r="K38" s="49"/>
      <c r="L38" s="16"/>
      <c r="M38" s="51"/>
      <c r="N38" s="49"/>
      <c r="O38" s="48"/>
      <c r="P38" s="51"/>
      <c r="Q38" s="49"/>
      <c r="R38" s="48"/>
      <c r="S38" s="49"/>
      <c r="T38" s="83"/>
    </row>
    <row r="39" spans="2:20" ht="24.95" hidden="1" customHeight="1">
      <c r="B39" s="82">
        <v>46143</v>
      </c>
      <c r="C39" s="49">
        <v>33255</v>
      </c>
      <c r="D39" s="48">
        <v>6925</v>
      </c>
      <c r="E39" s="49">
        <v>10012</v>
      </c>
      <c r="F39" s="49">
        <f t="shared" si="23"/>
        <v>16937</v>
      </c>
      <c r="G39" s="48">
        <f t="shared" si="24"/>
        <v>16318</v>
      </c>
      <c r="H39" s="49">
        <f t="shared" si="25"/>
        <v>526.38709677419354</v>
      </c>
      <c r="I39" s="49">
        <f t="shared" si="26"/>
        <v>13.654791028312294</v>
      </c>
      <c r="J39" s="49">
        <v>31</v>
      </c>
      <c r="K39" s="49"/>
      <c r="L39" s="16"/>
      <c r="M39" s="51"/>
      <c r="N39" s="49"/>
      <c r="O39" s="48"/>
      <c r="P39" s="51"/>
      <c r="Q39" s="49"/>
      <c r="R39" s="48"/>
      <c r="S39" s="49"/>
      <c r="T39" s="83"/>
    </row>
    <row r="40" spans="2:20" ht="24.95" hidden="1" customHeight="1">
      <c r="B40" s="82">
        <v>46174</v>
      </c>
      <c r="C40" s="49">
        <v>31149</v>
      </c>
      <c r="D40" s="48">
        <v>6182</v>
      </c>
      <c r="E40" s="49">
        <v>9471</v>
      </c>
      <c r="F40" s="49">
        <f t="shared" si="23"/>
        <v>15653</v>
      </c>
      <c r="G40" s="48">
        <f t="shared" si="24"/>
        <v>15496</v>
      </c>
      <c r="H40" s="49">
        <f t="shared" si="25"/>
        <v>516.5333333333333</v>
      </c>
      <c r="I40" s="49">
        <f t="shared" si="26"/>
        <v>14.349192049561179</v>
      </c>
      <c r="J40" s="49">
        <v>30</v>
      </c>
      <c r="K40" s="49"/>
      <c r="L40" s="16"/>
      <c r="M40" s="51"/>
      <c r="N40" s="49"/>
      <c r="O40" s="48"/>
      <c r="P40" s="51"/>
      <c r="Q40" s="49"/>
      <c r="R40" s="48"/>
      <c r="S40" s="49"/>
      <c r="T40" s="83"/>
    </row>
    <row r="41" spans="2:20" ht="24.95" hidden="1" customHeight="1">
      <c r="B41" s="82">
        <v>46204</v>
      </c>
      <c r="C41" s="49">
        <v>34234</v>
      </c>
      <c r="D41" s="48">
        <v>7111</v>
      </c>
      <c r="E41" s="49">
        <v>10504</v>
      </c>
      <c r="F41" s="49">
        <f t="shared" si="23"/>
        <v>17615</v>
      </c>
      <c r="G41" s="48">
        <f t="shared" si="24"/>
        <v>16619</v>
      </c>
      <c r="H41" s="49">
        <f t="shared" si="25"/>
        <v>536.09677419354841</v>
      </c>
      <c r="I41" s="49">
        <f t="shared" si="26"/>
        <v>13.959676274144051</v>
      </c>
      <c r="J41" s="49">
        <v>31</v>
      </c>
      <c r="K41" s="49"/>
      <c r="L41" s="16"/>
      <c r="M41" s="51"/>
      <c r="N41" s="49"/>
      <c r="O41" s="48"/>
      <c r="P41" s="51"/>
      <c r="Q41" s="49"/>
      <c r="R41" s="48"/>
      <c r="S41" s="49"/>
      <c r="T41" s="83"/>
    </row>
    <row r="42" spans="2:20" ht="24.95" hidden="1" customHeight="1">
      <c r="B42" s="82">
        <v>46235</v>
      </c>
      <c r="C42" s="49">
        <v>35174</v>
      </c>
      <c r="D42" s="48">
        <v>7027</v>
      </c>
      <c r="E42" s="49">
        <v>11015</v>
      </c>
      <c r="F42" s="49">
        <f t="shared" si="23"/>
        <v>18042</v>
      </c>
      <c r="G42" s="48">
        <f t="shared" si="24"/>
        <v>17132</v>
      </c>
      <c r="H42" s="49">
        <f t="shared" si="25"/>
        <v>552.64516129032256</v>
      </c>
      <c r="I42" s="49">
        <f t="shared" si="26"/>
        <v>14.634402288115808</v>
      </c>
      <c r="J42" s="49">
        <v>31</v>
      </c>
      <c r="K42" s="49"/>
      <c r="L42" s="16"/>
      <c r="M42" s="51"/>
      <c r="N42" s="49"/>
      <c r="O42" s="48"/>
      <c r="P42" s="51"/>
      <c r="Q42" s="49"/>
      <c r="R42" s="48"/>
      <c r="S42" s="49"/>
      <c r="T42" s="83"/>
    </row>
    <row r="43" spans="2:20" ht="24.95" hidden="1" customHeight="1">
      <c r="B43" s="82">
        <v>46266</v>
      </c>
      <c r="C43" s="49">
        <v>33667</v>
      </c>
      <c r="D43" s="48">
        <v>6672</v>
      </c>
      <c r="E43" s="49">
        <v>10247</v>
      </c>
      <c r="F43" s="49">
        <f t="shared" si="23"/>
        <v>16919</v>
      </c>
      <c r="G43" s="48">
        <f t="shared" si="24"/>
        <v>16748</v>
      </c>
      <c r="H43" s="49">
        <f t="shared" si="25"/>
        <v>558.26666666666665</v>
      </c>
      <c r="I43" s="49">
        <f t="shared" si="26"/>
        <v>14.973086935753523</v>
      </c>
      <c r="J43" s="49">
        <v>30</v>
      </c>
      <c r="K43" s="49" t="s">
        <v>123</v>
      </c>
      <c r="L43" s="16"/>
      <c r="M43" s="51"/>
      <c r="N43" s="49"/>
      <c r="O43" s="48"/>
      <c r="P43" s="51"/>
      <c r="Q43" s="49"/>
      <c r="R43" s="48"/>
      <c r="S43" s="49"/>
      <c r="T43" s="83"/>
    </row>
    <row r="44" spans="2:20" ht="24.95" hidden="1" customHeight="1">
      <c r="B44" s="82">
        <v>46296</v>
      </c>
      <c r="C44" s="49"/>
      <c r="D44" s="48"/>
      <c r="E44" s="49"/>
      <c r="F44" s="49">
        <f t="shared" si="23"/>
        <v>0</v>
      </c>
      <c r="G44" s="48">
        <f t="shared" si="24"/>
        <v>0</v>
      </c>
      <c r="H44" s="49">
        <f t="shared" si="25"/>
        <v>0</v>
      </c>
      <c r="I44" s="49" t="e">
        <f t="shared" si="26"/>
        <v>#DIV/0!</v>
      </c>
      <c r="J44" s="49">
        <v>31</v>
      </c>
      <c r="K44" s="49"/>
      <c r="L44" s="16"/>
      <c r="M44" s="51"/>
      <c r="N44" s="49"/>
      <c r="O44" s="48"/>
      <c r="P44" s="51"/>
      <c r="Q44" s="49"/>
      <c r="R44" s="48"/>
      <c r="S44" s="49"/>
      <c r="T44" s="83"/>
    </row>
    <row r="45" spans="2:20" ht="24.95" hidden="1" customHeight="1">
      <c r="B45" s="82">
        <v>46327</v>
      </c>
      <c r="C45" s="49"/>
      <c r="D45" s="48"/>
      <c r="E45" s="49"/>
      <c r="F45" s="49">
        <f t="shared" ref="F45" si="27">D45+E45</f>
        <v>0</v>
      </c>
      <c r="G45" s="48">
        <f t="shared" ref="G45" si="28">C45-F45</f>
        <v>0</v>
      </c>
      <c r="H45" s="49">
        <f t="shared" ref="H45" si="29">G45/J45</f>
        <v>0</v>
      </c>
      <c r="I45" s="49" t="e">
        <f t="shared" ref="I45" si="30">J30/G45</f>
        <v>#DIV/0!</v>
      </c>
      <c r="J45" s="49">
        <v>30</v>
      </c>
      <c r="K45" s="49"/>
      <c r="L45" s="16"/>
      <c r="M45" s="51"/>
      <c r="N45" s="49"/>
      <c r="O45" s="48"/>
      <c r="P45" s="51"/>
      <c r="Q45" s="49"/>
      <c r="R45" s="48"/>
      <c r="S45" s="49"/>
      <c r="T45" s="83"/>
    </row>
    <row r="46" spans="2:20" ht="24.95" hidden="1" customHeight="1">
      <c r="B46" s="82">
        <v>46357</v>
      </c>
      <c r="C46" s="49"/>
      <c r="D46" s="48"/>
      <c r="E46" s="49"/>
      <c r="F46" s="49">
        <f t="shared" si="23"/>
        <v>0</v>
      </c>
      <c r="G46" s="48">
        <f t="shared" si="24"/>
        <v>0</v>
      </c>
      <c r="H46" s="49">
        <f t="shared" si="25"/>
        <v>0</v>
      </c>
      <c r="I46" s="49" t="e">
        <f>J30/G46</f>
        <v>#DIV/0!</v>
      </c>
      <c r="J46" s="49">
        <v>31</v>
      </c>
      <c r="K46" s="49"/>
      <c r="L46" s="17"/>
      <c r="M46" s="51"/>
      <c r="N46" s="49"/>
      <c r="O46" s="48"/>
      <c r="P46" s="51"/>
      <c r="Q46" s="49"/>
      <c r="R46" s="48"/>
      <c r="S46" s="49"/>
      <c r="T46" s="83"/>
    </row>
    <row r="47" spans="2:20" ht="24.95" hidden="1" customHeight="1">
      <c r="B47" s="84"/>
      <c r="C47" s="64"/>
      <c r="D47" s="64"/>
      <c r="E47" s="64"/>
      <c r="F47" s="64"/>
      <c r="G47" s="64"/>
      <c r="H47" s="64"/>
      <c r="I47" s="64"/>
      <c r="J47" s="64"/>
      <c r="K47" s="64"/>
      <c r="L47" s="65"/>
      <c r="M47" s="63"/>
      <c r="N47" s="64"/>
      <c r="O47" s="64"/>
      <c r="P47" s="63"/>
      <c r="Q47" s="64"/>
      <c r="R47" s="64"/>
      <c r="S47" s="64"/>
      <c r="T47" s="85"/>
    </row>
    <row r="48" spans="2:20" ht="24.95" hidden="1" customHeight="1" thickBot="1">
      <c r="B48" s="77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47"/>
      <c r="P48" s="47"/>
      <c r="Q48" s="47"/>
      <c r="R48" s="47"/>
      <c r="S48" s="47"/>
      <c r="T48" s="78"/>
    </row>
    <row r="49" spans="2:21" ht="33.6" customHeight="1">
      <c r="B49" s="269" t="s">
        <v>55</v>
      </c>
      <c r="C49" s="249"/>
      <c r="D49" s="249"/>
      <c r="E49" s="249"/>
      <c r="F49" s="249"/>
      <c r="G49" s="249"/>
      <c r="H49" s="249"/>
      <c r="I49" s="249"/>
      <c r="J49" s="249"/>
      <c r="K49" s="249"/>
      <c r="L49" s="249" t="s">
        <v>56</v>
      </c>
      <c r="M49" s="249"/>
      <c r="N49" s="47"/>
      <c r="S49" s="47"/>
      <c r="T49" s="78"/>
    </row>
    <row r="50" spans="2:21" ht="83.25" customHeight="1">
      <c r="B50" s="86" t="s">
        <v>2</v>
      </c>
      <c r="C50" s="69" t="s">
        <v>58</v>
      </c>
      <c r="D50" s="69" t="s">
        <v>59</v>
      </c>
      <c r="E50" s="69" t="s">
        <v>60</v>
      </c>
      <c r="F50" s="69" t="s">
        <v>61</v>
      </c>
      <c r="G50" s="69" t="s">
        <v>62</v>
      </c>
      <c r="H50" s="69" t="s">
        <v>63</v>
      </c>
      <c r="I50" s="69" t="s">
        <v>64</v>
      </c>
      <c r="J50" s="69" t="s">
        <v>65</v>
      </c>
      <c r="K50" s="69" t="s">
        <v>66</v>
      </c>
      <c r="L50" s="69" t="s">
        <v>42</v>
      </c>
      <c r="M50" s="69" t="s">
        <v>43</v>
      </c>
      <c r="N50" s="47"/>
      <c r="S50" s="47"/>
      <c r="T50" s="78"/>
      <c r="U50" s="27"/>
    </row>
    <row r="51" spans="2:21" ht="19.899999999999999" customHeight="1">
      <c r="B51" s="132">
        <v>46023</v>
      </c>
      <c r="C51" s="135">
        <v>15474.12</v>
      </c>
      <c r="D51" s="135">
        <v>728.18</v>
      </c>
      <c r="E51" s="135">
        <v>229.88</v>
      </c>
      <c r="F51" s="135">
        <v>8127.49</v>
      </c>
      <c r="G51" s="135">
        <v>645.88</v>
      </c>
      <c r="H51" s="135">
        <v>0</v>
      </c>
      <c r="I51" s="135">
        <v>0</v>
      </c>
      <c r="J51" s="135">
        <v>0</v>
      </c>
      <c r="K51" s="145">
        <f>SUM(C51:J51)</f>
        <v>25205.55</v>
      </c>
      <c r="L51" s="153">
        <f t="shared" ref="L51:L59" si="31">H35</f>
        <v>386.83870967741933</v>
      </c>
      <c r="M51" s="145">
        <f t="shared" ref="M51:M59" si="32">I35</f>
        <v>13.012137258172114</v>
      </c>
      <c r="N51" s="47"/>
      <c r="S51" s="47"/>
      <c r="T51" s="78"/>
      <c r="U51" s="27"/>
    </row>
    <row r="52" spans="2:21" ht="19.899999999999999" customHeight="1">
      <c r="B52" s="132">
        <v>46054</v>
      </c>
      <c r="C52" s="135">
        <v>18331.28</v>
      </c>
      <c r="D52" s="135">
        <v>855.23</v>
      </c>
      <c r="E52" s="135">
        <v>245.75</v>
      </c>
      <c r="F52" s="135">
        <v>8156.27</v>
      </c>
      <c r="G52" s="135">
        <v>963.15</v>
      </c>
      <c r="H52" s="135"/>
      <c r="I52" s="135">
        <v>100</v>
      </c>
      <c r="J52" s="135">
        <v>0</v>
      </c>
      <c r="K52" s="145">
        <f>SUM(C52:J52)</f>
        <v>28651.68</v>
      </c>
      <c r="L52" s="153">
        <f t="shared" si="31"/>
        <v>448</v>
      </c>
      <c r="M52" s="145">
        <f t="shared" si="32"/>
        <v>12.906304209183673</v>
      </c>
      <c r="N52" s="47"/>
      <c r="S52" s="47"/>
      <c r="T52" s="78"/>
      <c r="U52" s="27"/>
    </row>
    <row r="53" spans="2:21" ht="19.899999999999999" customHeight="1">
      <c r="B53" s="132">
        <v>46082</v>
      </c>
      <c r="C53" s="135">
        <v>20666.38</v>
      </c>
      <c r="D53" s="135">
        <v>998.38</v>
      </c>
      <c r="E53" s="135">
        <v>322.33</v>
      </c>
      <c r="F53" s="135">
        <v>10501.9</v>
      </c>
      <c r="G53" s="135">
        <v>1273.7</v>
      </c>
      <c r="H53" s="135">
        <v>0</v>
      </c>
      <c r="I53" s="135">
        <v>0</v>
      </c>
      <c r="J53" s="135">
        <v>0</v>
      </c>
      <c r="K53" s="145">
        <f t="shared" ref="K53:K62" si="33">SUM(C53:I53)</f>
        <v>33762.69</v>
      </c>
      <c r="L53" s="153">
        <f t="shared" si="31"/>
        <v>478.19354838709677</v>
      </c>
      <c r="M53" s="145">
        <f t="shared" si="32"/>
        <v>12.927731381543444</v>
      </c>
      <c r="N53" s="47"/>
      <c r="S53" s="47"/>
      <c r="T53" s="78"/>
      <c r="U53" s="27"/>
    </row>
    <row r="54" spans="2:21" ht="19.899999999999999" customHeight="1">
      <c r="B54" s="132">
        <v>46113</v>
      </c>
      <c r="C54" s="135">
        <v>21126.07</v>
      </c>
      <c r="D54" s="135">
        <v>852.74</v>
      </c>
      <c r="E54" s="135">
        <v>243.05</v>
      </c>
      <c r="F54" s="135">
        <v>12605.6</v>
      </c>
      <c r="G54" s="135">
        <v>1096.99</v>
      </c>
      <c r="H54" s="135">
        <v>0</v>
      </c>
      <c r="I54" s="135">
        <v>0</v>
      </c>
      <c r="J54" s="135">
        <v>0</v>
      </c>
      <c r="K54" s="145">
        <f t="shared" si="33"/>
        <v>35924.449999999997</v>
      </c>
      <c r="L54" s="153">
        <f t="shared" si="31"/>
        <v>490.93333333333334</v>
      </c>
      <c r="M54" s="145">
        <f t="shared" si="32"/>
        <v>12.622110945138513</v>
      </c>
      <c r="N54" s="47"/>
      <c r="S54" s="47"/>
      <c r="T54" s="78"/>
      <c r="U54" s="27"/>
    </row>
    <row r="55" spans="2:21" ht="19.899999999999999" customHeight="1">
      <c r="B55" s="132">
        <v>46143</v>
      </c>
      <c r="C55" s="135">
        <v>23682.75</v>
      </c>
      <c r="D55" s="135">
        <v>1206</v>
      </c>
      <c r="E55" s="135">
        <v>254.72</v>
      </c>
      <c r="F55" s="135">
        <v>14500.33</v>
      </c>
      <c r="G55" s="135">
        <v>1705.08</v>
      </c>
      <c r="H55" s="135">
        <v>0</v>
      </c>
      <c r="I55" s="135">
        <v>0</v>
      </c>
      <c r="J55" s="135">
        <v>0</v>
      </c>
      <c r="K55" s="145">
        <f t="shared" si="33"/>
        <v>41348.880000000005</v>
      </c>
      <c r="L55" s="153">
        <f t="shared" si="31"/>
        <v>526.38709677419354</v>
      </c>
      <c r="M55" s="145">
        <f t="shared" si="32"/>
        <v>13.654791028312294</v>
      </c>
      <c r="N55" s="47"/>
      <c r="S55" s="47"/>
      <c r="T55" s="78"/>
      <c r="U55" s="27"/>
    </row>
    <row r="56" spans="2:21" ht="19.899999999999999" customHeight="1">
      <c r="B56" s="132">
        <v>46174</v>
      </c>
      <c r="C56" s="135">
        <v>22629.96</v>
      </c>
      <c r="D56" s="135">
        <v>1181.43</v>
      </c>
      <c r="E56" s="135">
        <v>256.41000000000003</v>
      </c>
      <c r="F56" s="135">
        <v>15113.53</v>
      </c>
      <c r="G56" s="135">
        <v>1864.75</v>
      </c>
      <c r="H56" s="135">
        <v>0</v>
      </c>
      <c r="I56" s="135">
        <v>0</v>
      </c>
      <c r="J56" s="135">
        <v>0</v>
      </c>
      <c r="K56" s="145">
        <f t="shared" si="33"/>
        <v>41046.080000000002</v>
      </c>
      <c r="L56" s="153">
        <f t="shared" si="31"/>
        <v>516.5333333333333</v>
      </c>
      <c r="M56" s="145">
        <f t="shared" si="32"/>
        <v>14.349192049561179</v>
      </c>
      <c r="N56" s="47"/>
      <c r="S56" s="47"/>
      <c r="T56" s="78"/>
      <c r="U56" s="27"/>
    </row>
    <row r="57" spans="2:21" ht="19.899999999999999" customHeight="1">
      <c r="B57" s="132">
        <v>46204</v>
      </c>
      <c r="C57" s="135">
        <v>22155.84</v>
      </c>
      <c r="D57" s="135">
        <v>1019.94</v>
      </c>
      <c r="E57" s="135">
        <v>235.32</v>
      </c>
      <c r="F57" s="135">
        <v>13865.55</v>
      </c>
      <c r="G57" s="135">
        <v>1508.72</v>
      </c>
      <c r="H57" s="135">
        <v>2.4900000000000002</v>
      </c>
      <c r="I57" s="135"/>
      <c r="J57" s="135"/>
      <c r="K57" s="145">
        <f t="shared" si="33"/>
        <v>38787.859999999993</v>
      </c>
      <c r="L57" s="153">
        <f t="shared" si="31"/>
        <v>536.09677419354841</v>
      </c>
      <c r="M57" s="145">
        <f t="shared" si="32"/>
        <v>13.959676274144051</v>
      </c>
      <c r="N57" s="47"/>
      <c r="S57" s="47"/>
      <c r="T57" s="78"/>
      <c r="U57" s="27"/>
    </row>
    <row r="58" spans="2:21" ht="19.899999999999999" customHeight="1">
      <c r="B58" s="132">
        <v>46235</v>
      </c>
      <c r="C58" s="135">
        <v>25489.33</v>
      </c>
      <c r="D58" s="135">
        <v>1146.6300000000001</v>
      </c>
      <c r="E58" s="135">
        <v>322.58999999999997</v>
      </c>
      <c r="F58" s="135">
        <v>15493.71</v>
      </c>
      <c r="G58" s="135">
        <v>1423.32</v>
      </c>
      <c r="H58" s="135"/>
      <c r="I58" s="135"/>
      <c r="J58" s="135"/>
      <c r="K58" s="145">
        <f t="shared" si="33"/>
        <v>43875.58</v>
      </c>
      <c r="L58" s="153">
        <f t="shared" si="31"/>
        <v>552.64516129032256</v>
      </c>
      <c r="M58" s="145">
        <f t="shared" si="32"/>
        <v>14.634402288115808</v>
      </c>
      <c r="N58" s="47"/>
      <c r="S58" s="47"/>
      <c r="T58" s="78"/>
      <c r="U58" s="27"/>
    </row>
    <row r="59" spans="2:21" ht="19.899999999999999" customHeight="1">
      <c r="B59" s="132">
        <v>46266</v>
      </c>
      <c r="C59" s="135">
        <v>26253.84</v>
      </c>
      <c r="D59" s="135">
        <v>1389.48</v>
      </c>
      <c r="E59" s="135">
        <v>336.31</v>
      </c>
      <c r="F59" s="135">
        <v>12695.39</v>
      </c>
      <c r="G59" s="135">
        <v>1135.51</v>
      </c>
      <c r="H59" s="135">
        <v>44.73</v>
      </c>
      <c r="I59" s="135">
        <v>-23</v>
      </c>
      <c r="J59" s="135"/>
      <c r="K59" s="145">
        <f t="shared" si="33"/>
        <v>41832.260000000009</v>
      </c>
      <c r="L59" s="153">
        <f t="shared" si="31"/>
        <v>558.26666666666665</v>
      </c>
      <c r="M59" s="145">
        <f t="shared" si="32"/>
        <v>14.973086935753523</v>
      </c>
      <c r="N59" s="47"/>
      <c r="S59" s="47"/>
      <c r="T59" s="78"/>
      <c r="U59" s="27"/>
    </row>
    <row r="60" spans="2:21" ht="19.899999999999999" customHeight="1">
      <c r="B60" s="132">
        <v>46296</v>
      </c>
      <c r="C60" s="154"/>
      <c r="D60" s="154"/>
      <c r="E60" s="154"/>
      <c r="F60" s="154"/>
      <c r="G60" s="154"/>
      <c r="H60" s="135"/>
      <c r="I60" s="135"/>
      <c r="J60" s="135"/>
      <c r="K60" s="145">
        <f t="shared" si="33"/>
        <v>0</v>
      </c>
      <c r="L60" s="153">
        <f t="shared" ref="L60" si="34">H44</f>
        <v>0</v>
      </c>
      <c r="M60" s="145" t="e">
        <f t="shared" ref="M60" si="35">I44</f>
        <v>#DIV/0!</v>
      </c>
      <c r="N60" s="47"/>
      <c r="S60" s="47"/>
      <c r="T60" s="78"/>
      <c r="U60" s="27"/>
    </row>
    <row r="61" spans="2:21" ht="19.899999999999999" customHeight="1">
      <c r="B61" s="132">
        <v>46327</v>
      </c>
      <c r="C61" s="135"/>
      <c r="D61" s="135"/>
      <c r="E61" s="135"/>
      <c r="F61" s="135"/>
      <c r="G61" s="135"/>
      <c r="H61" s="135"/>
      <c r="I61" s="135"/>
      <c r="J61" s="135"/>
      <c r="K61" s="145">
        <f t="shared" si="33"/>
        <v>0</v>
      </c>
      <c r="L61" s="153">
        <f>H46</f>
        <v>0</v>
      </c>
      <c r="M61" s="145" t="e">
        <f t="shared" ref="M61" si="36">I46</f>
        <v>#DIV/0!</v>
      </c>
      <c r="N61" s="47"/>
      <c r="S61" s="47"/>
      <c r="T61" s="78"/>
      <c r="U61" s="27"/>
    </row>
    <row r="62" spans="2:21" ht="19.899999999999999" customHeight="1">
      <c r="B62" s="132">
        <v>46357</v>
      </c>
      <c r="C62" s="135"/>
      <c r="D62" s="135"/>
      <c r="E62" s="135"/>
      <c r="F62" s="135"/>
      <c r="G62" s="135"/>
      <c r="H62" s="135"/>
      <c r="I62" s="135"/>
      <c r="J62" s="135"/>
      <c r="K62" s="145">
        <f t="shared" si="33"/>
        <v>0</v>
      </c>
      <c r="L62" s="153">
        <f>H47</f>
        <v>0</v>
      </c>
      <c r="M62" s="145">
        <f>I47</f>
        <v>0</v>
      </c>
      <c r="N62" s="47"/>
      <c r="S62" s="47"/>
      <c r="T62" s="78"/>
      <c r="U62" s="27"/>
    </row>
    <row r="63" spans="2:21" ht="24.75" customHeight="1" thickBot="1">
      <c r="B63" s="14"/>
      <c r="C63" s="15"/>
      <c r="D63" s="15"/>
      <c r="E63" s="15"/>
      <c r="F63" s="15"/>
      <c r="G63" s="15"/>
      <c r="H63" s="15"/>
      <c r="I63" s="15"/>
      <c r="J63" s="19"/>
      <c r="K63" s="15"/>
      <c r="L63" s="25"/>
      <c r="M63" s="26"/>
      <c r="N63" s="19"/>
      <c r="O63" s="19"/>
      <c r="P63" s="19"/>
      <c r="Q63" s="19"/>
      <c r="R63" s="19"/>
      <c r="S63" s="19"/>
      <c r="T63" s="88"/>
    </row>
    <row r="64" spans="2:21" ht="24.75" customHeight="1" thickTop="1">
      <c r="B64" s="236" t="s">
        <v>57</v>
      </c>
      <c r="C64" s="237"/>
      <c r="D64" s="237"/>
      <c r="E64" s="238"/>
      <c r="F64" s="231" t="s">
        <v>115</v>
      </c>
      <c r="G64" s="232"/>
      <c r="H64" s="232"/>
      <c r="I64" s="232"/>
      <c r="J64" s="232"/>
      <c r="K64" s="232"/>
      <c r="L64" s="232"/>
      <c r="M64" s="233"/>
      <c r="N64" s="126"/>
      <c r="O64" s="126"/>
      <c r="P64" s="19"/>
      <c r="Q64" s="19"/>
      <c r="R64" s="19"/>
      <c r="S64" s="19"/>
      <c r="T64" s="89"/>
    </row>
    <row r="65" spans="2:20" ht="34.5" customHeight="1">
      <c r="B65" s="176" t="s">
        <v>67</v>
      </c>
      <c r="C65" s="152" t="s">
        <v>68</v>
      </c>
      <c r="D65" s="152" t="s">
        <v>57</v>
      </c>
      <c r="E65" s="177" t="s">
        <v>69</v>
      </c>
      <c r="F65" s="169" t="s">
        <v>2</v>
      </c>
      <c r="G65" s="158" t="s">
        <v>116</v>
      </c>
      <c r="H65" s="158" t="s">
        <v>117</v>
      </c>
      <c r="I65" s="158" t="s">
        <v>118</v>
      </c>
      <c r="J65" s="158" t="s">
        <v>119</v>
      </c>
      <c r="K65" s="158" t="s">
        <v>120</v>
      </c>
      <c r="L65" s="158" t="s">
        <v>121</v>
      </c>
      <c r="M65" s="170" t="s">
        <v>66</v>
      </c>
      <c r="N65" s="126"/>
      <c r="O65" s="126"/>
      <c r="P65" s="19"/>
      <c r="Q65" s="19"/>
      <c r="R65" s="19"/>
      <c r="S65" s="19"/>
      <c r="T65" s="89"/>
    </row>
    <row r="66" spans="2:20" ht="19.899999999999999" customHeight="1">
      <c r="B66" s="178" t="s">
        <v>70</v>
      </c>
      <c r="C66" s="145">
        <v>24000</v>
      </c>
      <c r="D66" s="135">
        <v>20362</v>
      </c>
      <c r="E66" s="179">
        <f t="shared" ref="E66:E75" si="37">C66-D66</f>
        <v>3638</v>
      </c>
      <c r="F66" s="171">
        <v>46023</v>
      </c>
      <c r="G66" s="162">
        <v>70429</v>
      </c>
      <c r="H66" s="162">
        <v>5689</v>
      </c>
      <c r="I66" s="162">
        <v>5377</v>
      </c>
      <c r="J66" s="162">
        <v>18291</v>
      </c>
      <c r="K66" s="162">
        <v>2602</v>
      </c>
      <c r="L66" s="162">
        <v>94796</v>
      </c>
      <c r="M66" s="172">
        <f>SUM(G66:L66)</f>
        <v>197184</v>
      </c>
      <c r="N66" s="126"/>
      <c r="O66" s="126"/>
      <c r="P66" s="19"/>
      <c r="Q66" s="19"/>
      <c r="R66" s="19"/>
      <c r="S66" s="19"/>
      <c r="T66" s="89"/>
    </row>
    <row r="67" spans="2:20" ht="19.899999999999999" customHeight="1">
      <c r="B67" s="178" t="s">
        <v>71</v>
      </c>
      <c r="C67" s="145">
        <v>22000</v>
      </c>
      <c r="D67" s="135">
        <v>40794</v>
      </c>
      <c r="E67" s="179">
        <f t="shared" si="37"/>
        <v>-18794</v>
      </c>
      <c r="F67" s="171">
        <v>46054</v>
      </c>
      <c r="G67" s="162">
        <v>71465</v>
      </c>
      <c r="H67" s="162">
        <v>4923</v>
      </c>
      <c r="I67" s="162">
        <v>4672</v>
      </c>
      <c r="J67" s="162">
        <v>17167</v>
      </c>
      <c r="K67" s="162">
        <v>2596</v>
      </c>
      <c r="L67" s="162">
        <v>89526</v>
      </c>
      <c r="M67" s="172">
        <f t="shared" ref="M67:M72" si="38">SUM(G67:L67)</f>
        <v>190349</v>
      </c>
      <c r="N67" s="126"/>
      <c r="O67" s="126"/>
      <c r="P67" s="19"/>
      <c r="Q67" s="19"/>
      <c r="R67" s="19"/>
      <c r="S67" s="19"/>
      <c r="T67" s="90"/>
    </row>
    <row r="68" spans="2:20" ht="19.899999999999999" customHeight="1">
      <c r="B68" s="178" t="s">
        <v>72</v>
      </c>
      <c r="C68" s="145">
        <v>20000</v>
      </c>
      <c r="D68" s="135">
        <v>22262</v>
      </c>
      <c r="E68" s="179">
        <f t="shared" si="37"/>
        <v>-2262</v>
      </c>
      <c r="F68" s="171">
        <v>46082</v>
      </c>
      <c r="G68" s="162">
        <v>84406</v>
      </c>
      <c r="H68" s="162">
        <v>5408</v>
      </c>
      <c r="I68" s="162">
        <v>5034</v>
      </c>
      <c r="J68" s="162">
        <v>21938</v>
      </c>
      <c r="K68" s="162">
        <v>3544</v>
      </c>
      <c r="L68" s="162">
        <v>149375</v>
      </c>
      <c r="M68" s="172">
        <f t="shared" si="38"/>
        <v>269705</v>
      </c>
      <c r="N68" s="126"/>
      <c r="O68" s="126"/>
      <c r="P68" s="19"/>
      <c r="Q68" s="19"/>
      <c r="R68" s="19"/>
      <c r="S68" s="19"/>
      <c r="T68" s="90"/>
    </row>
    <row r="69" spans="2:20" ht="19.899999999999999" customHeight="1">
      <c r="B69" s="178" t="s">
        <v>73</v>
      </c>
      <c r="C69" s="145">
        <v>25000</v>
      </c>
      <c r="D69" s="135">
        <v>56317</v>
      </c>
      <c r="E69" s="179">
        <f t="shared" si="37"/>
        <v>-31317</v>
      </c>
      <c r="F69" s="171">
        <v>46113</v>
      </c>
      <c r="G69" s="162">
        <v>80525</v>
      </c>
      <c r="H69" s="162">
        <v>4808</v>
      </c>
      <c r="I69" s="162">
        <v>4968</v>
      </c>
      <c r="J69" s="162">
        <v>22324</v>
      </c>
      <c r="K69" s="162">
        <v>2913</v>
      </c>
      <c r="L69" s="162">
        <v>147293</v>
      </c>
      <c r="M69" s="172">
        <f t="shared" si="38"/>
        <v>262831</v>
      </c>
      <c r="N69" s="126"/>
      <c r="O69" s="126"/>
      <c r="P69" s="19"/>
      <c r="Q69" s="19"/>
      <c r="R69" s="19"/>
      <c r="S69" s="19"/>
      <c r="T69" s="90"/>
    </row>
    <row r="70" spans="2:20" ht="19.899999999999999" customHeight="1">
      <c r="B70" s="178" t="s">
        <v>74</v>
      </c>
      <c r="C70" s="145">
        <v>13000</v>
      </c>
      <c r="D70" s="135">
        <v>24200</v>
      </c>
      <c r="E70" s="179">
        <f t="shared" si="37"/>
        <v>-11200</v>
      </c>
      <c r="F70" s="171">
        <v>46143</v>
      </c>
      <c r="G70" s="162">
        <v>93202</v>
      </c>
      <c r="H70" s="162">
        <v>5799</v>
      </c>
      <c r="I70" s="162">
        <v>5840</v>
      </c>
      <c r="J70" s="162">
        <v>26417</v>
      </c>
      <c r="K70" s="162">
        <v>2350</v>
      </c>
      <c r="L70" s="162">
        <v>88532</v>
      </c>
      <c r="M70" s="172">
        <f t="shared" si="38"/>
        <v>222140</v>
      </c>
      <c r="N70" s="126"/>
      <c r="O70" s="126"/>
      <c r="P70" s="19"/>
      <c r="Q70" s="19"/>
      <c r="R70" s="19"/>
      <c r="S70" s="19"/>
      <c r="T70" s="92"/>
    </row>
    <row r="71" spans="2:20" ht="19.899999999999999" customHeight="1">
      <c r="B71" s="178" t="s">
        <v>75</v>
      </c>
      <c r="C71" s="145">
        <v>35000</v>
      </c>
      <c r="D71" s="135">
        <v>58149</v>
      </c>
      <c r="E71" s="179">
        <f t="shared" si="37"/>
        <v>-23149</v>
      </c>
      <c r="F71" s="171">
        <v>46174</v>
      </c>
      <c r="G71" s="162">
        <v>83909</v>
      </c>
      <c r="H71" s="162">
        <v>6759</v>
      </c>
      <c r="I71" s="162">
        <v>5840</v>
      </c>
      <c r="J71" s="162">
        <v>27880</v>
      </c>
      <c r="K71" s="162">
        <v>2693</v>
      </c>
      <c r="L71" s="162">
        <v>108616</v>
      </c>
      <c r="M71" s="172">
        <f t="shared" si="38"/>
        <v>235697</v>
      </c>
      <c r="N71" s="126"/>
      <c r="O71" s="126"/>
      <c r="P71" s="19"/>
      <c r="Q71" s="19"/>
      <c r="R71" s="19"/>
      <c r="S71" s="19"/>
      <c r="T71" s="92"/>
    </row>
    <row r="72" spans="2:20" ht="19.899999999999999" customHeight="1">
      <c r="B72" s="178" t="s">
        <v>76</v>
      </c>
      <c r="C72" s="145">
        <v>120000</v>
      </c>
      <c r="D72" s="135">
        <v>123967</v>
      </c>
      <c r="E72" s="179">
        <f t="shared" si="37"/>
        <v>-3967</v>
      </c>
      <c r="F72" s="171">
        <v>46204</v>
      </c>
      <c r="G72" s="162">
        <v>97407</v>
      </c>
      <c r="H72" s="162">
        <v>6044</v>
      </c>
      <c r="I72" s="162">
        <v>6497</v>
      </c>
      <c r="J72" s="162">
        <v>28779</v>
      </c>
      <c r="K72" s="162">
        <v>2597</v>
      </c>
      <c r="L72" s="162">
        <v>102049</v>
      </c>
      <c r="M72" s="172">
        <f t="shared" si="38"/>
        <v>243373</v>
      </c>
      <c r="N72" s="126"/>
      <c r="O72" s="126"/>
      <c r="P72" s="19"/>
      <c r="Q72" s="19"/>
      <c r="R72" s="19"/>
      <c r="S72" s="19"/>
      <c r="T72" s="92"/>
    </row>
    <row r="73" spans="2:20" ht="19.899999999999999" customHeight="1">
      <c r="B73" s="178" t="s">
        <v>77</v>
      </c>
      <c r="C73" s="155">
        <v>4500</v>
      </c>
      <c r="D73" s="135">
        <v>7600.18</v>
      </c>
      <c r="E73" s="179">
        <f t="shared" si="37"/>
        <v>-3100.1800000000003</v>
      </c>
      <c r="F73" s="171">
        <v>46235</v>
      </c>
      <c r="G73" s="162">
        <v>95966</v>
      </c>
      <c r="H73" s="162">
        <v>6206</v>
      </c>
      <c r="I73" s="162">
        <v>6330</v>
      </c>
      <c r="J73" s="162">
        <v>30360</v>
      </c>
      <c r="K73" s="162">
        <v>2821</v>
      </c>
      <c r="L73" s="162">
        <v>104029</v>
      </c>
      <c r="M73" s="172">
        <f>SUM(G73:L73)</f>
        <v>245712</v>
      </c>
      <c r="N73" s="126"/>
      <c r="O73" s="126"/>
      <c r="P73" s="19"/>
      <c r="Q73" s="19"/>
      <c r="R73" s="19"/>
      <c r="S73" s="19"/>
      <c r="T73" s="92"/>
    </row>
    <row r="74" spans="2:20" ht="19.899999999999999" customHeight="1">
      <c r="B74" s="178" t="s">
        <v>78</v>
      </c>
      <c r="C74" s="155">
        <v>8500</v>
      </c>
      <c r="D74" s="135">
        <v>17755.759999999998</v>
      </c>
      <c r="E74" s="179">
        <f t="shared" si="37"/>
        <v>-9255.7599999999984</v>
      </c>
      <c r="F74" s="171">
        <v>46266</v>
      </c>
      <c r="G74" s="162">
        <v>98143</v>
      </c>
      <c r="H74" s="162">
        <v>6507</v>
      </c>
      <c r="I74" s="162">
        <v>5311</v>
      </c>
      <c r="J74" s="162">
        <v>28442</v>
      </c>
      <c r="K74" s="162">
        <v>2686</v>
      </c>
      <c r="L74" s="162">
        <v>115562</v>
      </c>
      <c r="M74" s="172">
        <f>SUM(G74:L74)</f>
        <v>256651</v>
      </c>
      <c r="N74" s="126"/>
      <c r="O74" s="126"/>
      <c r="P74" s="19"/>
      <c r="Q74" s="19"/>
      <c r="R74" s="19"/>
      <c r="S74" s="19"/>
      <c r="T74" s="88"/>
    </row>
    <row r="75" spans="2:20" ht="19.899999999999999" customHeight="1">
      <c r="B75" s="178" t="s">
        <v>79</v>
      </c>
      <c r="C75" s="155">
        <v>0</v>
      </c>
      <c r="D75" s="156">
        <v>0</v>
      </c>
      <c r="E75" s="179">
        <f t="shared" si="37"/>
        <v>0</v>
      </c>
      <c r="F75" s="171">
        <v>46296</v>
      </c>
      <c r="G75" s="162"/>
      <c r="H75" s="162"/>
      <c r="I75" s="162"/>
      <c r="J75" s="162"/>
      <c r="K75" s="162"/>
      <c r="L75" s="162"/>
      <c r="M75" s="172">
        <f t="shared" ref="M75:M77" si="39">L75+K75+J75+I75+H75+G75</f>
        <v>0</v>
      </c>
      <c r="N75" s="126"/>
      <c r="O75" s="126"/>
      <c r="P75" s="19"/>
      <c r="Q75" s="19"/>
      <c r="R75" s="19"/>
      <c r="S75" s="19"/>
      <c r="T75" s="89"/>
    </row>
    <row r="76" spans="2:20" ht="19.899999999999999" customHeight="1">
      <c r="B76" s="180" t="s">
        <v>80</v>
      </c>
      <c r="C76" s="157">
        <f>SUM(C66:C75)</f>
        <v>272000</v>
      </c>
      <c r="D76" s="157">
        <f>SUM(D66:D75)</f>
        <v>371406.94</v>
      </c>
      <c r="E76" s="181">
        <f>SUM(E66:E75)</f>
        <v>-99406.939999999988</v>
      </c>
      <c r="F76" s="171">
        <v>46327</v>
      </c>
      <c r="G76" s="162"/>
      <c r="H76" s="162"/>
      <c r="I76" s="162"/>
      <c r="J76" s="162"/>
      <c r="K76" s="162"/>
      <c r="L76" s="162"/>
      <c r="M76" s="172">
        <f t="shared" si="39"/>
        <v>0</v>
      </c>
      <c r="N76" s="126"/>
      <c r="O76" s="126"/>
      <c r="P76" s="19"/>
      <c r="Q76" s="19"/>
      <c r="R76" s="19"/>
      <c r="S76" s="19"/>
      <c r="T76" s="89"/>
    </row>
    <row r="77" spans="2:20" ht="19.899999999999999" customHeight="1" thickBot="1">
      <c r="B77" s="182"/>
      <c r="C77" s="183"/>
      <c r="D77" s="183"/>
      <c r="E77" s="184" t="str">
        <f>IF(C76&lt;D76,"Inv Over","Inv Short")</f>
        <v>Inv Over</v>
      </c>
      <c r="F77" s="173">
        <v>46357</v>
      </c>
      <c r="G77" s="174"/>
      <c r="H77" s="174"/>
      <c r="I77" s="174"/>
      <c r="J77" s="174"/>
      <c r="K77" s="174"/>
      <c r="L77" s="174"/>
      <c r="M77" s="175">
        <f t="shared" si="39"/>
        <v>0</v>
      </c>
      <c r="N77" s="126"/>
      <c r="O77" s="126"/>
      <c r="P77" s="19"/>
      <c r="Q77" s="19"/>
      <c r="R77" s="19"/>
      <c r="S77" s="19"/>
      <c r="T77" s="89"/>
    </row>
    <row r="78" spans="2:20" ht="24.75" customHeight="1" thickTop="1">
      <c r="B78" s="21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90"/>
    </row>
    <row r="79" spans="2:20" ht="24.75" customHeight="1">
      <c r="B79" s="42"/>
      <c r="C79" s="127"/>
      <c r="D79" s="127"/>
      <c r="E79" s="127"/>
      <c r="F79" s="239" t="s">
        <v>122</v>
      </c>
      <c r="G79" s="239"/>
      <c r="H79" s="239"/>
      <c r="I79" s="239"/>
      <c r="J79" s="239"/>
      <c r="K79" s="239"/>
      <c r="L79" s="239"/>
      <c r="M79" s="239"/>
      <c r="N79" s="127"/>
      <c r="O79" s="127"/>
      <c r="P79" s="127"/>
      <c r="Q79" s="127"/>
      <c r="R79" s="127"/>
      <c r="S79" s="127"/>
      <c r="T79" s="90"/>
    </row>
    <row r="80" spans="2:20" ht="25.5" customHeight="1">
      <c r="B80" s="21"/>
      <c r="C80" s="19"/>
      <c r="D80" s="19"/>
      <c r="E80" s="19"/>
      <c r="F80" s="239"/>
      <c r="G80" s="239"/>
      <c r="H80" s="239"/>
      <c r="I80" s="239"/>
      <c r="J80" s="239"/>
      <c r="K80" s="239"/>
      <c r="L80" s="239"/>
      <c r="M80" s="239"/>
      <c r="N80" s="19"/>
      <c r="O80" s="19"/>
      <c r="P80" s="19"/>
      <c r="Q80" s="19"/>
      <c r="R80" s="19"/>
      <c r="S80" s="19"/>
      <c r="T80" s="90"/>
    </row>
    <row r="81" spans="2:20" ht="15.75" customHeight="1">
      <c r="B81" s="42"/>
      <c r="C81" s="127"/>
      <c r="D81" s="127"/>
      <c r="E81" s="127"/>
      <c r="F81" s="168"/>
      <c r="G81" s="168"/>
      <c r="H81" s="168"/>
      <c r="I81" s="168"/>
      <c r="J81" s="168"/>
      <c r="K81" s="168"/>
      <c r="L81" s="168"/>
      <c r="M81" s="168"/>
      <c r="N81" s="127"/>
      <c r="O81" s="127"/>
      <c r="P81" s="127"/>
      <c r="Q81" s="127"/>
      <c r="R81" s="127"/>
      <c r="S81" s="127"/>
      <c r="T81" s="90"/>
    </row>
    <row r="82" spans="2:20" ht="24.75" customHeight="1">
      <c r="B82" s="21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90"/>
    </row>
    <row r="83" spans="2:20" ht="24.75" customHeight="1">
      <c r="B83" s="21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92"/>
    </row>
    <row r="84" spans="2:20" ht="24.75" customHeight="1">
      <c r="B84" s="21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88"/>
    </row>
    <row r="85" spans="2:20" ht="24.75" customHeight="1">
      <c r="B85" s="21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92"/>
    </row>
    <row r="86" spans="2:20" ht="24.75" customHeight="1">
      <c r="B86" s="21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92"/>
    </row>
    <row r="87" spans="2:20" ht="24.75" customHeight="1">
      <c r="B87" s="21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92"/>
    </row>
    <row r="88" spans="2:20" ht="24.75" customHeight="1">
      <c r="B88" s="21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92"/>
    </row>
    <row r="89" spans="2:20" ht="24.75" customHeight="1">
      <c r="B89" s="21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92"/>
    </row>
    <row r="90" spans="2:20" ht="24.75" customHeight="1">
      <c r="B90" s="21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92"/>
    </row>
    <row r="91" spans="2:20" ht="24.75" customHeight="1">
      <c r="B91" s="21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92"/>
    </row>
    <row r="92" spans="2:20" ht="24.75" customHeight="1">
      <c r="B92" s="21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92"/>
    </row>
    <row r="93" spans="2:20" ht="24.75" customHeight="1">
      <c r="B93" s="21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92"/>
    </row>
    <row r="94" spans="2:20" ht="24.75" customHeight="1">
      <c r="B94" s="21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92"/>
    </row>
    <row r="95" spans="2:20" ht="24.75" customHeight="1">
      <c r="B95" s="21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92"/>
    </row>
    <row r="96" spans="2:20" ht="24.75" customHeight="1">
      <c r="B96" s="21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92"/>
    </row>
    <row r="97" spans="2:20" ht="24.75" customHeight="1">
      <c r="B97" s="21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92"/>
    </row>
    <row r="98" spans="2:20" ht="24.75" customHeight="1">
      <c r="B98" s="21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92"/>
    </row>
    <row r="99" spans="2:20" ht="24.75" customHeight="1">
      <c r="B99" s="21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92"/>
    </row>
    <row r="100" spans="2:20" ht="24.75" customHeight="1">
      <c r="B100" s="21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92"/>
    </row>
    <row r="101" spans="2:20" ht="24.75" customHeight="1">
      <c r="B101" s="21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92"/>
    </row>
    <row r="102" spans="2:20" ht="24.75" customHeight="1">
      <c r="B102" s="21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92"/>
    </row>
    <row r="103" spans="2:20" ht="24.75" customHeight="1">
      <c r="B103" s="21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92"/>
    </row>
    <row r="104" spans="2:20" ht="24.75" customHeight="1">
      <c r="B104" s="21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92"/>
    </row>
    <row r="105" spans="2:20" ht="24.75" customHeight="1">
      <c r="B105" s="21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92"/>
    </row>
    <row r="106" spans="2:20" ht="24.75" customHeight="1">
      <c r="B106" s="21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92"/>
    </row>
    <row r="107" spans="2:20" ht="24.75" customHeight="1">
      <c r="B107" s="21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92"/>
    </row>
    <row r="108" spans="2:20" ht="24.75" customHeight="1">
      <c r="B108" s="21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92"/>
    </row>
    <row r="109" spans="2:20" ht="24.75" customHeight="1">
      <c r="B109" s="21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92"/>
    </row>
    <row r="110" spans="2:20" ht="24.75" customHeight="1">
      <c r="B110" s="21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92"/>
    </row>
    <row r="111" spans="2:20" ht="24.75" customHeight="1">
      <c r="B111" s="21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92"/>
    </row>
    <row r="112" spans="2:20" ht="24.75" customHeight="1">
      <c r="B112" s="21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92"/>
    </row>
    <row r="113" spans="2:20" ht="24.75" customHeight="1">
      <c r="B113" s="21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92"/>
    </row>
    <row r="114" spans="2:20" ht="24.75" customHeight="1">
      <c r="B114" s="21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92"/>
    </row>
    <row r="115" spans="2:20" ht="24.75" customHeight="1">
      <c r="B115" s="21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92"/>
    </row>
    <row r="116" spans="2:20" ht="24.75" customHeight="1">
      <c r="B116" s="21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92"/>
    </row>
    <row r="117" spans="2:20" ht="24.75" customHeight="1">
      <c r="B117" s="21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92"/>
    </row>
    <row r="118" spans="2:20" ht="24.75" customHeight="1">
      <c r="B118" s="21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92"/>
    </row>
    <row r="119" spans="2:20" ht="24.75" customHeight="1">
      <c r="B119" s="21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92"/>
    </row>
    <row r="120" spans="2:20" ht="24.75" customHeight="1">
      <c r="B120" s="21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92"/>
    </row>
    <row r="121" spans="2:20" ht="24.75" customHeight="1">
      <c r="B121" s="21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92"/>
    </row>
    <row r="122" spans="2:20" ht="24.75" customHeight="1">
      <c r="B122" s="21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92"/>
    </row>
    <row r="123" spans="2:20" ht="24.75" customHeight="1">
      <c r="B123" s="21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92"/>
    </row>
    <row r="124" spans="2:20" ht="24.75" customHeight="1">
      <c r="B124" s="21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92"/>
    </row>
    <row r="125" spans="2:20" ht="24.75" customHeight="1">
      <c r="B125" s="21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92"/>
    </row>
    <row r="126" spans="2:20" ht="24.75" customHeight="1">
      <c r="B126" s="21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92"/>
    </row>
    <row r="127" spans="2:20" ht="24.75" customHeight="1">
      <c r="B127" s="21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92"/>
    </row>
    <row r="128" spans="2:20" ht="24.75" customHeight="1">
      <c r="B128" s="21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92"/>
    </row>
    <row r="129" spans="2:20" ht="18.75">
      <c r="B129" s="270" t="s">
        <v>81</v>
      </c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71"/>
    </row>
    <row r="130" spans="2:20" ht="18.75">
      <c r="B130" s="273" t="s">
        <v>2</v>
      </c>
      <c r="C130" s="257"/>
      <c r="D130" s="258"/>
      <c r="E130" s="70" t="s">
        <v>82</v>
      </c>
      <c r="F130" s="70" t="s">
        <v>83</v>
      </c>
      <c r="G130" s="70" t="s">
        <v>84</v>
      </c>
      <c r="H130" s="70" t="s">
        <v>85</v>
      </c>
      <c r="I130" s="70" t="s">
        <v>86</v>
      </c>
      <c r="J130" s="70" t="s">
        <v>87</v>
      </c>
      <c r="K130" s="70" t="s">
        <v>88</v>
      </c>
      <c r="L130" s="70" t="s">
        <v>89</v>
      </c>
      <c r="M130" s="70" t="s">
        <v>90</v>
      </c>
      <c r="N130" s="70" t="s">
        <v>91</v>
      </c>
      <c r="O130" s="70" t="s">
        <v>92</v>
      </c>
      <c r="P130" s="70" t="s">
        <v>93</v>
      </c>
      <c r="Q130" s="70" t="s">
        <v>66</v>
      </c>
      <c r="R130" s="262" t="s">
        <v>20</v>
      </c>
      <c r="S130" s="263"/>
      <c r="T130" s="275"/>
    </row>
    <row r="131" spans="2:20" ht="49.5" customHeight="1">
      <c r="B131" s="272" t="s">
        <v>94</v>
      </c>
      <c r="C131" s="254"/>
      <c r="D131" s="255"/>
      <c r="E131" s="71">
        <v>151</v>
      </c>
      <c r="F131" s="72">
        <v>125</v>
      </c>
      <c r="G131" s="72">
        <v>82</v>
      </c>
      <c r="H131" s="72">
        <v>87</v>
      </c>
      <c r="I131" s="72">
        <v>99</v>
      </c>
      <c r="J131" s="72">
        <v>270</v>
      </c>
      <c r="K131" s="72">
        <v>248</v>
      </c>
      <c r="L131" s="72">
        <v>256</v>
      </c>
      <c r="M131" s="72">
        <v>156</v>
      </c>
      <c r="N131" s="72"/>
      <c r="O131" s="72"/>
      <c r="P131" s="72"/>
      <c r="Q131" s="71">
        <f>SUM(E131:P131)</f>
        <v>1474</v>
      </c>
      <c r="R131" s="259"/>
      <c r="S131" s="260"/>
      <c r="T131" s="274"/>
    </row>
    <row r="132" spans="2:20" ht="24.75" customHeight="1" thickBot="1">
      <c r="B132" s="207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9"/>
    </row>
    <row r="133" spans="2:20" ht="24.75" customHeight="1">
      <c r="B133" s="24"/>
    </row>
    <row r="134" spans="2:20" ht="24.75" customHeight="1">
      <c r="B134" s="24"/>
    </row>
    <row r="135" spans="2:20" ht="24.75" customHeight="1">
      <c r="B135" s="24"/>
    </row>
    <row r="136" spans="2:20" ht="24.75" customHeight="1">
      <c r="B136" s="24"/>
    </row>
    <row r="137" spans="2:20" ht="24.75" customHeight="1">
      <c r="B137" s="24"/>
    </row>
    <row r="138" spans="2:20" ht="24.75" customHeight="1">
      <c r="B138" s="24"/>
    </row>
    <row r="139" spans="2:20" ht="24.75" customHeight="1">
      <c r="B139" s="24"/>
    </row>
    <row r="140" spans="2:20" ht="24.75" customHeight="1">
      <c r="B140" s="24"/>
    </row>
    <row r="141" spans="2:20" ht="24.75" customHeight="1">
      <c r="B141" s="24"/>
    </row>
    <row r="142" spans="2:20" ht="24.75" customHeight="1">
      <c r="B142" s="24"/>
    </row>
    <row r="143" spans="2:20" ht="24.75" customHeight="1">
      <c r="B143" s="24"/>
    </row>
    <row r="144" spans="2:20" ht="24.75" customHeight="1">
      <c r="B144" s="24"/>
    </row>
    <row r="145" spans="2:2" ht="24.75" customHeight="1">
      <c r="B145" s="24"/>
    </row>
    <row r="146" spans="2:2" ht="24.75" customHeight="1">
      <c r="B146" s="24"/>
    </row>
    <row r="147" spans="2:2" ht="24.75" customHeight="1">
      <c r="B147" s="24"/>
    </row>
    <row r="148" spans="2:2" ht="24.75" customHeight="1">
      <c r="B148" s="24"/>
    </row>
    <row r="149" spans="2:2" ht="24.75" customHeight="1">
      <c r="B149" s="24"/>
    </row>
    <row r="150" spans="2:2" ht="24.75" customHeight="1">
      <c r="B150" s="24"/>
    </row>
    <row r="151" spans="2:2" ht="24.75" customHeight="1">
      <c r="B151" s="24"/>
    </row>
    <row r="152" spans="2:2" ht="24.75" customHeight="1">
      <c r="B152" s="24"/>
    </row>
    <row r="153" spans="2:2" ht="24.75" customHeight="1">
      <c r="B153" s="24"/>
    </row>
    <row r="154" spans="2:2" ht="24.75" customHeight="1">
      <c r="B154" s="24"/>
    </row>
    <row r="155" spans="2:2" ht="24.75" customHeight="1">
      <c r="B155" s="24"/>
    </row>
    <row r="156" spans="2:2" ht="24.75" customHeight="1">
      <c r="B156" s="24"/>
    </row>
    <row r="157" spans="2:2" ht="24.75" customHeight="1">
      <c r="B157" s="24"/>
    </row>
    <row r="158" spans="2:2" ht="24.75" customHeight="1">
      <c r="B158" s="24"/>
    </row>
    <row r="159" spans="2:2" ht="24.75" customHeight="1">
      <c r="B159" s="24"/>
    </row>
    <row r="160" spans="2:2" ht="24.75" customHeight="1">
      <c r="B160" s="24"/>
    </row>
    <row r="161" spans="2:2" ht="24.75" customHeight="1">
      <c r="B161" s="24"/>
    </row>
    <row r="162" spans="2:2" ht="24.75" customHeight="1">
      <c r="B162" s="24"/>
    </row>
    <row r="163" spans="2:2" ht="24.75" customHeight="1">
      <c r="B163" s="24"/>
    </row>
    <row r="164" spans="2:2" ht="24.75" customHeight="1">
      <c r="B164" s="24"/>
    </row>
    <row r="165" spans="2:2" ht="24.75" customHeight="1">
      <c r="B165" s="24"/>
    </row>
    <row r="166" spans="2:2" ht="24.75" customHeight="1">
      <c r="B166" s="24"/>
    </row>
    <row r="167" spans="2:2" ht="24.75" customHeight="1">
      <c r="B167" s="24"/>
    </row>
    <row r="168" spans="2:2" ht="24.75" customHeight="1">
      <c r="B168" s="24"/>
    </row>
    <row r="169" spans="2:2" ht="24.75" customHeight="1">
      <c r="B169" s="24"/>
    </row>
    <row r="170" spans="2:2" ht="24.75" customHeight="1">
      <c r="B170" s="24"/>
    </row>
    <row r="171" spans="2:2" ht="24.75" customHeight="1">
      <c r="B171" s="24"/>
    </row>
    <row r="172" spans="2:2" ht="24.75" customHeight="1">
      <c r="B172" s="24"/>
    </row>
    <row r="173" spans="2:2" ht="24.75" customHeight="1">
      <c r="B173" s="24"/>
    </row>
    <row r="174" spans="2:2" ht="24.75" customHeight="1">
      <c r="B174" s="24"/>
    </row>
    <row r="175" spans="2:2" ht="24.75" customHeight="1">
      <c r="B175" s="24"/>
    </row>
    <row r="176" spans="2:2" ht="24.75" customHeight="1">
      <c r="B176" s="24"/>
    </row>
    <row r="177" spans="2:2" ht="24.75" customHeight="1">
      <c r="B177" s="24"/>
    </row>
    <row r="178" spans="2:2" ht="24.75" customHeight="1">
      <c r="B178" s="24"/>
    </row>
    <row r="179" spans="2:2" ht="24.75" customHeight="1">
      <c r="B179" s="24"/>
    </row>
    <row r="180" spans="2:2" ht="24.75" customHeight="1">
      <c r="B180" s="24"/>
    </row>
    <row r="181" spans="2:2" ht="24.75" customHeight="1">
      <c r="B181" s="24"/>
    </row>
    <row r="182" spans="2:2" ht="24.75" customHeight="1">
      <c r="B182" s="24"/>
    </row>
    <row r="183" spans="2:2" ht="24.75" customHeight="1">
      <c r="B183" s="24"/>
    </row>
    <row r="184" spans="2:2" ht="24.75" customHeight="1">
      <c r="B184" s="24"/>
    </row>
    <row r="185" spans="2:2" ht="24.75" customHeight="1">
      <c r="B185" s="24"/>
    </row>
    <row r="186" spans="2:2" ht="24.75" customHeight="1">
      <c r="B186" s="24"/>
    </row>
    <row r="187" spans="2:2" ht="24.75" customHeight="1">
      <c r="B187" s="24"/>
    </row>
    <row r="188" spans="2:2" ht="24.75" customHeight="1">
      <c r="B188" s="24"/>
    </row>
    <row r="189" spans="2:2" ht="24.75" customHeight="1">
      <c r="B189" s="24"/>
    </row>
    <row r="190" spans="2:2" ht="24.75" customHeight="1">
      <c r="B190" s="24"/>
    </row>
    <row r="191" spans="2:2" ht="24.75" customHeight="1">
      <c r="B191" s="24"/>
    </row>
    <row r="192" spans="2:2" ht="24.75" customHeight="1">
      <c r="B192" s="24"/>
    </row>
    <row r="193" spans="2:2" ht="24.75" customHeight="1">
      <c r="B193" s="24"/>
    </row>
    <row r="194" spans="2:2" ht="24.75" customHeight="1">
      <c r="B194" s="24"/>
    </row>
    <row r="195" spans="2:2" ht="24.75" customHeight="1">
      <c r="B195" s="24"/>
    </row>
    <row r="196" spans="2:2" ht="24.95" customHeight="1">
      <c r="B196" s="24"/>
    </row>
    <row r="197" spans="2:2" ht="24.95" customHeight="1">
      <c r="B197" s="24"/>
    </row>
    <row r="198" spans="2:2" ht="24.95" customHeight="1">
      <c r="B198" s="24"/>
    </row>
    <row r="199" spans="2:2" ht="24.95" customHeight="1">
      <c r="B199" s="24"/>
    </row>
    <row r="200" spans="2:2" ht="24.95" customHeight="1">
      <c r="B200" s="24"/>
    </row>
    <row r="201" spans="2:2" ht="24.95" customHeight="1">
      <c r="B201" s="24"/>
    </row>
    <row r="202" spans="2:2" ht="24.95" customHeight="1">
      <c r="B202" s="24"/>
    </row>
    <row r="203" spans="2:2" ht="24.95" customHeight="1">
      <c r="B203" s="24"/>
    </row>
    <row r="204" spans="2:2" ht="24.95" customHeight="1">
      <c r="B204" s="24"/>
    </row>
    <row r="205" spans="2:2" ht="24.95" customHeight="1">
      <c r="B205" s="24"/>
    </row>
    <row r="206" spans="2:2" ht="24.95" customHeight="1">
      <c r="B206" s="24"/>
    </row>
    <row r="207" spans="2:2" ht="24.95" customHeight="1">
      <c r="B207" s="24"/>
    </row>
    <row r="208" spans="2:2" ht="24.95" customHeight="1">
      <c r="B208" s="24"/>
    </row>
    <row r="209" spans="2:2" ht="24.95" customHeight="1">
      <c r="B209" s="24"/>
    </row>
    <row r="210" spans="2:2" ht="24.95" customHeight="1">
      <c r="B210" s="24"/>
    </row>
    <row r="211" spans="2:2" ht="24.95" customHeight="1">
      <c r="B211" s="24"/>
    </row>
    <row r="212" spans="2:2" ht="24.95" customHeight="1">
      <c r="B212" s="24"/>
    </row>
    <row r="213" spans="2:2" ht="24.95" customHeight="1">
      <c r="B213" s="24"/>
    </row>
    <row r="214" spans="2:2" ht="24.95" customHeight="1">
      <c r="B214" s="24"/>
    </row>
    <row r="215" spans="2:2" ht="24.95" customHeight="1">
      <c r="B215" s="24"/>
    </row>
    <row r="216" spans="2:2" ht="24.95" customHeight="1">
      <c r="B216" s="24"/>
    </row>
    <row r="217" spans="2:2" ht="24.95" customHeight="1">
      <c r="B217" s="24"/>
    </row>
    <row r="218" spans="2:2" ht="24.95" customHeight="1">
      <c r="B218" s="24"/>
    </row>
    <row r="219" spans="2:2" ht="24.95" customHeight="1">
      <c r="B219" s="24"/>
    </row>
    <row r="220" spans="2:2" ht="24.95" customHeight="1">
      <c r="B220" s="24"/>
    </row>
    <row r="221" spans="2:2" ht="24.95" customHeight="1">
      <c r="B221" s="24"/>
    </row>
    <row r="222" spans="2:2" ht="24.95" customHeight="1">
      <c r="B222" s="24"/>
    </row>
    <row r="223" spans="2:2" ht="24.95" customHeight="1">
      <c r="B223" s="24"/>
    </row>
    <row r="224" spans="2:2" ht="24.95" customHeight="1">
      <c r="B224" s="24"/>
    </row>
    <row r="225" spans="2:2" ht="24.95" customHeight="1">
      <c r="B225" s="24"/>
    </row>
    <row r="226" spans="2:2" ht="24.95" customHeight="1">
      <c r="B226" s="24"/>
    </row>
    <row r="227" spans="2:2" ht="24.95" customHeight="1">
      <c r="B227" s="24"/>
    </row>
    <row r="228" spans="2:2" ht="24.95" customHeight="1">
      <c r="B228" s="24"/>
    </row>
    <row r="229" spans="2:2" ht="24.95" customHeight="1">
      <c r="B229" s="24"/>
    </row>
    <row r="230" spans="2:2" ht="24.95" customHeight="1">
      <c r="B230" s="24"/>
    </row>
    <row r="231" spans="2:2" ht="24.95" customHeight="1">
      <c r="B231" s="24"/>
    </row>
    <row r="232" spans="2:2" ht="24.95" customHeight="1">
      <c r="B232" s="24"/>
    </row>
    <row r="233" spans="2:2" ht="24.95" customHeight="1">
      <c r="B233" s="24"/>
    </row>
    <row r="234" spans="2:2" ht="24.95" customHeight="1">
      <c r="B234" s="24"/>
    </row>
    <row r="235" spans="2:2" ht="24.95" customHeight="1">
      <c r="B235" s="24"/>
    </row>
    <row r="236" spans="2:2" ht="24.95" customHeight="1">
      <c r="B236" s="24"/>
    </row>
    <row r="237" spans="2:2" ht="24.95" customHeight="1">
      <c r="B237" s="24"/>
    </row>
    <row r="238" spans="2:2" ht="24.95" customHeight="1">
      <c r="B238" s="24"/>
    </row>
    <row r="239" spans="2:2" ht="24.95" customHeight="1">
      <c r="B239" s="24"/>
    </row>
    <row r="240" spans="2:2" ht="24.95" customHeight="1">
      <c r="B240" s="24"/>
    </row>
    <row r="241" spans="2:2" ht="24.95" customHeight="1">
      <c r="B241" s="24"/>
    </row>
    <row r="242" spans="2:2" ht="24.95" customHeight="1">
      <c r="B242" s="24"/>
    </row>
    <row r="243" spans="2:2" ht="24.95" customHeight="1">
      <c r="B243" s="24"/>
    </row>
    <row r="244" spans="2:2" ht="24.95" customHeight="1">
      <c r="B244" s="24"/>
    </row>
    <row r="245" spans="2:2" ht="24.95" customHeight="1">
      <c r="B245" s="24"/>
    </row>
    <row r="246" spans="2:2" ht="24.95" customHeight="1">
      <c r="B246" s="24"/>
    </row>
    <row r="247" spans="2:2" ht="24.95" customHeight="1">
      <c r="B247" s="24"/>
    </row>
    <row r="248" spans="2:2" ht="24.95" customHeight="1">
      <c r="B248" s="24"/>
    </row>
    <row r="249" spans="2:2" ht="24.95" customHeight="1">
      <c r="B249" s="24"/>
    </row>
    <row r="250" spans="2:2" ht="24.95" customHeight="1">
      <c r="B250" s="24"/>
    </row>
    <row r="251" spans="2:2" ht="24.95" customHeight="1">
      <c r="B251" s="24"/>
    </row>
    <row r="252" spans="2:2" ht="24.95" customHeight="1">
      <c r="B252" s="24"/>
    </row>
    <row r="253" spans="2:2" ht="24.95" customHeight="1">
      <c r="B253" s="24"/>
    </row>
    <row r="254" spans="2:2" ht="24.95" customHeight="1">
      <c r="B254" s="24"/>
    </row>
    <row r="255" spans="2:2" ht="24.95" customHeight="1">
      <c r="B255" s="24"/>
    </row>
    <row r="256" spans="2:2" ht="24.95" customHeight="1">
      <c r="B256" s="24"/>
    </row>
    <row r="257" spans="2:2" ht="24.95" customHeight="1">
      <c r="B257" s="24"/>
    </row>
    <row r="258" spans="2:2" ht="24.95" customHeight="1">
      <c r="B258" s="24"/>
    </row>
    <row r="259" spans="2:2" ht="24.95" customHeight="1">
      <c r="B259" s="24"/>
    </row>
    <row r="260" spans="2:2" ht="24.95" customHeight="1">
      <c r="B260" s="24"/>
    </row>
    <row r="261" spans="2:2" ht="24.95" customHeight="1">
      <c r="B261" s="24"/>
    </row>
    <row r="262" spans="2:2" ht="24.95" customHeight="1">
      <c r="B262" s="24"/>
    </row>
    <row r="263" spans="2:2" ht="24.95" customHeight="1">
      <c r="B263" s="24"/>
    </row>
    <row r="264" spans="2:2" ht="24.95" customHeight="1">
      <c r="B264" s="24"/>
    </row>
    <row r="265" spans="2:2" ht="24.95" customHeight="1">
      <c r="B265" s="24"/>
    </row>
    <row r="266" spans="2:2" ht="24.95" customHeight="1">
      <c r="B266" s="24"/>
    </row>
    <row r="267" spans="2:2" ht="24.95" customHeight="1">
      <c r="B267" s="24"/>
    </row>
    <row r="268" spans="2:2" ht="24.95" customHeight="1">
      <c r="B268" s="24"/>
    </row>
    <row r="269" spans="2:2" ht="24.95" customHeight="1">
      <c r="B269" s="24"/>
    </row>
    <row r="270" spans="2:2" ht="24.95" customHeight="1">
      <c r="B270" s="24"/>
    </row>
    <row r="271" spans="2:2" ht="24.95" customHeight="1">
      <c r="B271" s="24"/>
    </row>
    <row r="272" spans="2:2" ht="24.95" customHeight="1">
      <c r="B272" s="24"/>
    </row>
    <row r="273" spans="2:2" ht="24.75" customHeight="1">
      <c r="B273" s="24"/>
    </row>
    <row r="274" spans="2:2" ht="24.75" customHeight="1">
      <c r="B274" s="24"/>
    </row>
    <row r="275" spans="2:2" ht="24.75" customHeight="1">
      <c r="B275" s="24"/>
    </row>
    <row r="276" spans="2:2" ht="15.75" customHeight="1">
      <c r="B276" s="24"/>
    </row>
    <row r="277" spans="2:2" ht="15.75" customHeight="1">
      <c r="B277" s="24"/>
    </row>
    <row r="278" spans="2:2" ht="15.75" customHeight="1">
      <c r="B278" s="24"/>
    </row>
    <row r="279" spans="2:2" ht="15.75" customHeight="1">
      <c r="B279" s="24"/>
    </row>
    <row r="280" spans="2:2" ht="15.75" customHeight="1">
      <c r="B280" s="24"/>
    </row>
    <row r="281" spans="2:2" ht="15.75" customHeight="1">
      <c r="B281" s="24"/>
    </row>
    <row r="282" spans="2:2" ht="15.75" customHeight="1">
      <c r="B282" s="24"/>
    </row>
    <row r="283" spans="2:2" ht="15.75" customHeight="1">
      <c r="B283" s="24"/>
    </row>
    <row r="284" spans="2:2" ht="15.75" customHeight="1">
      <c r="B284" s="24"/>
    </row>
    <row r="285" spans="2:2" ht="15.75" customHeight="1">
      <c r="B285" s="24"/>
    </row>
    <row r="286" spans="2:2" ht="15.75" customHeight="1">
      <c r="B286" s="24"/>
    </row>
    <row r="287" spans="2:2" ht="15.75" customHeight="1">
      <c r="B287" s="24"/>
    </row>
    <row r="288" spans="2:2" ht="15.75" customHeight="1">
      <c r="B288" s="24"/>
    </row>
    <row r="289" spans="2:2" ht="15.75" customHeight="1">
      <c r="B289" s="24"/>
    </row>
    <row r="290" spans="2:2" ht="15.75" customHeight="1">
      <c r="B290" s="24"/>
    </row>
    <row r="291" spans="2:2" ht="15.75" customHeight="1">
      <c r="B291" s="24"/>
    </row>
    <row r="292" spans="2:2" ht="15.75" customHeight="1">
      <c r="B292" s="24"/>
    </row>
    <row r="293" spans="2:2" ht="15.75" customHeight="1">
      <c r="B293" s="24"/>
    </row>
    <row r="294" spans="2:2" ht="15.75" customHeight="1">
      <c r="B294" s="24"/>
    </row>
    <row r="295" spans="2:2" ht="15.75" customHeight="1">
      <c r="B295" s="24"/>
    </row>
    <row r="296" spans="2:2" ht="15.75" customHeight="1">
      <c r="B296" s="24"/>
    </row>
    <row r="297" spans="2:2" ht="15.75" customHeight="1">
      <c r="B297" s="24"/>
    </row>
    <row r="298" spans="2:2" ht="15.75" customHeight="1">
      <c r="B298" s="24"/>
    </row>
    <row r="299" spans="2:2" ht="15.75" customHeight="1">
      <c r="B299" s="24"/>
    </row>
    <row r="300" spans="2:2" ht="15.75" customHeight="1">
      <c r="B300" s="24"/>
    </row>
    <row r="301" spans="2:2" ht="15.75" customHeight="1">
      <c r="B301" s="24"/>
    </row>
    <row r="302" spans="2:2" ht="15.75" customHeight="1">
      <c r="B302" s="24"/>
    </row>
    <row r="303" spans="2:2" ht="15.75" customHeight="1">
      <c r="B303" s="24"/>
    </row>
    <row r="304" spans="2:2" ht="15.75" customHeight="1">
      <c r="B304" s="24"/>
    </row>
    <row r="305" spans="2:2" ht="15.75" customHeight="1">
      <c r="B305" s="24"/>
    </row>
    <row r="306" spans="2:2" ht="15.75" customHeight="1">
      <c r="B306" s="24"/>
    </row>
    <row r="307" spans="2:2" ht="15.75" customHeight="1">
      <c r="B307" s="24"/>
    </row>
    <row r="308" spans="2:2" ht="15.75" customHeight="1">
      <c r="B308" s="24"/>
    </row>
    <row r="309" spans="2:2" ht="15.75" customHeight="1">
      <c r="B309" s="24"/>
    </row>
    <row r="310" spans="2:2" ht="15.75" customHeight="1">
      <c r="B310" s="24"/>
    </row>
    <row r="311" spans="2:2" ht="15.75" customHeight="1">
      <c r="B311" s="24"/>
    </row>
    <row r="312" spans="2:2" ht="15.75" customHeight="1">
      <c r="B312" s="24"/>
    </row>
    <row r="313" spans="2:2" ht="15.75" customHeight="1">
      <c r="B313" s="24"/>
    </row>
    <row r="314" spans="2:2" ht="15.75" customHeight="1">
      <c r="B314" s="24"/>
    </row>
    <row r="315" spans="2:2" ht="15.75" customHeight="1">
      <c r="B315" s="24"/>
    </row>
    <row r="316" spans="2:2" ht="15.75" customHeight="1">
      <c r="B316" s="24"/>
    </row>
    <row r="317" spans="2:2" ht="15.75" customHeight="1">
      <c r="B317" s="24"/>
    </row>
    <row r="318" spans="2:2" ht="15.75" customHeight="1">
      <c r="B318" s="24"/>
    </row>
    <row r="319" spans="2:2" ht="15.75" customHeight="1">
      <c r="B319" s="24"/>
    </row>
    <row r="320" spans="2:2" ht="15.75" customHeight="1">
      <c r="B320" s="24"/>
    </row>
    <row r="321" spans="2:2" ht="15.75" customHeight="1">
      <c r="B321" s="24"/>
    </row>
    <row r="322" spans="2:2" ht="15.75" customHeight="1">
      <c r="B322" s="24"/>
    </row>
    <row r="323" spans="2:2" ht="15.75" customHeight="1">
      <c r="B323" s="24"/>
    </row>
    <row r="324" spans="2:2" ht="15.75" customHeight="1">
      <c r="B324" s="24"/>
    </row>
    <row r="325" spans="2:2" ht="15.75" customHeight="1">
      <c r="B325" s="24"/>
    </row>
    <row r="326" spans="2:2" ht="15.75" customHeight="1">
      <c r="B326" s="24"/>
    </row>
    <row r="327" spans="2:2" ht="15.75" customHeight="1">
      <c r="B327" s="24"/>
    </row>
    <row r="328" spans="2:2" ht="15.75" customHeight="1">
      <c r="B328" s="24"/>
    </row>
    <row r="329" spans="2:2" ht="15.75" customHeight="1">
      <c r="B329" s="24"/>
    </row>
    <row r="330" spans="2:2" ht="15.75" customHeight="1">
      <c r="B330" s="24"/>
    </row>
    <row r="331" spans="2:2" ht="15.75" customHeight="1">
      <c r="B331" s="24"/>
    </row>
    <row r="332" spans="2:2" ht="15.75" customHeight="1">
      <c r="B332" s="24"/>
    </row>
    <row r="333" spans="2:2" ht="15.75" customHeight="1">
      <c r="B333" s="24"/>
    </row>
    <row r="334" spans="2:2" ht="15.75" customHeight="1">
      <c r="B334" s="24"/>
    </row>
    <row r="335" spans="2:2" ht="15.75" customHeight="1">
      <c r="B335" s="24"/>
    </row>
    <row r="336" spans="2:2" ht="15.75" customHeight="1">
      <c r="B336" s="24"/>
    </row>
    <row r="337" spans="2:2" ht="15.75" customHeight="1">
      <c r="B337" s="24"/>
    </row>
    <row r="338" spans="2:2" ht="15.75" customHeight="1">
      <c r="B338" s="24"/>
    </row>
    <row r="339" spans="2:2" ht="15.75" customHeight="1">
      <c r="B339" s="24"/>
    </row>
    <row r="340" spans="2:2" ht="15.75" customHeight="1">
      <c r="B340" s="24"/>
    </row>
    <row r="341" spans="2:2" ht="15.75" customHeight="1">
      <c r="B341" s="24"/>
    </row>
    <row r="342" spans="2:2" ht="15.75" customHeight="1">
      <c r="B342" s="24"/>
    </row>
    <row r="343" spans="2:2" ht="15.75" customHeight="1">
      <c r="B343" s="24"/>
    </row>
    <row r="344" spans="2:2" ht="15.75" customHeight="1">
      <c r="B344" s="24"/>
    </row>
    <row r="345" spans="2:2" ht="15.75" customHeight="1">
      <c r="B345" s="24"/>
    </row>
    <row r="346" spans="2:2" ht="15.75" customHeight="1">
      <c r="B346" s="24"/>
    </row>
    <row r="347" spans="2:2" ht="15.75" customHeight="1">
      <c r="B347" s="24"/>
    </row>
    <row r="348" spans="2:2" ht="15.75" customHeight="1">
      <c r="B348" s="24"/>
    </row>
    <row r="349" spans="2:2" ht="15.75" customHeight="1">
      <c r="B349" s="24"/>
    </row>
    <row r="350" spans="2:2" ht="15.75" customHeight="1">
      <c r="B350" s="24"/>
    </row>
    <row r="351" spans="2:2" ht="15.75" customHeight="1">
      <c r="B351" s="24"/>
    </row>
    <row r="352" spans="2:2" ht="15.75" customHeight="1">
      <c r="B352" s="24"/>
    </row>
    <row r="353" spans="2:2" ht="15.75" customHeight="1">
      <c r="B353" s="24"/>
    </row>
    <row r="354" spans="2:2" ht="15.75" customHeight="1">
      <c r="B354" s="24"/>
    </row>
    <row r="355" spans="2:2" ht="15.75" customHeight="1">
      <c r="B355" s="24"/>
    </row>
    <row r="356" spans="2:2" ht="15.75" customHeight="1">
      <c r="B356" s="24"/>
    </row>
    <row r="357" spans="2:2" ht="15.75" customHeight="1">
      <c r="B357" s="24"/>
    </row>
    <row r="358" spans="2:2" ht="15.75" customHeight="1">
      <c r="B358" s="24"/>
    </row>
    <row r="359" spans="2:2" ht="15.75" customHeight="1">
      <c r="B359" s="24"/>
    </row>
    <row r="360" spans="2:2" ht="15.75" customHeight="1">
      <c r="B360" s="24"/>
    </row>
    <row r="361" spans="2:2" ht="15.75" customHeight="1">
      <c r="B361" s="24"/>
    </row>
    <row r="362" spans="2:2" ht="15.75" customHeight="1">
      <c r="B362" s="24"/>
    </row>
    <row r="363" spans="2:2" ht="15.75" customHeight="1">
      <c r="B363" s="24"/>
    </row>
    <row r="364" spans="2:2" ht="15.75" customHeight="1">
      <c r="B364" s="24"/>
    </row>
    <row r="365" spans="2:2" ht="15.75" customHeight="1">
      <c r="B365" s="24"/>
    </row>
    <row r="366" spans="2:2" ht="15.75" customHeight="1">
      <c r="B366" s="24"/>
    </row>
    <row r="367" spans="2:2" ht="15.75" customHeight="1">
      <c r="B367" s="24"/>
    </row>
    <row r="368" spans="2:2" ht="15.75" customHeight="1">
      <c r="B368" s="24"/>
    </row>
    <row r="369" spans="2:2" ht="15.75" customHeight="1">
      <c r="B369" s="24"/>
    </row>
    <row r="370" spans="2:2" ht="15.75" customHeight="1">
      <c r="B370" s="24"/>
    </row>
    <row r="371" spans="2:2" ht="15.75" customHeight="1">
      <c r="B371" s="24"/>
    </row>
    <row r="372" spans="2:2" ht="15.75" customHeight="1">
      <c r="B372" s="24"/>
    </row>
    <row r="373" spans="2:2" ht="15.75" customHeight="1">
      <c r="B373" s="24"/>
    </row>
    <row r="374" spans="2:2" ht="15.75" customHeight="1">
      <c r="B374" s="24"/>
    </row>
    <row r="375" spans="2:2" ht="15.75" customHeight="1">
      <c r="B375" s="24"/>
    </row>
    <row r="376" spans="2:2" ht="15.75" customHeight="1">
      <c r="B376" s="24"/>
    </row>
    <row r="377" spans="2:2" ht="15.75" customHeight="1">
      <c r="B377" s="24"/>
    </row>
    <row r="378" spans="2:2" ht="15.75" customHeight="1">
      <c r="B378" s="24"/>
    </row>
    <row r="379" spans="2:2" ht="15.75" customHeight="1">
      <c r="B379" s="24"/>
    </row>
    <row r="380" spans="2:2" ht="15.75" customHeight="1">
      <c r="B380" s="24"/>
    </row>
    <row r="381" spans="2:2" ht="15.75" customHeight="1">
      <c r="B381" s="24"/>
    </row>
    <row r="382" spans="2:2" ht="15.75" customHeight="1">
      <c r="B382" s="24"/>
    </row>
    <row r="383" spans="2:2" ht="15.75" customHeight="1">
      <c r="B383" s="24"/>
    </row>
    <row r="384" spans="2:2" ht="15.75" customHeight="1">
      <c r="B384" s="24"/>
    </row>
    <row r="385" spans="2:2" ht="15.75" customHeight="1">
      <c r="B385" s="24"/>
    </row>
    <row r="386" spans="2:2" ht="15.75" customHeight="1">
      <c r="B386" s="24"/>
    </row>
    <row r="387" spans="2:2" ht="15.75" customHeight="1">
      <c r="B387" s="24"/>
    </row>
    <row r="388" spans="2:2" ht="15.75" customHeight="1">
      <c r="B388" s="24"/>
    </row>
    <row r="389" spans="2:2" ht="15.75" customHeight="1">
      <c r="B389" s="24"/>
    </row>
    <row r="390" spans="2:2" ht="15.75" customHeight="1">
      <c r="B390" s="24"/>
    </row>
    <row r="391" spans="2:2" ht="15.75" customHeight="1">
      <c r="B391" s="24"/>
    </row>
    <row r="392" spans="2:2" ht="15.75" customHeight="1">
      <c r="B392" s="24"/>
    </row>
    <row r="393" spans="2:2" ht="15.75" customHeight="1">
      <c r="B393" s="24"/>
    </row>
    <row r="394" spans="2:2" ht="15.75" customHeight="1">
      <c r="B394" s="24"/>
    </row>
    <row r="395" spans="2:2" ht="15.75" customHeight="1">
      <c r="B395" s="24"/>
    </row>
    <row r="396" spans="2:2" ht="15.75" customHeight="1">
      <c r="B396" s="24"/>
    </row>
    <row r="397" spans="2:2" ht="15.75" customHeight="1">
      <c r="B397" s="24"/>
    </row>
    <row r="398" spans="2:2" ht="15.75" customHeight="1">
      <c r="B398" s="24"/>
    </row>
    <row r="399" spans="2:2" ht="15.75" customHeight="1">
      <c r="B399" s="24"/>
    </row>
    <row r="400" spans="2:2" ht="15.75" customHeight="1">
      <c r="B400" s="24"/>
    </row>
    <row r="401" spans="2:2" ht="15.75" customHeight="1">
      <c r="B401" s="24"/>
    </row>
    <row r="402" spans="2:2" ht="15.75" customHeight="1">
      <c r="B402" s="24"/>
    </row>
    <row r="403" spans="2:2" ht="15.75" customHeight="1">
      <c r="B403" s="24"/>
    </row>
    <row r="404" spans="2:2" ht="15.75" customHeight="1">
      <c r="B404" s="24"/>
    </row>
    <row r="405" spans="2:2" ht="15.75" customHeight="1">
      <c r="B405" s="24"/>
    </row>
    <row r="406" spans="2:2" ht="15.75" customHeight="1">
      <c r="B406" s="24"/>
    </row>
    <row r="407" spans="2:2" ht="15.75" customHeight="1">
      <c r="B407" s="24"/>
    </row>
    <row r="408" spans="2:2" ht="15.75" customHeight="1">
      <c r="B408" s="24"/>
    </row>
    <row r="409" spans="2:2" ht="15.75" customHeight="1">
      <c r="B409" s="24"/>
    </row>
    <row r="410" spans="2:2" ht="15.75" customHeight="1">
      <c r="B410" s="24"/>
    </row>
    <row r="411" spans="2:2" ht="15.75" customHeight="1">
      <c r="B411" s="24"/>
    </row>
    <row r="412" spans="2:2" ht="15.75" customHeight="1">
      <c r="B412" s="24"/>
    </row>
    <row r="413" spans="2:2" ht="15.75" customHeight="1">
      <c r="B413" s="24"/>
    </row>
    <row r="414" spans="2:2" ht="15.75" customHeight="1">
      <c r="B414" s="24"/>
    </row>
    <row r="415" spans="2:2" ht="15.75" customHeight="1">
      <c r="B415" s="24"/>
    </row>
    <row r="416" spans="2:2" ht="15.75" customHeight="1">
      <c r="B416" s="24"/>
    </row>
    <row r="417" spans="2:2" ht="15.75" customHeight="1">
      <c r="B417" s="24"/>
    </row>
    <row r="418" spans="2:2" ht="15.75" customHeight="1">
      <c r="B418" s="24"/>
    </row>
    <row r="419" spans="2:2" ht="15.75" customHeight="1">
      <c r="B419" s="24"/>
    </row>
    <row r="420" spans="2:2" ht="15.75" customHeight="1">
      <c r="B420" s="24"/>
    </row>
    <row r="421" spans="2:2" ht="15.75" customHeight="1">
      <c r="B421" s="24"/>
    </row>
    <row r="422" spans="2:2" ht="15.75" customHeight="1">
      <c r="B422" s="24"/>
    </row>
    <row r="423" spans="2:2" ht="15.75" customHeight="1">
      <c r="B423" s="24"/>
    </row>
    <row r="424" spans="2:2" ht="15.75" customHeight="1">
      <c r="B424" s="24"/>
    </row>
    <row r="425" spans="2:2" ht="15.75" customHeight="1">
      <c r="B425" s="24"/>
    </row>
    <row r="426" spans="2:2" ht="15.75" customHeight="1">
      <c r="B426" s="24"/>
    </row>
    <row r="427" spans="2:2" ht="15.75" customHeight="1">
      <c r="B427" s="24"/>
    </row>
    <row r="428" spans="2:2" ht="15.75" customHeight="1">
      <c r="B428" s="24"/>
    </row>
    <row r="429" spans="2:2" ht="15.75" customHeight="1">
      <c r="B429" s="24"/>
    </row>
    <row r="430" spans="2:2" ht="15.75" customHeight="1">
      <c r="B430" s="24"/>
    </row>
    <row r="431" spans="2:2" ht="15.75" customHeight="1">
      <c r="B431" s="24"/>
    </row>
    <row r="432" spans="2:2" ht="15.75" customHeight="1">
      <c r="B432" s="24"/>
    </row>
    <row r="433" spans="2:2" ht="15.75" customHeight="1">
      <c r="B433" s="24"/>
    </row>
    <row r="434" spans="2:2" ht="15.75" customHeight="1">
      <c r="B434" s="24"/>
    </row>
    <row r="435" spans="2:2" ht="15.75" customHeight="1">
      <c r="B435" s="24"/>
    </row>
    <row r="436" spans="2:2" ht="15.75" customHeight="1">
      <c r="B436" s="24"/>
    </row>
    <row r="437" spans="2:2" ht="15.75" customHeight="1">
      <c r="B437" s="24"/>
    </row>
    <row r="438" spans="2:2" ht="15.75" customHeight="1">
      <c r="B438" s="24"/>
    </row>
    <row r="439" spans="2:2" ht="15.75" customHeight="1">
      <c r="B439" s="24"/>
    </row>
    <row r="440" spans="2:2" ht="15.75" customHeight="1">
      <c r="B440" s="24"/>
    </row>
    <row r="441" spans="2:2" ht="15.75" customHeight="1">
      <c r="B441" s="24"/>
    </row>
    <row r="442" spans="2:2" ht="15.75" customHeight="1">
      <c r="B442" s="24"/>
    </row>
    <row r="443" spans="2:2" ht="15.75" customHeight="1">
      <c r="B443" s="24"/>
    </row>
    <row r="444" spans="2:2" ht="15.75" customHeight="1">
      <c r="B444" s="24"/>
    </row>
    <row r="445" spans="2:2" ht="15.75" customHeight="1">
      <c r="B445" s="24"/>
    </row>
    <row r="446" spans="2:2" ht="15.75" customHeight="1">
      <c r="B446" s="24"/>
    </row>
    <row r="447" spans="2:2" ht="15.75" customHeight="1">
      <c r="B447" s="24"/>
    </row>
    <row r="448" spans="2:2" ht="15.75" customHeight="1">
      <c r="B448" s="24"/>
    </row>
    <row r="449" spans="2:2" ht="15.75" customHeight="1">
      <c r="B449" s="24"/>
    </row>
    <row r="450" spans="2:2" ht="15.75" customHeight="1">
      <c r="B450" s="24"/>
    </row>
    <row r="451" spans="2:2" ht="15.75" customHeight="1">
      <c r="B451" s="24"/>
    </row>
    <row r="452" spans="2:2" ht="15.75" customHeight="1">
      <c r="B452" s="24"/>
    </row>
    <row r="453" spans="2:2" ht="15.75" customHeight="1">
      <c r="B453" s="24"/>
    </row>
    <row r="454" spans="2:2" ht="15.75" customHeight="1">
      <c r="B454" s="24"/>
    </row>
    <row r="455" spans="2:2" ht="15.75" customHeight="1">
      <c r="B455" s="24"/>
    </row>
    <row r="456" spans="2:2" ht="15.75" customHeight="1">
      <c r="B456" s="24"/>
    </row>
    <row r="457" spans="2:2" ht="15.75" customHeight="1">
      <c r="B457" s="24"/>
    </row>
    <row r="458" spans="2:2" ht="15.75" customHeight="1">
      <c r="B458" s="24"/>
    </row>
    <row r="459" spans="2:2" ht="15.75" customHeight="1">
      <c r="B459" s="24"/>
    </row>
    <row r="460" spans="2:2" ht="15.75" customHeight="1">
      <c r="B460" s="24"/>
    </row>
    <row r="461" spans="2:2" ht="15.75" customHeight="1">
      <c r="B461" s="24"/>
    </row>
    <row r="462" spans="2:2" ht="15.75" customHeight="1">
      <c r="B462" s="24"/>
    </row>
    <row r="463" spans="2:2" ht="15.75" customHeight="1">
      <c r="B463" s="24"/>
    </row>
    <row r="464" spans="2:2" ht="15.75" customHeight="1">
      <c r="B464" s="24"/>
    </row>
    <row r="465" spans="2:2" ht="15.75" customHeight="1">
      <c r="B465" s="24"/>
    </row>
    <row r="466" spans="2:2" ht="15.75" customHeight="1">
      <c r="B466" s="24"/>
    </row>
    <row r="467" spans="2:2" ht="15.75" customHeight="1">
      <c r="B467" s="24"/>
    </row>
    <row r="468" spans="2:2" ht="15.75" customHeight="1">
      <c r="B468" s="24"/>
    </row>
    <row r="469" spans="2:2" ht="15.75" customHeight="1">
      <c r="B469" s="24"/>
    </row>
    <row r="470" spans="2:2" ht="15.75" customHeight="1">
      <c r="B470" s="24"/>
    </row>
    <row r="471" spans="2:2" ht="15.75" customHeight="1">
      <c r="B471" s="24"/>
    </row>
    <row r="472" spans="2:2" ht="15.75" customHeight="1">
      <c r="B472" s="24"/>
    </row>
    <row r="473" spans="2:2" ht="15.75" customHeight="1">
      <c r="B473" s="24"/>
    </row>
    <row r="474" spans="2:2" ht="15.75" customHeight="1">
      <c r="B474" s="24"/>
    </row>
    <row r="475" spans="2:2" ht="15.75" customHeight="1">
      <c r="B475" s="24"/>
    </row>
    <row r="476" spans="2:2" ht="15.75" customHeight="1">
      <c r="B476" s="24"/>
    </row>
    <row r="477" spans="2:2" ht="15.75" customHeight="1">
      <c r="B477" s="24"/>
    </row>
    <row r="478" spans="2:2" ht="15.75" customHeight="1">
      <c r="B478" s="24"/>
    </row>
    <row r="479" spans="2:2" ht="15.75" customHeight="1">
      <c r="B479" s="24"/>
    </row>
    <row r="480" spans="2:2" ht="15.75" customHeight="1">
      <c r="B480" s="24"/>
    </row>
    <row r="481" spans="2:2" ht="15.75" customHeight="1">
      <c r="B481" s="24"/>
    </row>
    <row r="482" spans="2:2" ht="15.75" customHeight="1">
      <c r="B482" s="24"/>
    </row>
    <row r="483" spans="2:2" ht="15.75" customHeight="1">
      <c r="B483" s="24"/>
    </row>
    <row r="484" spans="2:2" ht="15.75" customHeight="1">
      <c r="B484" s="24"/>
    </row>
    <row r="485" spans="2:2" ht="15.75" customHeight="1">
      <c r="B485" s="24"/>
    </row>
    <row r="486" spans="2:2" ht="15.75" customHeight="1">
      <c r="B486" s="24"/>
    </row>
    <row r="487" spans="2:2" ht="15.75" customHeight="1">
      <c r="B487" s="24"/>
    </row>
    <row r="488" spans="2:2" ht="15.75" customHeight="1">
      <c r="B488" s="24"/>
    </row>
    <row r="489" spans="2:2" ht="15.75" customHeight="1">
      <c r="B489" s="24"/>
    </row>
    <row r="490" spans="2:2" ht="15.75" customHeight="1">
      <c r="B490" s="24"/>
    </row>
    <row r="491" spans="2:2" ht="15.75" customHeight="1">
      <c r="B491" s="24"/>
    </row>
    <row r="492" spans="2:2" ht="15.75" customHeight="1">
      <c r="B492" s="24"/>
    </row>
    <row r="493" spans="2:2" ht="15.75" customHeight="1">
      <c r="B493" s="24"/>
    </row>
    <row r="494" spans="2:2" ht="15.75" customHeight="1">
      <c r="B494" s="24"/>
    </row>
    <row r="495" spans="2:2" ht="15.75" customHeight="1">
      <c r="B495" s="24"/>
    </row>
    <row r="496" spans="2:2" ht="15.75" customHeight="1">
      <c r="B496" s="24"/>
    </row>
    <row r="497" spans="2:2" ht="15.75" customHeight="1">
      <c r="B497" s="24"/>
    </row>
    <row r="498" spans="2:2" ht="15.75" customHeight="1">
      <c r="B498" s="24"/>
    </row>
    <row r="499" spans="2:2" ht="15.75" customHeight="1">
      <c r="B499" s="24"/>
    </row>
    <row r="500" spans="2:2" ht="15.75" customHeight="1">
      <c r="B500" s="24"/>
    </row>
    <row r="501" spans="2:2" ht="15.75" customHeight="1">
      <c r="B501" s="24"/>
    </row>
    <row r="502" spans="2:2" ht="15.75" customHeight="1">
      <c r="B502" s="24"/>
    </row>
    <row r="503" spans="2:2" ht="15.75" customHeight="1">
      <c r="B503" s="24"/>
    </row>
    <row r="504" spans="2:2" ht="15.75" customHeight="1">
      <c r="B504" s="24"/>
    </row>
    <row r="505" spans="2:2" ht="15.75" customHeight="1">
      <c r="B505" s="24"/>
    </row>
    <row r="506" spans="2:2" ht="15.75" customHeight="1">
      <c r="B506" s="24"/>
    </row>
    <row r="507" spans="2:2" ht="15.75" customHeight="1">
      <c r="B507" s="24"/>
    </row>
    <row r="508" spans="2:2" ht="15.75" customHeight="1">
      <c r="B508" s="24"/>
    </row>
    <row r="509" spans="2:2" ht="15.75" customHeight="1">
      <c r="B509" s="24"/>
    </row>
    <row r="510" spans="2:2" ht="15.75" customHeight="1">
      <c r="B510" s="24"/>
    </row>
    <row r="511" spans="2:2" ht="15.75" customHeight="1">
      <c r="B511" s="24"/>
    </row>
    <row r="512" spans="2:2" ht="15.75" customHeight="1">
      <c r="B512" s="24"/>
    </row>
    <row r="513" spans="2:2" ht="15.75" customHeight="1">
      <c r="B513" s="24"/>
    </row>
    <row r="514" spans="2:2" ht="15.75" customHeight="1">
      <c r="B514" s="24"/>
    </row>
    <row r="515" spans="2:2" ht="15.75" customHeight="1">
      <c r="B515" s="24"/>
    </row>
    <row r="516" spans="2:2" ht="15.75" customHeight="1">
      <c r="B516" s="24"/>
    </row>
    <row r="517" spans="2:2" ht="15.75" customHeight="1">
      <c r="B517" s="24"/>
    </row>
    <row r="518" spans="2:2" ht="15.75" customHeight="1">
      <c r="B518" s="24"/>
    </row>
    <row r="519" spans="2:2" ht="15.75" customHeight="1">
      <c r="B519" s="24"/>
    </row>
    <row r="520" spans="2:2" ht="15.75" customHeight="1">
      <c r="B520" s="24"/>
    </row>
    <row r="521" spans="2:2" ht="15.75" customHeight="1">
      <c r="B521" s="24"/>
    </row>
    <row r="522" spans="2:2" ht="15.75" customHeight="1">
      <c r="B522" s="24"/>
    </row>
    <row r="523" spans="2:2" ht="15.75" customHeight="1">
      <c r="B523" s="24"/>
    </row>
    <row r="524" spans="2:2" ht="15.75" customHeight="1">
      <c r="B524" s="24"/>
    </row>
    <row r="525" spans="2:2" ht="15.75" customHeight="1">
      <c r="B525" s="24"/>
    </row>
    <row r="526" spans="2:2" ht="15.75" customHeight="1">
      <c r="B526" s="24"/>
    </row>
    <row r="527" spans="2:2" ht="15.75" customHeight="1">
      <c r="B527" s="24"/>
    </row>
    <row r="528" spans="2:2" ht="15.75" customHeight="1">
      <c r="B528" s="24"/>
    </row>
    <row r="529" spans="2:2" ht="15.75" customHeight="1">
      <c r="B529" s="24"/>
    </row>
    <row r="530" spans="2:2" ht="15.75" customHeight="1">
      <c r="B530" s="24"/>
    </row>
    <row r="531" spans="2:2" ht="15.75" customHeight="1">
      <c r="B531" s="24"/>
    </row>
    <row r="532" spans="2:2" ht="15.75" customHeight="1">
      <c r="B532" s="24"/>
    </row>
    <row r="533" spans="2:2" ht="15.75" customHeight="1">
      <c r="B533" s="24"/>
    </row>
    <row r="534" spans="2:2" ht="15.75" customHeight="1">
      <c r="B534" s="24"/>
    </row>
    <row r="535" spans="2:2" ht="15.75" customHeight="1">
      <c r="B535" s="24"/>
    </row>
    <row r="536" spans="2:2" ht="15.75" customHeight="1">
      <c r="B536" s="24"/>
    </row>
    <row r="537" spans="2:2" ht="15.75" customHeight="1">
      <c r="B537" s="24"/>
    </row>
    <row r="538" spans="2:2" ht="15.75" customHeight="1">
      <c r="B538" s="24"/>
    </row>
    <row r="539" spans="2:2" ht="15.75" customHeight="1">
      <c r="B539" s="24"/>
    </row>
    <row r="540" spans="2:2" ht="15.75" customHeight="1">
      <c r="B540" s="24"/>
    </row>
    <row r="541" spans="2:2" ht="15.75" customHeight="1">
      <c r="B541" s="24"/>
    </row>
    <row r="542" spans="2:2" ht="15.75" customHeight="1">
      <c r="B542" s="24"/>
    </row>
    <row r="543" spans="2:2" ht="15.75" customHeight="1">
      <c r="B543" s="24"/>
    </row>
    <row r="544" spans="2:2" ht="15.75" customHeight="1">
      <c r="B544" s="24"/>
    </row>
    <row r="545" spans="2:2" ht="15.75" customHeight="1">
      <c r="B545" s="24"/>
    </row>
    <row r="546" spans="2:2" ht="15.75" customHeight="1">
      <c r="B546" s="24"/>
    </row>
    <row r="547" spans="2:2" ht="15.75" customHeight="1">
      <c r="B547" s="24"/>
    </row>
    <row r="548" spans="2:2" ht="15.75" customHeight="1">
      <c r="B548" s="24"/>
    </row>
    <row r="549" spans="2:2" ht="15.75" customHeight="1">
      <c r="B549" s="24"/>
    </row>
    <row r="550" spans="2:2" ht="15.75" customHeight="1">
      <c r="B550" s="24"/>
    </row>
    <row r="551" spans="2:2" ht="15.75" customHeight="1">
      <c r="B551" s="24"/>
    </row>
    <row r="552" spans="2:2" ht="15.75" customHeight="1">
      <c r="B552" s="24"/>
    </row>
    <row r="553" spans="2:2" ht="15.75" customHeight="1">
      <c r="B553" s="24"/>
    </row>
    <row r="554" spans="2:2" ht="15.75" customHeight="1">
      <c r="B554" s="24"/>
    </row>
    <row r="555" spans="2:2" ht="15.75" customHeight="1">
      <c r="B555" s="24"/>
    </row>
    <row r="556" spans="2:2" ht="15.75" customHeight="1">
      <c r="B556" s="24"/>
    </row>
    <row r="557" spans="2:2" ht="15.75" customHeight="1">
      <c r="B557" s="24"/>
    </row>
    <row r="558" spans="2:2" ht="15.75" customHeight="1">
      <c r="B558" s="24"/>
    </row>
    <row r="559" spans="2:2" ht="15.75" customHeight="1">
      <c r="B559" s="24"/>
    </row>
    <row r="560" spans="2:2" ht="15.75" customHeight="1">
      <c r="B560" s="24"/>
    </row>
    <row r="561" spans="2:2" ht="15.75" customHeight="1">
      <c r="B561" s="24"/>
    </row>
    <row r="562" spans="2:2" ht="15.75" customHeight="1">
      <c r="B562" s="24"/>
    </row>
    <row r="563" spans="2:2" ht="15.75" customHeight="1">
      <c r="B563" s="24"/>
    </row>
    <row r="564" spans="2:2" ht="15.75" customHeight="1">
      <c r="B564" s="24"/>
    </row>
    <row r="565" spans="2:2" ht="15.75" customHeight="1">
      <c r="B565" s="24"/>
    </row>
    <row r="566" spans="2:2" ht="15.75" customHeight="1">
      <c r="B566" s="24"/>
    </row>
    <row r="567" spans="2:2" ht="15.75" customHeight="1">
      <c r="B567" s="24"/>
    </row>
    <row r="568" spans="2:2" ht="15.75" customHeight="1">
      <c r="B568" s="24"/>
    </row>
    <row r="569" spans="2:2" ht="15.75" customHeight="1">
      <c r="B569" s="24"/>
    </row>
    <row r="570" spans="2:2" ht="15.75" customHeight="1">
      <c r="B570" s="24"/>
    </row>
    <row r="571" spans="2:2" ht="15.75" customHeight="1">
      <c r="B571" s="24"/>
    </row>
    <row r="572" spans="2:2" ht="15.75" customHeight="1">
      <c r="B572" s="24"/>
    </row>
    <row r="573" spans="2:2" ht="15.75" customHeight="1">
      <c r="B573" s="24"/>
    </row>
    <row r="574" spans="2:2" ht="15.75" customHeight="1">
      <c r="B574" s="24"/>
    </row>
    <row r="575" spans="2:2" ht="15.75" customHeight="1">
      <c r="B575" s="24"/>
    </row>
    <row r="576" spans="2:2" ht="15.75" customHeight="1">
      <c r="B576" s="24"/>
    </row>
    <row r="577" spans="2:2" ht="15.75" customHeight="1">
      <c r="B577" s="24"/>
    </row>
    <row r="578" spans="2:2" ht="15.75" customHeight="1">
      <c r="B578" s="24"/>
    </row>
    <row r="579" spans="2:2" ht="15.75" customHeight="1">
      <c r="B579" s="24"/>
    </row>
    <row r="580" spans="2:2" ht="15.75" customHeight="1">
      <c r="B580" s="24"/>
    </row>
    <row r="581" spans="2:2" ht="15.75" customHeight="1">
      <c r="B581" s="24"/>
    </row>
    <row r="582" spans="2:2" ht="15.75" customHeight="1">
      <c r="B582" s="24"/>
    </row>
    <row r="583" spans="2:2" ht="15.75" customHeight="1">
      <c r="B583" s="24"/>
    </row>
    <row r="584" spans="2:2" ht="15.75" customHeight="1">
      <c r="B584" s="24"/>
    </row>
    <row r="585" spans="2:2" ht="15.75" customHeight="1">
      <c r="B585" s="24"/>
    </row>
    <row r="586" spans="2:2" ht="15.75" customHeight="1">
      <c r="B586" s="24"/>
    </row>
    <row r="587" spans="2:2" ht="15.75" customHeight="1">
      <c r="B587" s="24"/>
    </row>
    <row r="588" spans="2:2" ht="15.75" customHeight="1">
      <c r="B588" s="24"/>
    </row>
    <row r="589" spans="2:2" ht="15.75" customHeight="1">
      <c r="B589" s="24"/>
    </row>
    <row r="590" spans="2:2" ht="15.75" customHeight="1">
      <c r="B590" s="24"/>
    </row>
    <row r="591" spans="2:2" ht="15.75" customHeight="1">
      <c r="B591" s="24"/>
    </row>
    <row r="592" spans="2:2" ht="15.75" customHeight="1">
      <c r="B592" s="24"/>
    </row>
    <row r="593" spans="2:2" ht="15.75" customHeight="1">
      <c r="B593" s="24"/>
    </row>
    <row r="594" spans="2:2" ht="15.75" customHeight="1">
      <c r="B594" s="24"/>
    </row>
    <row r="595" spans="2:2" ht="15.75" customHeight="1">
      <c r="B595" s="24"/>
    </row>
    <row r="596" spans="2:2" ht="15.75" customHeight="1">
      <c r="B596" s="24"/>
    </row>
    <row r="597" spans="2:2" ht="15.75" customHeight="1">
      <c r="B597" s="24"/>
    </row>
    <row r="598" spans="2:2" ht="15.75" customHeight="1">
      <c r="B598" s="24"/>
    </row>
    <row r="599" spans="2:2" ht="15.75" customHeight="1">
      <c r="B599" s="24"/>
    </row>
    <row r="600" spans="2:2" ht="15.75" customHeight="1">
      <c r="B600" s="24"/>
    </row>
    <row r="601" spans="2:2" ht="15.75" customHeight="1">
      <c r="B601" s="24"/>
    </row>
    <row r="602" spans="2:2" ht="15.75" customHeight="1">
      <c r="B602" s="24"/>
    </row>
    <row r="603" spans="2:2" ht="15.75" customHeight="1">
      <c r="B603" s="24"/>
    </row>
    <row r="604" spans="2:2" ht="15.75" customHeight="1">
      <c r="B604" s="24"/>
    </row>
    <row r="605" spans="2:2" ht="15.75" customHeight="1">
      <c r="B605" s="24"/>
    </row>
    <row r="606" spans="2:2" ht="15.75" customHeight="1">
      <c r="B606" s="24"/>
    </row>
    <row r="607" spans="2:2" ht="15.75" customHeight="1">
      <c r="B607" s="24"/>
    </row>
    <row r="608" spans="2:2" ht="15.75" customHeight="1">
      <c r="B608" s="24"/>
    </row>
    <row r="609" spans="2:2" ht="15.75" customHeight="1">
      <c r="B609" s="24"/>
    </row>
    <row r="610" spans="2:2" ht="15.75" customHeight="1">
      <c r="B610" s="24"/>
    </row>
    <row r="611" spans="2:2" ht="15.75" customHeight="1">
      <c r="B611" s="24"/>
    </row>
    <row r="612" spans="2:2" ht="15.75" customHeight="1">
      <c r="B612" s="24"/>
    </row>
    <row r="613" spans="2:2" ht="15.75" customHeight="1">
      <c r="B613" s="24"/>
    </row>
    <row r="614" spans="2:2" ht="15.75" customHeight="1">
      <c r="B614" s="24"/>
    </row>
    <row r="615" spans="2:2" ht="15.75" customHeight="1">
      <c r="B615" s="24"/>
    </row>
    <row r="616" spans="2:2" ht="15.75" customHeight="1">
      <c r="B616" s="24"/>
    </row>
    <row r="617" spans="2:2" ht="15.75" customHeight="1">
      <c r="B617" s="24"/>
    </row>
    <row r="618" spans="2:2" ht="15.75" customHeight="1">
      <c r="B618" s="24"/>
    </row>
    <row r="619" spans="2:2" ht="15.75" customHeight="1">
      <c r="B619" s="24"/>
    </row>
    <row r="620" spans="2:2" ht="15.75" customHeight="1">
      <c r="B620" s="24"/>
    </row>
    <row r="621" spans="2:2" ht="15.75" customHeight="1">
      <c r="B621" s="24"/>
    </row>
    <row r="622" spans="2:2" ht="15.75" customHeight="1">
      <c r="B622" s="24"/>
    </row>
    <row r="623" spans="2:2" ht="15.75" customHeight="1">
      <c r="B623" s="24"/>
    </row>
    <row r="624" spans="2:2" ht="15.75" customHeight="1">
      <c r="B624" s="24"/>
    </row>
    <row r="625" spans="2:2" ht="15.75" customHeight="1">
      <c r="B625" s="24"/>
    </row>
    <row r="626" spans="2:2" ht="15.75" customHeight="1">
      <c r="B626" s="24"/>
    </row>
    <row r="627" spans="2:2" ht="15.75" customHeight="1">
      <c r="B627" s="24"/>
    </row>
    <row r="628" spans="2:2" ht="15.75" customHeight="1">
      <c r="B628" s="24"/>
    </row>
    <row r="629" spans="2:2" ht="15.75" customHeight="1">
      <c r="B629" s="24"/>
    </row>
    <row r="630" spans="2:2" ht="15.75" customHeight="1">
      <c r="B630" s="24"/>
    </row>
    <row r="631" spans="2:2" ht="15.75" customHeight="1">
      <c r="B631" s="24"/>
    </row>
    <row r="632" spans="2:2" ht="15.75" customHeight="1">
      <c r="B632" s="24"/>
    </row>
    <row r="633" spans="2:2" ht="15.75" customHeight="1">
      <c r="B633" s="24"/>
    </row>
    <row r="634" spans="2:2" ht="15.75" customHeight="1">
      <c r="B634" s="24"/>
    </row>
    <row r="635" spans="2:2" ht="15.75" customHeight="1">
      <c r="B635" s="24"/>
    </row>
    <row r="636" spans="2:2" ht="15.75" customHeight="1">
      <c r="B636" s="24"/>
    </row>
    <row r="637" spans="2:2" ht="15.75" customHeight="1">
      <c r="B637" s="24"/>
    </row>
    <row r="638" spans="2:2" ht="15.75" customHeight="1">
      <c r="B638" s="24"/>
    </row>
    <row r="639" spans="2:2" ht="15.75" customHeight="1">
      <c r="B639" s="24"/>
    </row>
    <row r="640" spans="2:2" ht="15.75" customHeight="1">
      <c r="B640" s="24"/>
    </row>
    <row r="641" spans="2:2" ht="15.75" customHeight="1">
      <c r="B641" s="24"/>
    </row>
    <row r="642" spans="2:2" ht="15.75" customHeight="1">
      <c r="B642" s="24"/>
    </row>
    <row r="643" spans="2:2" ht="15.75" customHeight="1">
      <c r="B643" s="24"/>
    </row>
    <row r="644" spans="2:2" ht="15.75" customHeight="1">
      <c r="B644" s="24"/>
    </row>
    <row r="645" spans="2:2" ht="15.75" customHeight="1">
      <c r="B645" s="24"/>
    </row>
    <row r="646" spans="2:2" ht="15.75" customHeight="1">
      <c r="B646" s="24"/>
    </row>
    <row r="647" spans="2:2" ht="15.75" customHeight="1">
      <c r="B647" s="24"/>
    </row>
    <row r="648" spans="2:2" ht="15.75" customHeight="1">
      <c r="B648" s="24"/>
    </row>
    <row r="649" spans="2:2" ht="15.75" customHeight="1">
      <c r="B649" s="24"/>
    </row>
    <row r="650" spans="2:2" ht="15.75" customHeight="1">
      <c r="B650" s="24"/>
    </row>
    <row r="651" spans="2:2" ht="15.75" customHeight="1">
      <c r="B651" s="24"/>
    </row>
    <row r="652" spans="2:2" ht="15.75" customHeight="1">
      <c r="B652" s="24"/>
    </row>
    <row r="653" spans="2:2" ht="15.75" customHeight="1">
      <c r="B653" s="24"/>
    </row>
    <row r="654" spans="2:2" ht="15.75" customHeight="1">
      <c r="B654" s="24"/>
    </row>
    <row r="655" spans="2:2" ht="15.75" customHeight="1">
      <c r="B655" s="24"/>
    </row>
    <row r="656" spans="2:2" ht="15.75" customHeight="1">
      <c r="B656" s="24"/>
    </row>
    <row r="657" spans="2:2" ht="15.75" customHeight="1">
      <c r="B657" s="24"/>
    </row>
    <row r="658" spans="2:2" ht="15.75" customHeight="1">
      <c r="B658" s="24"/>
    </row>
    <row r="659" spans="2:2" ht="15.75" customHeight="1">
      <c r="B659" s="24"/>
    </row>
    <row r="660" spans="2:2" ht="15.75" customHeight="1">
      <c r="B660" s="24"/>
    </row>
    <row r="661" spans="2:2" ht="15.75" customHeight="1">
      <c r="B661" s="24"/>
    </row>
    <row r="662" spans="2:2" ht="15.75" customHeight="1">
      <c r="B662" s="24"/>
    </row>
    <row r="663" spans="2:2" ht="15.75" customHeight="1">
      <c r="B663" s="24"/>
    </row>
    <row r="664" spans="2:2" ht="15.75" customHeight="1">
      <c r="B664" s="24"/>
    </row>
    <row r="665" spans="2:2" ht="15.75" customHeight="1">
      <c r="B665" s="24"/>
    </row>
    <row r="666" spans="2:2" ht="15.75" customHeight="1">
      <c r="B666" s="24"/>
    </row>
    <row r="667" spans="2:2" ht="15.75" customHeight="1">
      <c r="B667" s="24"/>
    </row>
    <row r="668" spans="2:2" ht="15.75" customHeight="1">
      <c r="B668" s="24"/>
    </row>
    <row r="669" spans="2:2" ht="15.75" customHeight="1">
      <c r="B669" s="24"/>
    </row>
    <row r="670" spans="2:2" ht="15.75" customHeight="1">
      <c r="B670" s="24"/>
    </row>
    <row r="671" spans="2:2" ht="15.75" customHeight="1">
      <c r="B671" s="24"/>
    </row>
    <row r="672" spans="2:2" ht="15.75" customHeight="1">
      <c r="B672" s="24"/>
    </row>
    <row r="673" spans="2:2" ht="15.75" customHeight="1">
      <c r="B673" s="24"/>
    </row>
    <row r="674" spans="2:2" ht="15.75" customHeight="1">
      <c r="B674" s="24"/>
    </row>
    <row r="675" spans="2:2" ht="15.75" customHeight="1">
      <c r="B675" s="24"/>
    </row>
    <row r="676" spans="2:2" ht="15.75" customHeight="1">
      <c r="B676" s="24"/>
    </row>
    <row r="677" spans="2:2" ht="15.75" customHeight="1">
      <c r="B677" s="24"/>
    </row>
    <row r="678" spans="2:2" ht="15.75" customHeight="1">
      <c r="B678" s="24"/>
    </row>
    <row r="679" spans="2:2" ht="15.75" customHeight="1">
      <c r="B679" s="24"/>
    </row>
    <row r="680" spans="2:2" ht="15.75" customHeight="1">
      <c r="B680" s="24"/>
    </row>
    <row r="681" spans="2:2" ht="15.75" customHeight="1">
      <c r="B681" s="24"/>
    </row>
    <row r="682" spans="2:2" ht="15.75" customHeight="1">
      <c r="B682" s="24"/>
    </row>
    <row r="683" spans="2:2" ht="15.75" customHeight="1">
      <c r="B683" s="24"/>
    </row>
    <row r="684" spans="2:2" ht="15.75" customHeight="1">
      <c r="B684" s="24"/>
    </row>
    <row r="685" spans="2:2" ht="15.75" customHeight="1">
      <c r="B685" s="24"/>
    </row>
    <row r="686" spans="2:2" ht="15.75" customHeight="1">
      <c r="B686" s="24"/>
    </row>
    <row r="687" spans="2:2" ht="15.75" customHeight="1">
      <c r="B687" s="24"/>
    </row>
    <row r="688" spans="2:2" ht="15.75" customHeight="1">
      <c r="B688" s="24"/>
    </row>
    <row r="689" spans="2:2" ht="15.75" customHeight="1">
      <c r="B689" s="24"/>
    </row>
    <row r="690" spans="2:2" ht="15.75" customHeight="1">
      <c r="B690" s="24"/>
    </row>
    <row r="691" spans="2:2" ht="15.75" customHeight="1">
      <c r="B691" s="24"/>
    </row>
    <row r="692" spans="2:2" ht="15.75" customHeight="1">
      <c r="B692" s="24"/>
    </row>
    <row r="693" spans="2:2" ht="15.75" customHeight="1">
      <c r="B693" s="24"/>
    </row>
    <row r="694" spans="2:2" ht="15.75" customHeight="1">
      <c r="B694" s="24"/>
    </row>
    <row r="695" spans="2:2" ht="15.75" customHeight="1">
      <c r="B695" s="24"/>
    </row>
    <row r="696" spans="2:2" ht="15.75" customHeight="1">
      <c r="B696" s="24"/>
    </row>
    <row r="697" spans="2:2" ht="15.75" customHeight="1">
      <c r="B697" s="24"/>
    </row>
    <row r="698" spans="2:2" ht="15.75" customHeight="1">
      <c r="B698" s="24"/>
    </row>
    <row r="699" spans="2:2" ht="15.75" customHeight="1">
      <c r="B699" s="24"/>
    </row>
    <row r="700" spans="2:2" ht="15.75" customHeight="1">
      <c r="B700" s="24"/>
    </row>
    <row r="701" spans="2:2" ht="15.75" customHeight="1">
      <c r="B701" s="24"/>
    </row>
    <row r="702" spans="2:2" ht="15.75" customHeight="1">
      <c r="B702" s="24"/>
    </row>
    <row r="703" spans="2:2" ht="15.75" customHeight="1">
      <c r="B703" s="24"/>
    </row>
    <row r="704" spans="2:2" ht="15.75" customHeight="1">
      <c r="B704" s="24"/>
    </row>
    <row r="705" spans="2:2" ht="15.75" customHeight="1">
      <c r="B705" s="24"/>
    </row>
    <row r="706" spans="2:2" ht="15.75" customHeight="1">
      <c r="B706" s="24"/>
    </row>
    <row r="707" spans="2:2" ht="15.75" customHeight="1">
      <c r="B707" s="24"/>
    </row>
    <row r="708" spans="2:2" ht="15.75" customHeight="1">
      <c r="B708" s="24"/>
    </row>
    <row r="709" spans="2:2" ht="15.75" customHeight="1">
      <c r="B709" s="24"/>
    </row>
    <row r="710" spans="2:2" ht="15.75" customHeight="1">
      <c r="B710" s="24"/>
    </row>
    <row r="711" spans="2:2" ht="15.75" customHeight="1">
      <c r="B711" s="24"/>
    </row>
    <row r="712" spans="2:2" ht="15.75" customHeight="1">
      <c r="B712" s="24"/>
    </row>
    <row r="713" spans="2:2" ht="15.75" customHeight="1">
      <c r="B713" s="24"/>
    </row>
    <row r="714" spans="2:2" ht="15.75" customHeight="1">
      <c r="B714" s="24"/>
    </row>
    <row r="715" spans="2:2" ht="15.75" customHeight="1">
      <c r="B715" s="24"/>
    </row>
    <row r="716" spans="2:2" ht="15.75" customHeight="1">
      <c r="B716" s="24"/>
    </row>
    <row r="717" spans="2:2" ht="15.75" customHeight="1">
      <c r="B717" s="24"/>
    </row>
    <row r="718" spans="2:2" ht="15.75" customHeight="1">
      <c r="B718" s="24"/>
    </row>
    <row r="719" spans="2:2" ht="15.75" customHeight="1">
      <c r="B719" s="24"/>
    </row>
    <row r="720" spans="2:2" ht="15.75" customHeight="1">
      <c r="B720" s="24"/>
    </row>
    <row r="721" spans="2:2" ht="15.75" customHeight="1">
      <c r="B721" s="24"/>
    </row>
    <row r="722" spans="2:2" ht="15.75" customHeight="1">
      <c r="B722" s="24"/>
    </row>
    <row r="723" spans="2:2" ht="15.75" customHeight="1">
      <c r="B723" s="24"/>
    </row>
    <row r="724" spans="2:2" ht="15.75" customHeight="1">
      <c r="B724" s="24"/>
    </row>
    <row r="725" spans="2:2" ht="15.75" customHeight="1">
      <c r="B725" s="24"/>
    </row>
    <row r="726" spans="2:2" ht="15.75" customHeight="1">
      <c r="B726" s="24"/>
    </row>
    <row r="727" spans="2:2" ht="15.75" customHeight="1">
      <c r="B727" s="24"/>
    </row>
    <row r="728" spans="2:2" ht="15.75" customHeight="1">
      <c r="B728" s="24"/>
    </row>
    <row r="729" spans="2:2" ht="15.75" customHeight="1">
      <c r="B729" s="24"/>
    </row>
    <row r="730" spans="2:2" ht="15.75" customHeight="1">
      <c r="B730" s="24"/>
    </row>
    <row r="731" spans="2:2" ht="15.75" customHeight="1">
      <c r="B731" s="24"/>
    </row>
    <row r="732" spans="2:2" ht="15.75" customHeight="1">
      <c r="B732" s="24"/>
    </row>
    <row r="733" spans="2:2" ht="15.75" customHeight="1">
      <c r="B733" s="24"/>
    </row>
    <row r="734" spans="2:2" ht="15.75" customHeight="1">
      <c r="B734" s="24"/>
    </row>
    <row r="735" spans="2:2" ht="15.75" customHeight="1">
      <c r="B735" s="24"/>
    </row>
    <row r="736" spans="2:2" ht="15.75" customHeight="1">
      <c r="B736" s="24"/>
    </row>
    <row r="737" spans="2:2" ht="15.75" customHeight="1">
      <c r="B737" s="24"/>
    </row>
    <row r="738" spans="2:2" ht="15.75" customHeight="1">
      <c r="B738" s="24"/>
    </row>
    <row r="739" spans="2:2" ht="15.75" customHeight="1">
      <c r="B739" s="24"/>
    </row>
    <row r="740" spans="2:2" ht="15.75" customHeight="1">
      <c r="B740" s="24"/>
    </row>
    <row r="741" spans="2:2" ht="15.75" customHeight="1">
      <c r="B741" s="24"/>
    </row>
    <row r="742" spans="2:2" ht="15.75" customHeight="1">
      <c r="B742" s="24"/>
    </row>
    <row r="743" spans="2:2" ht="15.75" customHeight="1">
      <c r="B743" s="24"/>
    </row>
    <row r="744" spans="2:2" ht="15.75" customHeight="1">
      <c r="B744" s="24"/>
    </row>
    <row r="745" spans="2:2" ht="15.75" customHeight="1">
      <c r="B745" s="24"/>
    </row>
    <row r="746" spans="2:2" ht="15.75" customHeight="1">
      <c r="B746" s="24"/>
    </row>
    <row r="747" spans="2:2" ht="15.75" customHeight="1">
      <c r="B747" s="24"/>
    </row>
    <row r="748" spans="2:2" ht="15.75" customHeight="1">
      <c r="B748" s="24"/>
    </row>
    <row r="749" spans="2:2" ht="15.75" customHeight="1">
      <c r="B749" s="24"/>
    </row>
    <row r="750" spans="2:2" ht="15.75" customHeight="1">
      <c r="B750" s="24"/>
    </row>
    <row r="751" spans="2:2" ht="15.75" customHeight="1">
      <c r="B751" s="24"/>
    </row>
    <row r="752" spans="2:2" ht="15.75" customHeight="1">
      <c r="B752" s="24"/>
    </row>
    <row r="753" spans="2:2" ht="15.75" customHeight="1">
      <c r="B753" s="24"/>
    </row>
    <row r="754" spans="2:2" ht="15.75" customHeight="1">
      <c r="B754" s="24"/>
    </row>
    <row r="755" spans="2:2" ht="15.75" customHeight="1">
      <c r="B755" s="24"/>
    </row>
    <row r="756" spans="2:2" ht="15.75" customHeight="1">
      <c r="B756" s="24"/>
    </row>
    <row r="757" spans="2:2" ht="15.75" customHeight="1">
      <c r="B757" s="24"/>
    </row>
    <row r="758" spans="2:2" ht="15.75" customHeight="1">
      <c r="B758" s="24"/>
    </row>
    <row r="759" spans="2:2" ht="15.75" customHeight="1">
      <c r="B759" s="24"/>
    </row>
    <row r="760" spans="2:2" ht="15.75" customHeight="1">
      <c r="B760" s="24"/>
    </row>
    <row r="761" spans="2:2" ht="15.75" customHeight="1">
      <c r="B761" s="24"/>
    </row>
    <row r="762" spans="2:2" ht="15.75" customHeight="1">
      <c r="B762" s="24"/>
    </row>
    <row r="763" spans="2:2" ht="15.75" customHeight="1">
      <c r="B763" s="24"/>
    </row>
    <row r="764" spans="2:2" ht="15.75" customHeight="1">
      <c r="B764" s="24"/>
    </row>
    <row r="765" spans="2:2" ht="15.75" customHeight="1">
      <c r="B765" s="24"/>
    </row>
    <row r="766" spans="2:2" ht="15.75" customHeight="1">
      <c r="B766" s="24"/>
    </row>
    <row r="767" spans="2:2" ht="15.75" customHeight="1">
      <c r="B767" s="24"/>
    </row>
    <row r="768" spans="2:2" ht="15.75" customHeight="1">
      <c r="B768" s="24"/>
    </row>
    <row r="769" spans="2:2" ht="15.75" customHeight="1">
      <c r="B769" s="24"/>
    </row>
    <row r="770" spans="2:2" ht="15.75" customHeight="1">
      <c r="B770" s="24"/>
    </row>
    <row r="771" spans="2:2" ht="15.75" customHeight="1">
      <c r="B771" s="24"/>
    </row>
    <row r="772" spans="2:2" ht="15.75" customHeight="1">
      <c r="B772" s="24"/>
    </row>
    <row r="773" spans="2:2" ht="15.75" customHeight="1">
      <c r="B773" s="24"/>
    </row>
    <row r="774" spans="2:2" ht="15.75" customHeight="1">
      <c r="B774" s="24"/>
    </row>
    <row r="775" spans="2:2" ht="15.75" customHeight="1">
      <c r="B775" s="24"/>
    </row>
    <row r="776" spans="2:2" ht="15.75" customHeight="1">
      <c r="B776" s="24"/>
    </row>
    <row r="777" spans="2:2" ht="15.75" customHeight="1">
      <c r="B777" s="24"/>
    </row>
    <row r="778" spans="2:2" ht="15.75" customHeight="1">
      <c r="B778" s="24"/>
    </row>
    <row r="779" spans="2:2" ht="15.75" customHeight="1">
      <c r="B779" s="24"/>
    </row>
    <row r="780" spans="2:2" ht="15.75" customHeight="1">
      <c r="B780" s="24"/>
    </row>
    <row r="781" spans="2:2" ht="15.75" customHeight="1">
      <c r="B781" s="24"/>
    </row>
    <row r="782" spans="2:2" ht="15.75" customHeight="1">
      <c r="B782" s="24"/>
    </row>
    <row r="783" spans="2:2" ht="15.75" customHeight="1">
      <c r="B783" s="24"/>
    </row>
    <row r="784" spans="2:2" ht="15.75" customHeight="1">
      <c r="B784" s="24"/>
    </row>
    <row r="785" spans="2:2" ht="15.75" customHeight="1">
      <c r="B785" s="24"/>
    </row>
    <row r="786" spans="2:2" ht="15.75" customHeight="1">
      <c r="B786" s="24"/>
    </row>
    <row r="787" spans="2:2" ht="15.75" customHeight="1">
      <c r="B787" s="24"/>
    </row>
    <row r="788" spans="2:2" ht="15.75" customHeight="1">
      <c r="B788" s="24"/>
    </row>
    <row r="789" spans="2:2" ht="15.75" customHeight="1">
      <c r="B789" s="24"/>
    </row>
    <row r="790" spans="2:2" ht="15.75" customHeight="1">
      <c r="B790" s="24"/>
    </row>
    <row r="791" spans="2:2" ht="15.75" customHeight="1">
      <c r="B791" s="24"/>
    </row>
    <row r="792" spans="2:2" ht="15.75" customHeight="1">
      <c r="B792" s="24"/>
    </row>
    <row r="793" spans="2:2" ht="15.75" customHeight="1">
      <c r="B793" s="24"/>
    </row>
    <row r="794" spans="2:2" ht="15.75" customHeight="1">
      <c r="B794" s="24"/>
    </row>
    <row r="795" spans="2:2" ht="15.75" customHeight="1">
      <c r="B795" s="24"/>
    </row>
    <row r="796" spans="2:2" ht="15.75" customHeight="1">
      <c r="B796" s="24"/>
    </row>
    <row r="797" spans="2:2" ht="15.75" customHeight="1">
      <c r="B797" s="24"/>
    </row>
    <row r="798" spans="2:2" ht="15.75" customHeight="1">
      <c r="B798" s="24"/>
    </row>
    <row r="799" spans="2:2" ht="15.75" customHeight="1">
      <c r="B799" s="24"/>
    </row>
    <row r="800" spans="2:2" ht="15.75" customHeight="1">
      <c r="B800" s="24"/>
    </row>
    <row r="801" spans="2:2" ht="15.75" customHeight="1">
      <c r="B801" s="24"/>
    </row>
    <row r="802" spans="2:2" ht="15.75" customHeight="1">
      <c r="B802" s="24"/>
    </row>
    <row r="803" spans="2:2" ht="15.75" customHeight="1">
      <c r="B803" s="24"/>
    </row>
    <row r="804" spans="2:2" ht="15.75" customHeight="1">
      <c r="B804" s="24"/>
    </row>
    <row r="805" spans="2:2" ht="15.75" customHeight="1">
      <c r="B805" s="24"/>
    </row>
    <row r="806" spans="2:2" ht="15.75" customHeight="1">
      <c r="B806" s="24"/>
    </row>
    <row r="807" spans="2:2" ht="15.75" customHeight="1">
      <c r="B807" s="24"/>
    </row>
    <row r="808" spans="2:2" ht="15.75" customHeight="1">
      <c r="B808" s="24"/>
    </row>
    <row r="809" spans="2:2" ht="15.75" customHeight="1">
      <c r="B809" s="24"/>
    </row>
    <row r="810" spans="2:2" ht="15.75" customHeight="1">
      <c r="B810" s="24"/>
    </row>
    <row r="811" spans="2:2" ht="15.75" customHeight="1">
      <c r="B811" s="24"/>
    </row>
    <row r="812" spans="2:2" ht="15.75" customHeight="1">
      <c r="B812" s="24"/>
    </row>
    <row r="813" spans="2:2" ht="15.75" customHeight="1">
      <c r="B813" s="24"/>
    </row>
    <row r="814" spans="2:2" ht="15.75" customHeight="1">
      <c r="B814" s="24"/>
    </row>
    <row r="815" spans="2:2" ht="15.75" customHeight="1">
      <c r="B815" s="24"/>
    </row>
    <row r="816" spans="2:2" ht="15.75" customHeight="1">
      <c r="B816" s="24"/>
    </row>
    <row r="817" spans="2:2" ht="15.75" customHeight="1">
      <c r="B817" s="24"/>
    </row>
    <row r="818" spans="2:2" ht="15.75" customHeight="1">
      <c r="B818" s="24"/>
    </row>
    <row r="819" spans="2:2" ht="15.75" customHeight="1">
      <c r="B819" s="24"/>
    </row>
    <row r="820" spans="2:2" ht="15.75" customHeight="1">
      <c r="B820" s="24"/>
    </row>
    <row r="821" spans="2:2" ht="15.75" customHeight="1">
      <c r="B821" s="24"/>
    </row>
    <row r="822" spans="2:2" ht="15.75" customHeight="1">
      <c r="B822" s="24"/>
    </row>
    <row r="823" spans="2:2" ht="15.75" customHeight="1">
      <c r="B823" s="24"/>
    </row>
    <row r="824" spans="2:2" ht="15.75" customHeight="1">
      <c r="B824" s="24"/>
    </row>
    <row r="825" spans="2:2" ht="15.75" customHeight="1">
      <c r="B825" s="24"/>
    </row>
    <row r="826" spans="2:2" ht="15.75" customHeight="1">
      <c r="B826" s="24"/>
    </row>
    <row r="827" spans="2:2" ht="15.75" customHeight="1">
      <c r="B827" s="24"/>
    </row>
    <row r="828" spans="2:2" ht="15.75" customHeight="1">
      <c r="B828" s="24"/>
    </row>
    <row r="829" spans="2:2" ht="15.75" customHeight="1">
      <c r="B829" s="24"/>
    </row>
    <row r="830" spans="2:2" ht="15.75" customHeight="1">
      <c r="B830" s="24"/>
    </row>
    <row r="831" spans="2:2" ht="15.75" customHeight="1">
      <c r="B831" s="24"/>
    </row>
    <row r="832" spans="2:2" ht="15.75" customHeight="1">
      <c r="B832" s="24"/>
    </row>
    <row r="833" spans="2:2" ht="15.75" customHeight="1">
      <c r="B833" s="24"/>
    </row>
    <row r="834" spans="2:2" ht="15.75" customHeight="1">
      <c r="B834" s="24"/>
    </row>
    <row r="835" spans="2:2" ht="15.75" customHeight="1">
      <c r="B835" s="24"/>
    </row>
    <row r="836" spans="2:2" ht="15.75" customHeight="1">
      <c r="B836" s="24"/>
    </row>
    <row r="837" spans="2:2" ht="15.75" customHeight="1">
      <c r="B837" s="24"/>
    </row>
    <row r="838" spans="2:2" ht="15.75" customHeight="1">
      <c r="B838" s="24"/>
    </row>
    <row r="839" spans="2:2" ht="15.75" customHeight="1">
      <c r="B839" s="24"/>
    </row>
    <row r="840" spans="2:2" ht="15.75" customHeight="1">
      <c r="B840" s="24"/>
    </row>
    <row r="841" spans="2:2" ht="15.75" customHeight="1">
      <c r="B841" s="24"/>
    </row>
    <row r="842" spans="2:2" ht="15.75" customHeight="1">
      <c r="B842" s="24"/>
    </row>
    <row r="843" spans="2:2" ht="15.75" customHeight="1">
      <c r="B843" s="24"/>
    </row>
    <row r="844" spans="2:2" ht="15.75" customHeight="1">
      <c r="B844" s="24"/>
    </row>
    <row r="845" spans="2:2" ht="15.75" customHeight="1">
      <c r="B845" s="24"/>
    </row>
    <row r="846" spans="2:2" ht="15.75" customHeight="1">
      <c r="B846" s="24"/>
    </row>
    <row r="847" spans="2:2" ht="15.75" customHeight="1">
      <c r="B847" s="24"/>
    </row>
    <row r="848" spans="2:2" ht="15.75" customHeight="1">
      <c r="B848" s="24"/>
    </row>
    <row r="849" spans="2:2" ht="15.75" customHeight="1">
      <c r="B849" s="24"/>
    </row>
    <row r="850" spans="2:2" ht="15.75" customHeight="1">
      <c r="B850" s="24"/>
    </row>
    <row r="851" spans="2:2" ht="15.75" customHeight="1">
      <c r="B851" s="24"/>
    </row>
    <row r="852" spans="2:2" ht="15.75" customHeight="1">
      <c r="B852" s="24"/>
    </row>
    <row r="853" spans="2:2" ht="15.75" customHeight="1">
      <c r="B853" s="24"/>
    </row>
    <row r="854" spans="2:2" ht="15.75" customHeight="1">
      <c r="B854" s="24"/>
    </row>
    <row r="855" spans="2:2" ht="15.75" customHeight="1">
      <c r="B855" s="24"/>
    </row>
    <row r="856" spans="2:2" ht="15.75" customHeight="1">
      <c r="B856" s="24"/>
    </row>
    <row r="857" spans="2:2" ht="15.75" customHeight="1">
      <c r="B857" s="24"/>
    </row>
    <row r="858" spans="2:2" ht="15.75" customHeight="1">
      <c r="B858" s="24"/>
    </row>
    <row r="859" spans="2:2" ht="15.75" customHeight="1">
      <c r="B859" s="24"/>
    </row>
    <row r="860" spans="2:2" ht="15.75" customHeight="1">
      <c r="B860" s="24"/>
    </row>
    <row r="861" spans="2:2" ht="15.75" customHeight="1">
      <c r="B861" s="24"/>
    </row>
    <row r="862" spans="2:2" ht="15.75" customHeight="1">
      <c r="B862" s="24"/>
    </row>
    <row r="863" spans="2:2" ht="15.75" customHeight="1">
      <c r="B863" s="24"/>
    </row>
    <row r="864" spans="2:2" ht="15.75" customHeight="1">
      <c r="B864" s="24"/>
    </row>
    <row r="865" spans="2:2" ht="15.75" customHeight="1">
      <c r="B865" s="24"/>
    </row>
    <row r="866" spans="2:2" ht="15.75" customHeight="1">
      <c r="B866" s="24"/>
    </row>
  </sheetData>
  <mergeCells count="13">
    <mergeCell ref="B132:T132"/>
    <mergeCell ref="B2:T2"/>
    <mergeCell ref="B4:T4"/>
    <mergeCell ref="B49:K49"/>
    <mergeCell ref="L49:M49"/>
    <mergeCell ref="B64:E64"/>
    <mergeCell ref="F64:M64"/>
    <mergeCell ref="B129:T129"/>
    <mergeCell ref="B131:D131"/>
    <mergeCell ref="B130:D130"/>
    <mergeCell ref="R131:T131"/>
    <mergeCell ref="R130:T130"/>
    <mergeCell ref="F79:M80"/>
  </mergeCells>
  <conditionalFormatting sqref="E20:E31">
    <cfRule type="cellIs" dxfId="10" priority="5" operator="lessThan">
      <formula>-1</formula>
    </cfRule>
  </conditionalFormatting>
  <conditionalFormatting sqref="E34:E46 S34:S46">
    <cfRule type="cellIs" dxfId="9" priority="1" operator="lessThan">
      <formula>-1</formula>
    </cfRule>
  </conditionalFormatting>
  <conditionalFormatting sqref="H20:H31">
    <cfRule type="cellIs" dxfId="8" priority="6" operator="lessThan">
      <formula>-1</formula>
    </cfRule>
  </conditionalFormatting>
  <conditionalFormatting sqref="H34:H46">
    <cfRule type="cellIs" dxfId="7" priority="2" operator="lessThan">
      <formula>-1</formula>
    </cfRule>
  </conditionalFormatting>
  <conditionalFormatting sqref="K20:K31">
    <cfRule type="cellIs" dxfId="6" priority="7" operator="lessThan">
      <formula>-1</formula>
    </cfRule>
  </conditionalFormatting>
  <conditionalFormatting sqref="K34:K46">
    <cfRule type="cellIs" dxfId="5" priority="3" operator="lessThan">
      <formula>-1</formula>
    </cfRule>
  </conditionalFormatting>
  <conditionalFormatting sqref="R6:R17">
    <cfRule type="cellIs" dxfId="4" priority="8" operator="lessThan">
      <formula>-0.1461</formula>
    </cfRule>
    <cfRule type="cellIs" dxfId="3" priority="9" operator="lessThan">
      <formula>0</formula>
    </cfRule>
    <cfRule type="cellIs" dxfId="2" priority="10" operator="lessThan">
      <formula>0</formula>
    </cfRule>
    <cfRule type="cellIs" dxfId="1" priority="11" operator="lessThan">
      <formula>0</formula>
    </cfRule>
  </conditionalFormatting>
  <conditionalFormatting sqref="R20:R31">
    <cfRule type="cellIs" dxfId="0" priority="4" operator="lessThan">
      <formula>-1</formula>
    </cfRule>
  </conditionalFormatting>
  <pageMargins left="0.25" right="0.25" top="0.32" bottom="0.28999999999999998" header="0.42" footer="0.49"/>
  <pageSetup paperSize="3" scale="4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1000"/>
  <sheetViews>
    <sheetView workbookViewId="0"/>
  </sheetViews>
  <sheetFormatPr defaultColWidth="14.42578125" defaultRowHeight="15" customHeight="1"/>
  <cols>
    <col min="1" max="2" width="9.140625" customWidth="1"/>
    <col min="3" max="3" width="15.85546875" customWidth="1"/>
    <col min="4" max="4" width="14.7109375" customWidth="1"/>
    <col min="5" max="5" width="18.42578125" customWidth="1"/>
    <col min="6" max="6" width="12.140625" customWidth="1"/>
    <col min="7" max="7" width="16.7109375" customWidth="1"/>
    <col min="8" max="8" width="17.140625" customWidth="1"/>
    <col min="9" max="9" width="15.42578125" customWidth="1"/>
    <col min="10" max="10" width="19" customWidth="1"/>
    <col min="11" max="11" width="9.140625" customWidth="1"/>
    <col min="12" max="26" width="8.710937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8">
        <v>31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2"/>
      <c r="B2" s="3"/>
      <c r="C2" s="3" t="s">
        <v>102</v>
      </c>
      <c r="D2" s="3" t="s">
        <v>38</v>
      </c>
      <c r="E2" s="3" t="s">
        <v>39</v>
      </c>
      <c r="F2" s="3" t="s">
        <v>40</v>
      </c>
      <c r="G2" s="3" t="s">
        <v>103</v>
      </c>
      <c r="H2" s="3" t="s">
        <v>104</v>
      </c>
      <c r="I2" s="3" t="s">
        <v>27</v>
      </c>
      <c r="J2" s="3" t="s">
        <v>105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2"/>
      <c r="B3" s="3"/>
      <c r="C3" s="3" t="s">
        <v>45</v>
      </c>
      <c r="D3" s="3" t="s">
        <v>46</v>
      </c>
      <c r="E3" s="3" t="s">
        <v>47</v>
      </c>
      <c r="F3" s="3" t="s">
        <v>48</v>
      </c>
      <c r="G3" s="3" t="s">
        <v>106</v>
      </c>
      <c r="H3" s="3" t="s">
        <v>107</v>
      </c>
      <c r="I3" s="3" t="s">
        <v>108</v>
      </c>
      <c r="J3" s="3" t="s">
        <v>109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1"/>
      <c r="B4" s="4" t="s">
        <v>82</v>
      </c>
      <c r="C4" s="5"/>
      <c r="D4" s="5"/>
      <c r="E4" s="5"/>
      <c r="F4" s="6"/>
      <c r="G4" s="6"/>
      <c r="H4" s="7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4" t="s">
        <v>83</v>
      </c>
      <c r="C5" s="5"/>
      <c r="D5" s="5"/>
      <c r="E5" s="5"/>
      <c r="F5" s="6"/>
      <c r="G5" s="6"/>
      <c r="H5" s="7"/>
      <c r="I5" s="6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4" t="s">
        <v>84</v>
      </c>
      <c r="C6" s="5"/>
      <c r="D6" s="5"/>
      <c r="E6" s="5"/>
      <c r="F6" s="6"/>
      <c r="G6" s="6"/>
      <c r="H6" s="7"/>
      <c r="I6" s="6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/>
      <c r="B7" s="4" t="s">
        <v>85</v>
      </c>
      <c r="C7" s="5"/>
      <c r="D7" s="5"/>
      <c r="E7" s="5"/>
      <c r="F7" s="6"/>
      <c r="G7" s="6"/>
      <c r="H7" s="7"/>
      <c r="I7" s="6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4" t="s">
        <v>86</v>
      </c>
      <c r="C8" s="5"/>
      <c r="D8" s="5"/>
      <c r="E8" s="5"/>
      <c r="F8" s="6"/>
      <c r="G8" s="6"/>
      <c r="H8" s="7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4" t="s">
        <v>87</v>
      </c>
      <c r="C9" s="5"/>
      <c r="D9" s="5"/>
      <c r="E9" s="5"/>
      <c r="F9" s="6"/>
      <c r="G9" s="6"/>
      <c r="H9" s="7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4" t="s">
        <v>88</v>
      </c>
      <c r="C10" s="5"/>
      <c r="D10" s="5"/>
      <c r="E10" s="5"/>
      <c r="F10" s="6"/>
      <c r="G10" s="6"/>
      <c r="H10" s="7"/>
      <c r="I10" s="6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/>
      <c r="B11" s="4" t="s">
        <v>89</v>
      </c>
      <c r="C11" s="5"/>
      <c r="D11" s="5"/>
      <c r="E11" s="5"/>
      <c r="F11" s="6"/>
      <c r="G11" s="6"/>
      <c r="H11" s="7"/>
      <c r="I11" s="6"/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4" t="s">
        <v>90</v>
      </c>
      <c r="C12" s="5"/>
      <c r="D12" s="5"/>
      <c r="E12" s="5"/>
      <c r="F12" s="6"/>
      <c r="G12" s="6"/>
      <c r="H12" s="7"/>
      <c r="I12" s="6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4" t="s">
        <v>91</v>
      </c>
      <c r="C13" s="5">
        <v>35882</v>
      </c>
      <c r="D13" s="5">
        <v>4603</v>
      </c>
      <c r="E13" s="5">
        <v>4372</v>
      </c>
      <c r="F13" s="6">
        <f>D13+E13</f>
        <v>8975</v>
      </c>
      <c r="G13" s="6">
        <f>C13-F13</f>
        <v>26907</v>
      </c>
      <c r="H13" s="7">
        <f>G13/K1</f>
        <v>867.9677419354839</v>
      </c>
      <c r="I13" s="9">
        <v>163616.49</v>
      </c>
      <c r="J13" s="9">
        <f>I13/G13</f>
        <v>6.0808150295462147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4" t="s">
        <v>92</v>
      </c>
      <c r="C14" s="5">
        <v>1041</v>
      </c>
      <c r="D14" s="5">
        <v>133</v>
      </c>
      <c r="E14" s="5">
        <v>138</v>
      </c>
      <c r="F14" s="6">
        <f>D14+E14</f>
        <v>271</v>
      </c>
      <c r="G14" s="6">
        <f>C14-F14</f>
        <v>770</v>
      </c>
      <c r="H14" s="7">
        <f>G14/K1</f>
        <v>24.838709677419356</v>
      </c>
      <c r="I14" s="9">
        <f>103585+16000</f>
        <v>119585</v>
      </c>
      <c r="J14" s="9">
        <f>I14/G14</f>
        <v>155.30519480519482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4" t="s">
        <v>93</v>
      </c>
      <c r="C15" s="5"/>
      <c r="D15" s="5"/>
      <c r="E15" s="5"/>
      <c r="F15" s="6"/>
      <c r="G15" s="6"/>
      <c r="H15" s="7"/>
      <c r="I15" s="6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/>
      <c r="C17" s="1" t="s">
        <v>110</v>
      </c>
      <c r="D17" s="1" t="s">
        <v>111</v>
      </c>
      <c r="E17" s="1" t="s">
        <v>112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1"/>
      <c r="C19" s="1"/>
      <c r="D19" s="1"/>
      <c r="E19" s="1"/>
      <c r="F19" s="1"/>
      <c r="G19" s="1"/>
      <c r="H19" s="1"/>
      <c r="I19" s="1"/>
      <c r="J19" s="1">
        <v>670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1"/>
      <c r="C20" s="1"/>
      <c r="D20" s="1"/>
      <c r="E20" s="1"/>
      <c r="F20" s="1"/>
      <c r="G20" s="1"/>
      <c r="H20" s="1"/>
      <c r="I20" s="1"/>
      <c r="J20" s="1">
        <v>138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"/>
      <c r="I21" s="1"/>
      <c r="J21" s="1">
        <v>362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/>
      <c r="C22" s="1"/>
      <c r="D22" s="1"/>
      <c r="E22" s="1"/>
      <c r="F22" s="1"/>
      <c r="G22" s="1"/>
      <c r="H22" s="1"/>
      <c r="I22" s="1"/>
      <c r="J22" s="1">
        <v>262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1"/>
      <c r="C23" s="1"/>
      <c r="D23" s="1"/>
      <c r="E23" s="1"/>
      <c r="F23" s="1"/>
      <c r="G23" s="1"/>
      <c r="H23" s="1"/>
      <c r="I23" s="1"/>
      <c r="J23" s="1">
        <v>560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"/>
      <c r="C24" s="1"/>
      <c r="D24" s="1"/>
      <c r="E24" s="1"/>
      <c r="F24" s="1"/>
      <c r="G24" s="1"/>
      <c r="H24" s="1"/>
      <c r="I24" s="1"/>
      <c r="J24" s="1">
        <f>SUM(J19:J23)</f>
        <v>1992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0008</vt:lpstr>
      <vt:lpstr>Sheet2</vt:lpstr>
      <vt:lpstr>0025</vt:lpstr>
      <vt:lpstr>0028</vt:lpstr>
      <vt:lpstr>0062</vt:lpstr>
      <vt:lpstr>Sheet1</vt:lpstr>
      <vt:lpstr>'0008'!Print_Area</vt:lpstr>
      <vt:lpstr>'0025'!Print_Area</vt:lpstr>
      <vt:lpstr>'0028'!Print_Area</vt:lpstr>
      <vt:lpstr>'0062'!Print_Area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Ali</dc:creator>
  <cp:lastModifiedBy>Furqan Ali</cp:lastModifiedBy>
  <cp:lastPrinted>2026-09-14T18:38:21Z</cp:lastPrinted>
  <dcterms:created xsi:type="dcterms:W3CDTF">2006-09-16T00:00:00Z</dcterms:created>
  <dcterms:modified xsi:type="dcterms:W3CDTF">2026-10-08T17:53:39Z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242AB756600F41B4A67914102900328A_12</vt:lpwstr>
  </property>
  <property fmtid="{D5CDD505-2E9C-101B-9397-08002B2CF9AE}" pid="3" name="KSOProductBuildVer">
    <vt:lpwstr>1033-12.2.0.23230</vt:lpwstr>
  </property>
</Properties>
</file>