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2081EDB-1535-4E1D-9A08-07FC2F3DB7A6}" xr6:coauthVersionLast="47" xr6:coauthVersionMax="47" xr10:uidLastSave="{00000000-0000-0000-0000-000000000000}"/>
  <bookViews>
    <workbookView xWindow="-110" yWindow="-110" windowWidth="19420" windowHeight="10300" activeTab="1" xr2:uid="{C6E00132-1E7C-984D-B891-E7C9CBE44C72}"/>
  </bookViews>
  <sheets>
    <sheet name="eigen" sheetId="1" r:id="rId1"/>
    <sheet name="sv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2" l="1" a="1"/>
  <c r="K24" i="2" s="1"/>
  <c r="M24" i="2" a="1"/>
  <c r="M24" i="2" s="1"/>
  <c r="L24" i="2" a="1"/>
  <c r="L24" i="2" s="1"/>
  <c r="M23" i="2"/>
  <c r="B7" i="1" l="1" a="1"/>
  <c r="B7" i="1" s="1"/>
  <c r="B9" i="1" s="1"/>
  <c r="K8" i="1" a="1"/>
  <c r="K8" i="1"/>
  <c r="K11" i="1" s="1"/>
  <c r="B37" i="2" a="1"/>
  <c r="B37" i="2"/>
  <c r="K34" i="2"/>
  <c r="B20" i="2"/>
  <c r="B28" i="2"/>
  <c r="K21" i="2"/>
  <c r="K18" i="2" a="1"/>
  <c r="K18" i="2"/>
  <c r="M36" i="2"/>
  <c r="K23" i="2"/>
  <c r="C19" i="2"/>
  <c r="C20" i="2"/>
  <c r="C23" i="2"/>
  <c r="B19" i="2"/>
  <c r="B6" i="2" a="1"/>
  <c r="B6" i="2"/>
  <c r="P1" i="2" a="1"/>
  <c r="P1" i="2"/>
  <c r="L23" i="2"/>
  <c r="L35" i="2"/>
  <c r="S18" i="2" a="1"/>
  <c r="S18" i="2"/>
  <c r="O18" i="2" a="1"/>
  <c r="O18" i="2"/>
  <c r="E15" i="2" a="1"/>
  <c r="E15" i="2"/>
  <c r="E17" i="2"/>
  <c r="B15" i="2" a="1"/>
  <c r="B15" i="2"/>
  <c r="B17" i="2"/>
  <c r="M13" i="1"/>
  <c r="L13" i="1"/>
  <c r="K13" i="1"/>
  <c r="B12" i="1"/>
  <c r="C11" i="1"/>
  <c r="C12" i="1" s="1"/>
  <c r="B11" i="1"/>
  <c r="S8" i="1" a="1"/>
  <c r="S8" i="1" s="1"/>
  <c r="O8" i="1" a="1"/>
  <c r="O8" i="1" s="1"/>
  <c r="E7" i="1" a="1"/>
  <c r="E7" i="1" s="1"/>
  <c r="E9" i="1" s="1"/>
  <c r="K38" i="2" a="1"/>
  <c r="K38" i="2"/>
  <c r="L28" i="2"/>
  <c r="L31" i="2" s="1"/>
  <c r="C26" i="2"/>
  <c r="C25" i="2"/>
  <c r="C29" i="2"/>
  <c r="B23" i="2"/>
  <c r="B26" i="2"/>
  <c r="O21" i="2"/>
  <c r="S21" i="2"/>
  <c r="B31" i="2" a="1"/>
  <c r="B31" i="2"/>
  <c r="B25" i="2"/>
  <c r="B34" i="2" a="1"/>
  <c r="B34" i="2"/>
  <c r="E37" i="2" a="1"/>
  <c r="E37" i="2"/>
  <c r="L32" i="2" l="1"/>
  <c r="L30" i="2"/>
  <c r="K28" i="2"/>
  <c r="K30" i="2" s="1"/>
  <c r="M14" i="1" a="1"/>
  <c r="M14" i="1" s="1"/>
  <c r="S11" i="1"/>
  <c r="L14" i="1" a="1"/>
  <c r="L14" i="1" s="1"/>
  <c r="O11" i="1"/>
  <c r="K14" i="1" a="1"/>
  <c r="K14" i="1" s="1"/>
  <c r="B15" i="1" a="1"/>
  <c r="B15" i="1" s="1"/>
  <c r="B18" i="1" s="1" a="1"/>
  <c r="B18" i="1" s="1"/>
  <c r="B21" i="1" s="1" a="1"/>
  <c r="B21" i="1" s="1"/>
  <c r="M28" i="2"/>
  <c r="K32" i="2" l="1"/>
  <c r="M32" i="2"/>
  <c r="M30" i="2"/>
  <c r="K18" i="1" a="1"/>
  <c r="K18" i="1" s="1"/>
  <c r="K22" i="1" s="1" a="1"/>
  <c r="K22" i="1" s="1"/>
  <c r="K26" i="1" s="1" a="1"/>
  <c r="K26" i="1" s="1"/>
  <c r="M31" i="2"/>
  <c r="K31" i="2"/>
  <c r="K42" i="2" a="1"/>
  <c r="K42" i="2" s="1"/>
  <c r="K52" i="2" l="1" a="1"/>
  <c r="K52" i="2" s="1"/>
  <c r="O52" i="2" s="1" a="1"/>
  <c r="O5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<sst xmlns="http://schemas.openxmlformats.org/spreadsheetml/2006/main" count="60" uniqueCount="24">
  <si>
    <t>A(2x2)</t>
  </si>
  <si>
    <t>I</t>
  </si>
  <si>
    <t>A(3x3)</t>
  </si>
  <si>
    <t>Lambda-1 (awal = 0)</t>
  </si>
  <si>
    <t>Lambda-1 (awal: 225)</t>
  </si>
  <si>
    <t>Lambda</t>
  </si>
  <si>
    <t>Lambda-2 (awal = akar dari 37 - 1 = 5)</t>
  </si>
  <si>
    <t>Lambda-3 (awal = 37)</t>
  </si>
  <si>
    <t>A - Lambda*I</t>
  </si>
  <si>
    <t>Det(A - Lambda*I)</t>
  </si>
  <si>
    <t>Nilai Eigen</t>
  </si>
  <si>
    <t>Vektor Eigen (VE)</t>
  </si>
  <si>
    <t>P</t>
  </si>
  <si>
    <t>Inverse P</t>
  </si>
  <si>
    <t>Diagonalisasi A</t>
  </si>
  <si>
    <t>A</t>
  </si>
  <si>
    <t>A'</t>
  </si>
  <si>
    <t>A'A</t>
  </si>
  <si>
    <t>Norm dari VE</t>
  </si>
  <si>
    <t>Matriks V</t>
  </si>
  <si>
    <t>Matriks S</t>
  </si>
  <si>
    <t>Matriks Inverse S</t>
  </si>
  <si>
    <t>Matriks U</t>
  </si>
  <si>
    <t>Rekontruksi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</si>
</sst>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2" fillId="0" borderId="1" xfId="0" applyFont="1" applyBorder="1"/>
    <xf numFmtId="0" fontId="4" fillId="0" borderId="0" xfId="0" applyFont="1"/>
    <xf numFmtId="0" fontId="2" fillId="2" borderId="1" xfId="1" applyFont="1" applyBorder="1"/>
    <xf numFmtId="0" fontId="2" fillId="3" borderId="1" xfId="2" applyFont="1" applyBorder="1"/>
    <xf numFmtId="0" fontId="5" fillId="5" borderId="1" xfId="0" applyFont="1" applyFill="1" applyBorder="1"/>
    <xf numFmtId="0" fontId="5" fillId="6" borderId="1" xfId="0" applyFont="1" applyFill="1" applyBorder="1"/>
    <xf numFmtId="0" fontId="2" fillId="8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5" fillId="5" borderId="2" xfId="0" applyFont="1" applyFill="1" applyBorder="1"/>
    <xf numFmtId="0" fontId="5" fillId="6" borderId="2" xfId="0" applyFont="1" applyFill="1" applyBorder="1"/>
    <xf numFmtId="0" fontId="5" fillId="0" borderId="0" xfId="0" applyFont="1"/>
    <xf numFmtId="0" fontId="5" fillId="17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6" fillId="0" borderId="0" xfId="0" applyFont="1"/>
  </cellXfs>
  <cellStyles count="3">
    <cellStyle name="20% - Accent2" xfId="1" builtinId="34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0BB4-C95C-A948-9B50-6F1A6020597E}">
  <dimension ref="A1:U28"/>
  <sheetViews>
    <sheetView workbookViewId="0">
      <selection activeCell="B7" sqref="B7"/>
    </sheetView>
  </sheetViews>
  <sheetFormatPr defaultColWidth="10.83203125" defaultRowHeight="18.5" x14ac:dyDescent="0.45"/>
  <cols>
    <col min="1" max="1" width="18.33203125" style="1" bestFit="1" customWidth="1"/>
    <col min="2" max="6" width="10.83203125" style="1"/>
    <col min="7" max="7" width="5.4140625" style="1" customWidth="1"/>
    <col min="8" max="8" width="3.33203125" style="1" customWidth="1"/>
    <col min="9" max="9" width="4.33203125" style="1" customWidth="1"/>
    <col min="10" max="10" width="18.33203125" style="1" bestFit="1" customWidth="1"/>
    <col min="11" max="11" width="10.83203125" style="1"/>
    <col min="12" max="12" width="12.1640625" style="1" customWidth="1"/>
    <col min="13" max="16384" width="10.83203125" style="1"/>
  </cols>
  <sheetData>
    <row r="1" spans="1:21" x14ac:dyDescent="0.45">
      <c r="B1" s="2" t="s">
        <v>0</v>
      </c>
      <c r="E1" s="2" t="s">
        <v>1</v>
      </c>
      <c r="H1" s="3"/>
      <c r="K1" s="2" t="s">
        <v>2</v>
      </c>
      <c r="O1" s="1" t="s">
        <v>1</v>
      </c>
    </row>
    <row r="2" spans="1:21" x14ac:dyDescent="0.45">
      <c r="B2" s="4">
        <v>25</v>
      </c>
      <c r="C2" s="4">
        <v>20</v>
      </c>
      <c r="E2" s="4">
        <v>1</v>
      </c>
      <c r="F2" s="4">
        <v>0</v>
      </c>
      <c r="H2" s="3"/>
      <c r="K2" s="1">
        <v>4</v>
      </c>
      <c r="L2" s="1">
        <v>2</v>
      </c>
      <c r="M2" s="1">
        <v>1</v>
      </c>
      <c r="O2" s="1">
        <v>1</v>
      </c>
      <c r="P2" s="1">
        <v>0</v>
      </c>
      <c r="Q2" s="1">
        <v>0</v>
      </c>
    </row>
    <row r="3" spans="1:21" x14ac:dyDescent="0.45">
      <c r="B3" s="4">
        <v>20</v>
      </c>
      <c r="C3" s="4">
        <v>25</v>
      </c>
      <c r="E3" s="4">
        <v>0</v>
      </c>
      <c r="F3" s="4">
        <v>1</v>
      </c>
      <c r="H3" s="3"/>
      <c r="K3" s="1">
        <v>2</v>
      </c>
      <c r="L3" s="1">
        <v>3</v>
      </c>
      <c r="M3" s="1">
        <v>1</v>
      </c>
      <c r="O3" s="1">
        <v>0</v>
      </c>
      <c r="P3" s="1">
        <v>1</v>
      </c>
      <c r="Q3" s="1">
        <v>0</v>
      </c>
    </row>
    <row r="4" spans="1:21" x14ac:dyDescent="0.45">
      <c r="H4" s="3"/>
      <c r="K4" s="1">
        <v>1</v>
      </c>
      <c r="L4" s="1">
        <v>1</v>
      </c>
      <c r="M4" s="1">
        <v>5</v>
      </c>
      <c r="O4" s="1">
        <v>0</v>
      </c>
      <c r="P4" s="1">
        <v>0</v>
      </c>
      <c r="Q4" s="1">
        <v>1</v>
      </c>
    </row>
    <row r="5" spans="1:21" x14ac:dyDescent="0.45">
      <c r="A5" s="2"/>
      <c r="B5" s="2" t="s">
        <v>3</v>
      </c>
      <c r="E5" s="2" t="s">
        <v>4</v>
      </c>
      <c r="H5" s="3"/>
    </row>
    <row r="6" spans="1:21" x14ac:dyDescent="0.45">
      <c r="A6" s="2" t="s">
        <v>5</v>
      </c>
      <c r="B6" s="1">
        <v>4.9999763415320171</v>
      </c>
      <c r="E6" s="5">
        <v>45.000008719507832</v>
      </c>
      <c r="H6" s="3"/>
      <c r="K6" s="2" t="s">
        <v>3</v>
      </c>
      <c r="O6" s="2" t="s">
        <v>6</v>
      </c>
      <c r="S6" s="2" t="s">
        <v>7</v>
      </c>
    </row>
    <row r="7" spans="1:21" x14ac:dyDescent="0.45">
      <c r="A7" s="2" t="s">
        <v>8</v>
      </c>
      <c r="B7" s="4" cm="1">
        <f t="array" ref="B7:C8">B2:C3-B6*E2:F3</f>
        <v>20.000023658467981</v>
      </c>
      <c r="C7" s="4">
        <v>20</v>
      </c>
      <c r="E7" s="4" cm="1">
        <f t="array" ref="E7:F8">B2:C3-E6*E2:F3</f>
        <v>-20.000008719507832</v>
      </c>
      <c r="F7" s="4">
        <v>20</v>
      </c>
      <c r="H7" s="3"/>
      <c r="J7" s="2" t="s">
        <v>5</v>
      </c>
      <c r="K7" s="1">
        <v>1.4287957516747574</v>
      </c>
      <c r="O7" s="1">
        <v>3.8567203413995945</v>
      </c>
      <c r="S7" s="1">
        <v>6.714501373292638</v>
      </c>
    </row>
    <row r="8" spans="1:21" x14ac:dyDescent="0.45">
      <c r="A8" s="2"/>
      <c r="B8" s="4">
        <v>20</v>
      </c>
      <c r="C8" s="4">
        <v>20.000023658467981</v>
      </c>
      <c r="E8" s="4">
        <v>20</v>
      </c>
      <c r="F8" s="4">
        <v>-20.000008719507832</v>
      </c>
      <c r="H8" s="3"/>
      <c r="J8" s="2" t="s">
        <v>8</v>
      </c>
      <c r="K8" s="1" cm="1">
        <f t="array" ref="K8:M10">K2:M4-K7*O2:Q4</f>
        <v>2.5712042483252429</v>
      </c>
      <c r="L8" s="1">
        <v>2</v>
      </c>
      <c r="M8" s="1">
        <v>1</v>
      </c>
      <c r="O8" s="1" cm="1">
        <f t="array" ref="O8:Q10">K2:M4-O7*O2:Q4</f>
        <v>0.14327965860040548</v>
      </c>
      <c r="P8" s="1">
        <v>2</v>
      </c>
      <c r="Q8" s="1">
        <v>1</v>
      </c>
      <c r="S8" s="1" cm="1">
        <f t="array" ref="S8:U10">K2:M4-S7*O2:Q4</f>
        <v>-2.714501373292638</v>
      </c>
      <c r="T8" s="1">
        <v>2</v>
      </c>
      <c r="U8" s="1">
        <v>1</v>
      </c>
    </row>
    <row r="9" spans="1:21" x14ac:dyDescent="0.45">
      <c r="A9" s="2" t="s">
        <v>9</v>
      </c>
      <c r="B9" s="1">
        <f>MDETERM(B7:C8)</f>
        <v>9.4633927899647136E-4</v>
      </c>
      <c r="E9" s="1">
        <f>MDETERM(_xlfn.ANCHORARRAY(E7))</f>
        <v>3.4878038931997153E-4</v>
      </c>
      <c r="H9" s="3"/>
      <c r="K9" s="1">
        <v>2</v>
      </c>
      <c r="L9" s="1">
        <v>1.5712042483252426</v>
      </c>
      <c r="M9" s="1">
        <v>1</v>
      </c>
      <c r="O9" s="1">
        <v>2</v>
      </c>
      <c r="P9" s="1">
        <v>-0.85672034139959452</v>
      </c>
      <c r="Q9" s="1">
        <v>1</v>
      </c>
      <c r="S9" s="1">
        <v>2</v>
      </c>
      <c r="T9" s="1">
        <v>-3.714501373292638</v>
      </c>
      <c r="U9" s="1">
        <v>1</v>
      </c>
    </row>
    <row r="10" spans="1:21" x14ac:dyDescent="0.45">
      <c r="H10" s="3"/>
      <c r="K10" s="1">
        <v>1</v>
      </c>
      <c r="L10" s="1">
        <v>1</v>
      </c>
      <c r="M10" s="1">
        <v>3.5712042483252429</v>
      </c>
      <c r="O10" s="1">
        <v>1</v>
      </c>
      <c r="P10" s="1">
        <v>1</v>
      </c>
      <c r="Q10" s="1">
        <v>1.1432796586004055</v>
      </c>
      <c r="S10" s="1">
        <v>1</v>
      </c>
      <c r="T10" s="1">
        <v>1</v>
      </c>
      <c r="U10" s="1">
        <v>-1.714501373292638</v>
      </c>
    </row>
    <row r="11" spans="1:21" x14ac:dyDescent="0.45">
      <c r="A11" s="2" t="s">
        <v>10</v>
      </c>
      <c r="B11" s="6">
        <f>B6</f>
        <v>4.9999763415320171</v>
      </c>
      <c r="C11" s="7">
        <f>E6</f>
        <v>45.000008719507832</v>
      </c>
      <c r="H11" s="3"/>
      <c r="J11" s="2" t="s">
        <v>9</v>
      </c>
      <c r="K11" s="1">
        <f>MDETERM(_xlfn.ANCHORARRAY(K8))</f>
        <v>3.6263910068429587E-5</v>
      </c>
      <c r="O11" s="1">
        <f>MDETERM(_xlfn.ANCHORARRAY(O8))</f>
        <v>-1.621341317503625E-5</v>
      </c>
      <c r="S11" s="1">
        <f>MDETERM(_xlfn.ANCHORARRAY(S8))</f>
        <v>-3.4181795452868348E-4</v>
      </c>
    </row>
    <row r="12" spans="1:21" x14ac:dyDescent="0.45">
      <c r="A12" s="2" t="s">
        <v>11</v>
      </c>
      <c r="B12" s="8">
        <f>-C2/(B2-B11)</f>
        <v>-0.9999988170780002</v>
      </c>
      <c r="C12" s="9">
        <f>-C2/(B2-C11)</f>
        <v>0.9999995640247985</v>
      </c>
      <c r="H12" s="3"/>
    </row>
    <row r="13" spans="1:21" x14ac:dyDescent="0.45">
      <c r="B13" s="8">
        <v>1</v>
      </c>
      <c r="C13" s="9">
        <v>1</v>
      </c>
      <c r="H13" s="3"/>
      <c r="J13" s="2" t="s">
        <v>10</v>
      </c>
      <c r="K13" s="22">
        <f>K7</f>
        <v>1.4287957516747574</v>
      </c>
      <c r="L13" s="10">
        <f>O7</f>
        <v>3.8567203413995945</v>
      </c>
      <c r="M13" s="23">
        <f>S7</f>
        <v>6.714501373292638</v>
      </c>
    </row>
    <row r="14" spans="1:21" x14ac:dyDescent="0.45">
      <c r="A14" s="2"/>
      <c r="H14" s="3"/>
      <c r="J14" s="2" t="s">
        <v>11</v>
      </c>
      <c r="K14" s="19" cm="1">
        <f t="array" ref="K14:K15">-MMULT(MINVERSE(K8:L9),M2:M3)</f>
        <v>10.750252968369011</v>
      </c>
      <c r="L14" s="20" cm="1">
        <f t="array" ref="L14:L15">-MMULT(MINVERSE(O8:P9),M2:M3)</f>
        <v>-0.69291611837092981</v>
      </c>
      <c r="M14" s="21" cm="1">
        <f t="array" ref="M14:M15">-MMULT(MINVERSE(S8:T9),M2:M3)</f>
        <v>0.93941861749441669</v>
      </c>
    </row>
    <row r="15" spans="1:21" x14ac:dyDescent="0.45">
      <c r="A15" s="2" t="s">
        <v>12</v>
      </c>
      <c r="B15" s="10" cm="1">
        <f t="array" ref="B15:C16">B12:C13</f>
        <v>-0.9999988170780002</v>
      </c>
      <c r="C15" s="10">
        <v>0.9999995640247985</v>
      </c>
      <c r="H15" s="3"/>
      <c r="K15" s="19">
        <v>-14.32054805142073</v>
      </c>
      <c r="L15" s="20">
        <v>-0.45035960756054755</v>
      </c>
      <c r="M15" s="21">
        <v>0.77502656364263278</v>
      </c>
    </row>
    <row r="16" spans="1:21" x14ac:dyDescent="0.45">
      <c r="A16" s="2"/>
      <c r="B16" s="10">
        <v>1</v>
      </c>
      <c r="C16" s="10">
        <v>1</v>
      </c>
      <c r="H16" s="3"/>
      <c r="K16" s="19">
        <v>1</v>
      </c>
      <c r="L16" s="20">
        <v>1</v>
      </c>
      <c r="M16" s="21">
        <v>1</v>
      </c>
    </row>
    <row r="17" spans="1:13" x14ac:dyDescent="0.45">
      <c r="A17" s="2"/>
      <c r="H17" s="3"/>
    </row>
    <row r="18" spans="1:13" x14ac:dyDescent="0.45">
      <c r="A18" s="2" t="s">
        <v>13</v>
      </c>
      <c r="B18" s="11" cm="1">
        <f t="array" ref="B18:C19">MINVERSE(_xlfn.ANCHORARRAY(B15))</f>
        <v>-0.50000040472462792</v>
      </c>
      <c r="C18" s="11">
        <v>0.50000018673685076</v>
      </c>
      <c r="H18" s="3"/>
      <c r="J18" s="2" t="s">
        <v>12</v>
      </c>
      <c r="K18" s="12" cm="1">
        <f t="array" ref="K18:M20">K14:M16</f>
        <v>10.750252968369011</v>
      </c>
      <c r="L18" s="12">
        <v>-0.69291611837092981</v>
      </c>
      <c r="M18" s="12">
        <v>0.93941861749441669</v>
      </c>
    </row>
    <row r="19" spans="1:13" x14ac:dyDescent="0.45">
      <c r="A19" s="2"/>
      <c r="B19" s="11">
        <v>0.50000040472462792</v>
      </c>
      <c r="C19" s="11">
        <v>0.49999981326314924</v>
      </c>
      <c r="H19" s="3"/>
      <c r="K19" s="12">
        <v>-14.32054805142073</v>
      </c>
      <c r="L19" s="12">
        <v>-0.45035960756054755</v>
      </c>
      <c r="M19" s="12">
        <v>0.77502656364263278</v>
      </c>
    </row>
    <row r="20" spans="1:13" x14ac:dyDescent="0.45">
      <c r="H20" s="3"/>
      <c r="K20" s="12">
        <v>1</v>
      </c>
      <c r="L20" s="12">
        <v>1</v>
      </c>
      <c r="M20" s="12">
        <v>1</v>
      </c>
    </row>
    <row r="21" spans="1:13" x14ac:dyDescent="0.45">
      <c r="A21" s="2" t="s">
        <v>14</v>
      </c>
      <c r="B21" s="12" cm="1">
        <f t="array" ref="B21:C22">MMULT(MMULT(_xlfn.ANCHORARRAY(B18),B2:C3),_xlfn.ANCHORARRAY(B15))</f>
        <v>4.9999999999948423</v>
      </c>
      <c r="C21" s="12">
        <v>-8.7195091857950047E-6</v>
      </c>
      <c r="H21" s="3"/>
    </row>
    <row r="22" spans="1:13" x14ac:dyDescent="0.45">
      <c r="B22" s="12">
        <v>2.36584451513977E-5</v>
      </c>
      <c r="C22" s="12">
        <v>45.000000000005159</v>
      </c>
      <c r="H22" s="3"/>
      <c r="J22" s="2" t="s">
        <v>13</v>
      </c>
      <c r="K22" s="13" cm="1">
        <f t="array" ref="K22:M24">MINVERSE(_xlfn.ANCHORARRAY(K18))</f>
        <v>3.3422881694193281E-2</v>
      </c>
      <c r="L22" s="13">
        <v>-4.4522561168273224E-2</v>
      </c>
      <c r="M22" s="13">
        <v>3.1080902729772163E-3</v>
      </c>
    </row>
    <row r="23" spans="1:13" x14ac:dyDescent="0.45">
      <c r="H23" s="3"/>
      <c r="K23" s="13">
        <v>-0.41173763530376328</v>
      </c>
      <c r="L23" s="13">
        <v>-0.26759430091221348</v>
      </c>
      <c r="M23" s="13">
        <v>0.59418669161382731</v>
      </c>
    </row>
    <row r="24" spans="1:13" x14ac:dyDescent="0.45">
      <c r="H24" s="3"/>
      <c r="K24" s="13">
        <v>0.37831475360957012</v>
      </c>
      <c r="L24" s="13">
        <v>0.31211686208048678</v>
      </c>
      <c r="M24" s="13">
        <v>0.40270521811319565</v>
      </c>
    </row>
    <row r="25" spans="1:13" x14ac:dyDescent="0.45">
      <c r="H25" s="3"/>
    </row>
    <row r="26" spans="1:13" x14ac:dyDescent="0.45">
      <c r="H26" s="3"/>
      <c r="J26" s="2" t="s">
        <v>14</v>
      </c>
      <c r="K26" s="14" cm="1">
        <f t="array" ref="K26:M28">MMULT(MMULT(_xlfn.ANCHORARRAY(K22),K2:M4),_xlfn.ANCHORARRAY(K18))</f>
        <v>1.4287985774425007</v>
      </c>
      <c r="L26" s="14">
        <v>1.2223090055732411E-8</v>
      </c>
      <c r="M26" s="14">
        <v>-1.7465029221626349E-7</v>
      </c>
    </row>
    <row r="27" spans="1:13" x14ac:dyDescent="0.45">
      <c r="K27" s="14">
        <v>5.4021390600844654E-4</v>
      </c>
      <c r="L27" s="14">
        <v>3.8567226781391342</v>
      </c>
      <c r="M27" s="14">
        <v>-3.3388631022646109E-5</v>
      </c>
    </row>
    <row r="28" spans="1:13" x14ac:dyDescent="0.45">
      <c r="K28" s="14">
        <v>3.6612559977333703E-4</v>
      </c>
      <c r="L28" s="14">
        <v>1.5837062989909612E-6</v>
      </c>
      <c r="M28" s="14">
        <v>6.7144787444183667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89B2-5EE1-8549-9622-3C92D6355153}">
  <dimension ref="A1:X60"/>
  <sheetViews>
    <sheetView tabSelected="1" topLeftCell="E31" zoomScale="75" workbookViewId="0">
      <selection activeCell="K25" sqref="K25"/>
    </sheetView>
  </sheetViews>
  <sheetFormatPr defaultColWidth="10.83203125" defaultRowHeight="18.5" x14ac:dyDescent="0.45"/>
  <cols>
    <col min="1" max="1" width="18.33203125" style="1" bestFit="1" customWidth="1"/>
    <col min="2" max="2" width="11.08203125" style="1" bestFit="1" customWidth="1"/>
    <col min="3" max="3" width="14.1640625" style="1" bestFit="1" customWidth="1"/>
    <col min="4" max="4" width="10.83203125" style="1"/>
    <col min="5" max="6" width="10.9140625" style="1" bestFit="1" customWidth="1"/>
    <col min="7" max="7" width="3.83203125" style="1" customWidth="1"/>
    <col min="8" max="8" width="3.33203125" style="1" customWidth="1"/>
    <col min="9" max="9" width="3.08203125" style="1" customWidth="1"/>
    <col min="10" max="10" width="18.33203125" style="1" bestFit="1" customWidth="1"/>
    <col min="11" max="11" width="14.83203125" style="1" customWidth="1"/>
    <col min="12" max="13" width="14.75" style="1" bestFit="1" customWidth="1"/>
    <col min="14" max="14" width="10.83203125" style="1"/>
    <col min="15" max="15" width="15.33203125" style="1" bestFit="1" customWidth="1"/>
    <col min="16" max="24" width="10.9140625" style="1" bestFit="1" customWidth="1"/>
    <col min="25" max="16384" width="10.83203125" style="1"/>
  </cols>
  <sheetData>
    <row r="1" spans="1:24" x14ac:dyDescent="0.45">
      <c r="H1" s="3"/>
      <c r="J1" s="2" t="s">
        <v>15</v>
      </c>
      <c r="K1" s="4">
        <v>1</v>
      </c>
      <c r="L1" s="4">
        <v>1</v>
      </c>
      <c r="M1" s="4">
        <v>0</v>
      </c>
      <c r="O1" s="2" t="s">
        <v>16</v>
      </c>
      <c r="P1" s="4" cm="1">
        <f t="array" ref="P1:X3">TRANSPOSE(K1:M9)</f>
        <v>1</v>
      </c>
      <c r="Q1" s="4">
        <v>0</v>
      </c>
      <c r="R1" s="4">
        <v>1</v>
      </c>
      <c r="S1" s="4">
        <v>1</v>
      </c>
      <c r="T1" s="4">
        <v>1</v>
      </c>
      <c r="U1" s="4">
        <v>0</v>
      </c>
      <c r="V1" s="4">
        <v>0</v>
      </c>
      <c r="W1" s="4">
        <v>0</v>
      </c>
      <c r="X1" s="4">
        <v>0</v>
      </c>
    </row>
    <row r="2" spans="1:24" x14ac:dyDescent="0.45">
      <c r="H2" s="3"/>
      <c r="K2" s="4">
        <v>0</v>
      </c>
      <c r="L2" s="4">
        <v>0</v>
      </c>
      <c r="M2" s="4">
        <v>1</v>
      </c>
      <c r="P2" s="4">
        <v>1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1</v>
      </c>
      <c r="W2" s="4">
        <v>0</v>
      </c>
      <c r="X2" s="4">
        <v>0</v>
      </c>
    </row>
    <row r="3" spans="1:24" x14ac:dyDescent="0.45">
      <c r="A3" s="2" t="s">
        <v>15</v>
      </c>
      <c r="B3" s="4">
        <v>3</v>
      </c>
      <c r="C3" s="4">
        <v>0</v>
      </c>
      <c r="H3" s="3"/>
      <c r="K3" s="4">
        <v>1</v>
      </c>
      <c r="L3" s="4">
        <v>0</v>
      </c>
      <c r="M3" s="4">
        <v>0</v>
      </c>
      <c r="P3" s="4">
        <v>0</v>
      </c>
      <c r="Q3" s="4">
        <v>1</v>
      </c>
      <c r="R3" s="4">
        <v>0</v>
      </c>
      <c r="S3" s="4">
        <v>0</v>
      </c>
      <c r="T3" s="4">
        <v>1</v>
      </c>
      <c r="U3" s="4">
        <v>1</v>
      </c>
      <c r="V3" s="4">
        <v>0</v>
      </c>
      <c r="W3" s="4">
        <v>1</v>
      </c>
      <c r="X3" s="4">
        <v>1</v>
      </c>
    </row>
    <row r="4" spans="1:24" x14ac:dyDescent="0.45">
      <c r="B4" s="4">
        <v>4</v>
      </c>
      <c r="C4" s="4">
        <v>5</v>
      </c>
      <c r="H4" s="3"/>
      <c r="K4" s="4">
        <v>1</v>
      </c>
      <c r="L4" s="4">
        <v>0</v>
      </c>
      <c r="M4" s="4">
        <v>0</v>
      </c>
    </row>
    <row r="5" spans="1:24" x14ac:dyDescent="0.45">
      <c r="H5" s="3"/>
      <c r="K5" s="4">
        <v>1</v>
      </c>
      <c r="L5" s="4">
        <v>1</v>
      </c>
      <c r="M5" s="4">
        <v>1</v>
      </c>
    </row>
    <row r="6" spans="1:24" x14ac:dyDescent="0.45">
      <c r="A6" s="2" t="s">
        <v>16</v>
      </c>
      <c r="B6" s="4" cm="1">
        <f t="array" ref="B6:C7">TRANSPOSE(B3:C4)</f>
        <v>3</v>
      </c>
      <c r="C6" s="4">
        <v>4</v>
      </c>
      <c r="H6" s="3"/>
      <c r="K6" s="4">
        <v>0</v>
      </c>
      <c r="L6" s="4">
        <v>0</v>
      </c>
      <c r="M6" s="4">
        <v>1</v>
      </c>
    </row>
    <row r="7" spans="1:24" x14ac:dyDescent="0.45">
      <c r="B7" s="4">
        <v>0</v>
      </c>
      <c r="C7" s="4">
        <v>5</v>
      </c>
      <c r="H7" s="3"/>
      <c r="K7" s="4">
        <v>0</v>
      </c>
      <c r="L7" s="4">
        <v>1</v>
      </c>
      <c r="M7" s="4">
        <v>0</v>
      </c>
    </row>
    <row r="8" spans="1:24" x14ac:dyDescent="0.45">
      <c r="H8" s="3"/>
      <c r="K8" s="4">
        <v>0</v>
      </c>
      <c r="L8" s="4">
        <v>0</v>
      </c>
      <c r="M8" s="4">
        <v>1</v>
      </c>
    </row>
    <row r="9" spans="1:24" x14ac:dyDescent="0.45">
      <c r="B9" s="2" t="s">
        <v>17</v>
      </c>
      <c r="E9" s="2" t="s">
        <v>1</v>
      </c>
      <c r="H9" s="3"/>
      <c r="K9" s="4">
        <v>0</v>
      </c>
      <c r="L9" s="4">
        <v>0</v>
      </c>
      <c r="M9" s="4">
        <v>1</v>
      </c>
    </row>
    <row r="10" spans="1:24" x14ac:dyDescent="0.45">
      <c r="B10" s="4">
        <v>25</v>
      </c>
      <c r="C10" s="4">
        <v>20</v>
      </c>
      <c r="E10" s="4">
        <v>1</v>
      </c>
      <c r="F10" s="4">
        <v>0</v>
      </c>
      <c r="H10" s="3"/>
    </row>
    <row r="11" spans="1:24" x14ac:dyDescent="0.45">
      <c r="B11" s="4">
        <v>20</v>
      </c>
      <c r="C11" s="4">
        <v>25</v>
      </c>
      <c r="E11" s="4">
        <v>0</v>
      </c>
      <c r="F11" s="4">
        <v>1</v>
      </c>
      <c r="H11" s="3"/>
      <c r="K11" s="2" t="s">
        <v>17</v>
      </c>
      <c r="O11" s="1" t="s">
        <v>1</v>
      </c>
    </row>
    <row r="12" spans="1:24" x14ac:dyDescent="0.45">
      <c r="H12" s="3"/>
      <c r="K12" s="4">
        <v>4</v>
      </c>
      <c r="L12" s="4">
        <v>2</v>
      </c>
      <c r="M12" s="4">
        <v>1</v>
      </c>
      <c r="O12" s="4">
        <v>1</v>
      </c>
      <c r="P12" s="4">
        <v>0</v>
      </c>
      <c r="Q12" s="4">
        <v>0</v>
      </c>
    </row>
    <row r="13" spans="1:24" x14ac:dyDescent="0.45">
      <c r="A13" s="2"/>
      <c r="B13" s="2" t="s">
        <v>3</v>
      </c>
      <c r="E13" s="2" t="s">
        <v>4</v>
      </c>
      <c r="H13" s="3"/>
      <c r="K13" s="4">
        <v>2</v>
      </c>
      <c r="L13" s="4">
        <v>3</v>
      </c>
      <c r="M13" s="4">
        <v>1</v>
      </c>
      <c r="O13" s="4">
        <v>0</v>
      </c>
      <c r="P13" s="4">
        <v>1</v>
      </c>
      <c r="Q13" s="4">
        <v>0</v>
      </c>
    </row>
    <row r="14" spans="1:24" x14ac:dyDescent="0.45">
      <c r="A14" s="2" t="s">
        <v>5</v>
      </c>
      <c r="B14" s="1">
        <v>4.9999763415320171</v>
      </c>
      <c r="E14" s="5">
        <v>45.000008719507832</v>
      </c>
      <c r="H14" s="3"/>
      <c r="K14" s="4">
        <v>1</v>
      </c>
      <c r="L14" s="4">
        <v>1</v>
      </c>
      <c r="M14" s="4">
        <v>5</v>
      </c>
      <c r="O14" s="4">
        <v>0</v>
      </c>
      <c r="P14" s="4">
        <v>0</v>
      </c>
      <c r="Q14" s="4">
        <v>1</v>
      </c>
    </row>
    <row r="15" spans="1:24" x14ac:dyDescent="0.45">
      <c r="A15" s="2" t="s">
        <v>8</v>
      </c>
      <c r="B15" s="4" cm="1">
        <f t="array" ref="B15:C16">B10:C11-B14*E10:F11</f>
        <v>20.000023658467981</v>
      </c>
      <c r="C15" s="4">
        <v>20</v>
      </c>
      <c r="E15" s="4" cm="1">
        <f t="array" ref="E15:F16">B10:C11-E14*E10:F11</f>
        <v>-20.000008719507832</v>
      </c>
      <c r="F15" s="4">
        <v>20</v>
      </c>
      <c r="H15" s="3"/>
    </row>
    <row r="16" spans="1:24" x14ac:dyDescent="0.45">
      <c r="A16" s="2"/>
      <c r="B16" s="4">
        <v>20</v>
      </c>
      <c r="C16" s="4">
        <v>20.000023658467981</v>
      </c>
      <c r="E16" s="4">
        <v>20</v>
      </c>
      <c r="F16" s="4">
        <v>-20.000008719507832</v>
      </c>
      <c r="H16" s="3"/>
      <c r="K16" s="2" t="s">
        <v>3</v>
      </c>
      <c r="L16" s="24"/>
      <c r="O16" s="2" t="s">
        <v>6</v>
      </c>
      <c r="S16" s="2" t="s">
        <v>7</v>
      </c>
    </row>
    <row r="17" spans="1:21" x14ac:dyDescent="0.45">
      <c r="A17" s="2" t="s">
        <v>9</v>
      </c>
      <c r="B17" s="1">
        <f>MDETERM(B15:C16)</f>
        <v>9.4633927899647136E-4</v>
      </c>
      <c r="E17" s="1">
        <f>MDETERM(_xlfn.ANCHORARRAY(E15))</f>
        <v>3.4878038931997153E-4</v>
      </c>
      <c r="H17" s="3"/>
      <c r="J17" s="2" t="s">
        <v>5</v>
      </c>
      <c r="K17" s="1">
        <v>1.4287957516747574</v>
      </c>
      <c r="O17" s="1">
        <v>3.8567203413995945</v>
      </c>
      <c r="S17" s="1">
        <v>6.714501373292638</v>
      </c>
    </row>
    <row r="18" spans="1:21" x14ac:dyDescent="0.45">
      <c r="H18" s="3"/>
      <c r="J18" s="2" t="s">
        <v>8</v>
      </c>
      <c r="K18" s="1" cm="1">
        <f t="array" ref="K18:M20">K12:M14-K17*O12:Q14</f>
        <v>2.5712042483252429</v>
      </c>
      <c r="L18" s="1">
        <v>2</v>
      </c>
      <c r="M18" s="1">
        <v>1</v>
      </c>
      <c r="O18" s="1" cm="1">
        <f t="array" ref="O18:Q20">K12:M14-O17*O12:Q14</f>
        <v>0.14327965860040548</v>
      </c>
      <c r="P18" s="1">
        <v>2</v>
      </c>
      <c r="Q18" s="1">
        <v>1</v>
      </c>
      <c r="S18" s="1" cm="1">
        <f t="array" ref="S18:U20">K12:M14-S17*O12:Q14</f>
        <v>-2.714501373292638</v>
      </c>
      <c r="T18" s="1">
        <v>2</v>
      </c>
      <c r="U18" s="1">
        <v>1</v>
      </c>
    </row>
    <row r="19" spans="1:21" x14ac:dyDescent="0.45">
      <c r="A19" s="2" t="s">
        <v>10</v>
      </c>
      <c r="B19" s="6">
        <f>E14</f>
        <v>45.000008719507832</v>
      </c>
      <c r="C19" s="7">
        <f>B14</f>
        <v>4.9999763415320171</v>
      </c>
      <c r="H19" s="3"/>
      <c r="J19" s="2"/>
      <c r="K19" s="1">
        <v>2</v>
      </c>
      <c r="L19" s="1">
        <v>1.5712042483252426</v>
      </c>
      <c r="M19" s="1">
        <v>1</v>
      </c>
      <c r="O19" s="1">
        <v>2</v>
      </c>
      <c r="P19" s="1">
        <v>-0.85672034139959452</v>
      </c>
      <c r="Q19" s="1">
        <v>1</v>
      </c>
      <c r="S19" s="1">
        <v>2</v>
      </c>
      <c r="T19" s="1">
        <v>-3.714501373292638</v>
      </c>
      <c r="U19" s="1">
        <v>1</v>
      </c>
    </row>
    <row r="20" spans="1:21" x14ac:dyDescent="0.45">
      <c r="A20" s="2" t="s">
        <v>11</v>
      </c>
      <c r="B20" s="8">
        <f>-C10/(B10-B19)</f>
        <v>0.9999995640247985</v>
      </c>
      <c r="C20" s="9">
        <f>-C10/(B10-C19)</f>
        <v>-0.9999988170780002</v>
      </c>
      <c r="H20" s="3"/>
      <c r="K20" s="1">
        <v>1</v>
      </c>
      <c r="L20" s="1">
        <v>1</v>
      </c>
      <c r="M20" s="1">
        <v>3.5712042483252429</v>
      </c>
      <c r="O20" s="1">
        <v>1</v>
      </c>
      <c r="P20" s="1">
        <v>1</v>
      </c>
      <c r="Q20" s="1">
        <v>1.1432796586004055</v>
      </c>
      <c r="S20" s="1">
        <v>1</v>
      </c>
      <c r="T20" s="1">
        <v>1</v>
      </c>
      <c r="U20" s="1">
        <v>-1.714501373292638</v>
      </c>
    </row>
    <row r="21" spans="1:21" x14ac:dyDescent="0.45">
      <c r="B21" s="15">
        <v>1</v>
      </c>
      <c r="C21" s="16">
        <v>1</v>
      </c>
      <c r="H21" s="3"/>
      <c r="J21" s="2" t="s">
        <v>9</v>
      </c>
      <c r="K21" s="1">
        <f>MDETERM(_xlfn.ANCHORARRAY(K18))</f>
        <v>3.6263910068429587E-5</v>
      </c>
      <c r="O21" s="1">
        <f>MDETERM(_xlfn.ANCHORARRAY(O18))</f>
        <v>-1.621341317503625E-5</v>
      </c>
      <c r="S21" s="1">
        <f>MDETERM(_xlfn.ANCHORARRAY(S18))</f>
        <v>-3.4181795452868348E-4</v>
      </c>
    </row>
    <row r="22" spans="1:21" x14ac:dyDescent="0.45">
      <c r="B22" s="17"/>
      <c r="C22" s="17"/>
      <c r="H22" s="3"/>
    </row>
    <row r="23" spans="1:21" x14ac:dyDescent="0.45">
      <c r="A23" s="2" t="s">
        <v>18</v>
      </c>
      <c r="B23" s="1">
        <f>SQRT(B20^2+B21^2)</f>
        <v>1.4142132540921073</v>
      </c>
      <c r="C23" s="1">
        <f>SQRT(C20^2+C21^2)</f>
        <v>1.4142127259211748</v>
      </c>
      <c r="H23" s="3"/>
      <c r="J23" s="2" t="s">
        <v>10</v>
      </c>
      <c r="K23" s="22">
        <f>S17</f>
        <v>6.714501373292638</v>
      </c>
      <c r="L23" s="10">
        <f>O17</f>
        <v>3.8567203413995945</v>
      </c>
      <c r="M23" s="23">
        <f>K17</f>
        <v>1.4287957516747574</v>
      </c>
    </row>
    <row r="24" spans="1:21" x14ac:dyDescent="0.45">
      <c r="A24" s="2"/>
      <c r="H24" s="3"/>
      <c r="J24" s="2" t="s">
        <v>11</v>
      </c>
      <c r="K24" s="19" cm="1">
        <f t="array" ref="K24:K25">-MMULT(MINVERSE(S18:T19),U18:U19)</f>
        <v>0.93941861749441669</v>
      </c>
      <c r="L24" s="20" cm="1">
        <f t="array" ref="L24:L25">-MMULT(MINVERSE(O18:P19),Q18:Q19)</f>
        <v>-0.69291611837092981</v>
      </c>
      <c r="M24" s="21" cm="1">
        <f t="array" ref="M24:M25">-MMULT(MINVERSE(K18:L19),M18:M19)</f>
        <v>10.750252968369011</v>
      </c>
    </row>
    <row r="25" spans="1:21" x14ac:dyDescent="0.45">
      <c r="A25" s="2" t="s">
        <v>19</v>
      </c>
      <c r="B25" s="10">
        <f>B20/$B$23</f>
        <v>0.70710662704598637</v>
      </c>
      <c r="C25" s="10">
        <f>C20/$C$23</f>
        <v>-0.70710636296009266</v>
      </c>
      <c r="H25" s="3"/>
      <c r="K25" s="19">
        <v>0.77502656364263278</v>
      </c>
      <c r="L25" s="20">
        <v>-0.45035960756054755</v>
      </c>
      <c r="M25" s="21">
        <v>-14.32054805142073</v>
      </c>
    </row>
    <row r="26" spans="1:21" x14ac:dyDescent="0.45">
      <c r="A26" s="2"/>
      <c r="B26" s="10">
        <f>B21/$B$23</f>
        <v>0.70710693532707503</v>
      </c>
      <c r="C26" s="10">
        <f>C21/$C$23</f>
        <v>0.70710719941275502</v>
      </c>
      <c r="H26" s="3"/>
      <c r="K26" s="19">
        <v>1</v>
      </c>
      <c r="L26" s="20">
        <v>1</v>
      </c>
      <c r="M26" s="21">
        <v>1</v>
      </c>
    </row>
    <row r="27" spans="1:21" x14ac:dyDescent="0.45">
      <c r="A27" s="2"/>
      <c r="H27" s="3"/>
      <c r="K27" s="17"/>
      <c r="L27" s="17"/>
      <c r="M27" s="17"/>
    </row>
    <row r="28" spans="1:21" x14ac:dyDescent="0.45">
      <c r="A28" s="2" t="s">
        <v>20</v>
      </c>
      <c r="B28" s="11">
        <f>SQRT(B19)</f>
        <v>6.7082045824130789</v>
      </c>
      <c r="C28" s="11">
        <v>0</v>
      </c>
      <c r="H28" s="3"/>
      <c r="J28" s="2" t="s">
        <v>18</v>
      </c>
      <c r="K28" s="1">
        <f>SQRT(K24^2+K25^2+K26^2)</f>
        <v>1.5758088441326978</v>
      </c>
      <c r="L28" s="1">
        <f t="shared" ref="L28:M28" si="0">SQRT(L24^2+L25^2+L26^2)</f>
        <v>1.2972881419408437</v>
      </c>
      <c r="M28" s="1">
        <f t="shared" si="0"/>
        <v>17.934492894335673</v>
      </c>
    </row>
    <row r="29" spans="1:21" x14ac:dyDescent="0.45">
      <c r="A29" s="2"/>
      <c r="B29" s="11">
        <v>0</v>
      </c>
      <c r="C29" s="11">
        <f>SQRT(C19)</f>
        <v>2.2360626872992664</v>
      </c>
      <c r="H29" s="3"/>
    </row>
    <row r="30" spans="1:21" x14ac:dyDescent="0.45">
      <c r="H30" s="3"/>
      <c r="J30" s="2" t="s">
        <v>19</v>
      </c>
      <c r="K30" s="12">
        <f>K24/$K$28</f>
        <v>0.59615011109514304</v>
      </c>
      <c r="L30" s="12">
        <f>L24/$L$28</f>
        <v>-0.53412661071138257</v>
      </c>
      <c r="M30" s="12">
        <f>M24/$M$28</f>
        <v>0.59941772715326169</v>
      </c>
    </row>
    <row r="31" spans="1:21" x14ac:dyDescent="0.45">
      <c r="A31" s="2" t="s">
        <v>21</v>
      </c>
      <c r="B31" s="12" cm="1">
        <f t="array" ref="B31:C32">MINVERSE(B28:C29)</f>
        <v>0.1490711840574605</v>
      </c>
      <c r="C31" s="12">
        <v>0</v>
      </c>
      <c r="H31" s="3"/>
      <c r="K31" s="12">
        <f t="shared" ref="K31:K32" si="1">K25/$K$28</f>
        <v>0.49182777881234452</v>
      </c>
      <c r="L31" s="12">
        <f t="shared" ref="L31:L32" si="2">L25/$L$28</f>
        <v>-0.34715464745308983</v>
      </c>
      <c r="M31" s="12">
        <f t="shared" ref="M31:M32" si="3">M25/$M$28</f>
        <v>-0.79849194152256453</v>
      </c>
    </row>
    <row r="32" spans="1:21" x14ac:dyDescent="0.45">
      <c r="B32" s="12">
        <v>0</v>
      </c>
      <c r="C32" s="12">
        <v>0.44721465354256579</v>
      </c>
      <c r="H32" s="3"/>
      <c r="K32" s="12">
        <f t="shared" si="1"/>
        <v>0.63459473763163543</v>
      </c>
      <c r="L32" s="12">
        <f t="shared" si="2"/>
        <v>0.7708387733382982</v>
      </c>
      <c r="M32" s="12">
        <f t="shared" si="3"/>
        <v>5.575847646720105E-2</v>
      </c>
    </row>
    <row r="33" spans="1:13" x14ac:dyDescent="0.45">
      <c r="H33" s="3"/>
    </row>
    <row r="34" spans="1:13" x14ac:dyDescent="0.45">
      <c r="A34" s="2" t="s">
        <v>22</v>
      </c>
      <c r="B34" s="4" cm="1">
        <f t="array" ref="B34:C35">MMULT(MMULT(B3:C4,B25:C26),_xlfn.ANCHORARRAY(B31))</f>
        <v>0.31622766644586697</v>
      </c>
      <c r="C34" s="4">
        <v>-0.94868498138682489</v>
      </c>
      <c r="H34" s="3"/>
      <c r="J34" s="2" t="s">
        <v>20</v>
      </c>
      <c r="K34" s="13">
        <f>SQRT(K23)</f>
        <v>2.5912354916704574</v>
      </c>
      <c r="L34" s="13">
        <v>0</v>
      </c>
      <c r="M34" s="13">
        <v>0</v>
      </c>
    </row>
    <row r="35" spans="1:13" x14ac:dyDescent="0.45">
      <c r="B35" s="4">
        <v>0.9486832291167353</v>
      </c>
      <c r="C35" s="4">
        <v>0.31623019749837955</v>
      </c>
      <c r="H35" s="3"/>
      <c r="K35" s="13">
        <v>0</v>
      </c>
      <c r="L35" s="13">
        <f>SQRT(L23)</f>
        <v>1.9638534419349105</v>
      </c>
      <c r="M35" s="13">
        <v>0</v>
      </c>
    </row>
    <row r="36" spans="1:13" x14ac:dyDescent="0.45">
      <c r="H36" s="3"/>
      <c r="K36" s="13">
        <v>0</v>
      </c>
      <c r="L36" s="13">
        <v>0</v>
      </c>
      <c r="M36" s="13">
        <f>SQRT(M23)</f>
        <v>1.1953224467375978</v>
      </c>
    </row>
    <row r="37" spans="1:13" x14ac:dyDescent="0.45">
      <c r="A37" s="2" t="s">
        <v>23</v>
      </c>
      <c r="B37" s="18" cm="1">
        <f t="array" ref="B37:C38">MMULT(MMULT(_xlfn.ANCHORARRAY(B34),B28:C29),TRANSPOSE(B25:C26))</f>
        <v>2.9999975716530063</v>
      </c>
      <c r="C37" s="18">
        <v>9.0727425572367792E-13</v>
      </c>
      <c r="E37" s="4" cm="1">
        <f t="array" ref="E37:F38">ROUND(_xlfn.ANCHORARRAY(B37),0)</f>
        <v>3</v>
      </c>
      <c r="F37" s="4">
        <v>0</v>
      </c>
      <c r="H37" s="3"/>
    </row>
    <row r="38" spans="1:13" x14ac:dyDescent="0.45">
      <c r="B38" s="18">
        <v>3.999996762205519</v>
      </c>
      <c r="C38" s="18">
        <v>5.0000040472461986</v>
      </c>
      <c r="E38" s="4">
        <v>4</v>
      </c>
      <c r="F38" s="4">
        <v>5</v>
      </c>
      <c r="H38" s="3"/>
      <c r="J38" s="2" t="s">
        <v>21</v>
      </c>
      <c r="K38" s="14" cm="1">
        <f t="array" ref="K38:M40">MINVERSE(K34:M36)</f>
        <v>0.38591629483869999</v>
      </c>
      <c r="L38" s="14">
        <v>0</v>
      </c>
      <c r="M38" s="14">
        <v>0</v>
      </c>
    </row>
    <row r="39" spans="1:13" x14ac:dyDescent="0.45">
      <c r="H39" s="3"/>
      <c r="K39" s="14">
        <v>0</v>
      </c>
      <c r="L39" s="14">
        <v>0.50920296731243742</v>
      </c>
      <c r="M39" s="14">
        <v>0</v>
      </c>
    </row>
    <row r="40" spans="1:13" x14ac:dyDescent="0.45">
      <c r="H40" s="3"/>
      <c r="K40" s="14">
        <v>0</v>
      </c>
      <c r="L40" s="14">
        <v>0</v>
      </c>
      <c r="M40" s="14">
        <v>0.83659434550845024</v>
      </c>
    </row>
    <row r="41" spans="1:13" x14ac:dyDescent="0.45">
      <c r="H41" s="3"/>
    </row>
    <row r="42" spans="1:13" x14ac:dyDescent="0.45">
      <c r="H42" s="3"/>
      <c r="J42" s="2" t="s">
        <v>22</v>
      </c>
      <c r="K42" s="4" cm="1">
        <f t="array" ref="K42:M50">MMULT(MMULT(K1:M9,K30:M32),_xlfn.ANCHORARRAY(K38))</f>
        <v>0.4198683961395247</v>
      </c>
      <c r="L42" s="4">
        <v>-0.44875103169418756</v>
      </c>
      <c r="M42" s="4">
        <v>-0.16654436207789583</v>
      </c>
    </row>
    <row r="43" spans="1:13" x14ac:dyDescent="0.45">
      <c r="H43" s="3"/>
      <c r="K43" s="4">
        <v>0.24490044987093768</v>
      </c>
      <c r="L43" s="4">
        <v>0.39251339070334079</v>
      </c>
      <c r="M43" s="4">
        <v>4.664722612662639E-2</v>
      </c>
    </row>
    <row r="44" spans="1:13" x14ac:dyDescent="0.45">
      <c r="H44" s="3"/>
      <c r="K44" s="4">
        <v>0.23006404204151698</v>
      </c>
      <c r="L44" s="4">
        <v>-0.2719788550947711</v>
      </c>
      <c r="M44" s="4">
        <v>0.50146948113394574</v>
      </c>
    </row>
    <row r="45" spans="1:13" x14ac:dyDescent="0.45">
      <c r="H45" s="3"/>
      <c r="K45" s="4">
        <v>0.23006404204151698</v>
      </c>
      <c r="L45" s="4">
        <v>-0.2719788550947711</v>
      </c>
      <c r="M45" s="4">
        <v>0.50146948113394574</v>
      </c>
    </row>
    <row r="46" spans="1:13" x14ac:dyDescent="0.45">
      <c r="H46" s="3"/>
      <c r="K46" s="4">
        <v>0.66476884601046238</v>
      </c>
      <c r="L46" s="4">
        <v>-5.6237640990846771E-2</v>
      </c>
      <c r="M46" s="4">
        <v>-0.11989713595126944</v>
      </c>
    </row>
    <row r="47" spans="1:13" x14ac:dyDescent="0.45">
      <c r="H47" s="3"/>
      <c r="K47" s="4">
        <v>0.24490044987093768</v>
      </c>
      <c r="L47" s="4">
        <v>0.39251339070334079</v>
      </c>
      <c r="M47" s="4">
        <v>4.664722612662639E-2</v>
      </c>
    </row>
    <row r="48" spans="1:13" x14ac:dyDescent="0.45">
      <c r="H48" s="3"/>
      <c r="K48" s="4">
        <v>0.18980435409800767</v>
      </c>
      <c r="L48" s="4">
        <v>-0.17677217659941644</v>
      </c>
      <c r="M48" s="4">
        <v>-0.66801384321184165</v>
      </c>
    </row>
    <row r="49" spans="8:17" x14ac:dyDescent="0.45">
      <c r="H49" s="3"/>
      <c r="K49" s="4">
        <v>0.24490044987093768</v>
      </c>
      <c r="L49" s="4">
        <v>0.39251339070334079</v>
      </c>
      <c r="M49" s="4">
        <v>4.664722612662639E-2</v>
      </c>
    </row>
    <row r="50" spans="8:17" x14ac:dyDescent="0.45">
      <c r="H50" s="3"/>
      <c r="K50" s="4">
        <v>0.24490044987093768</v>
      </c>
      <c r="L50" s="4">
        <v>0.39251339070334079</v>
      </c>
      <c r="M50" s="4">
        <v>4.664722612662639E-2</v>
      </c>
    </row>
    <row r="51" spans="8:17" x14ac:dyDescent="0.45">
      <c r="H51" s="3"/>
    </row>
    <row r="52" spans="8:17" x14ac:dyDescent="0.45">
      <c r="H52" s="3"/>
      <c r="J52" s="2" t="s">
        <v>23</v>
      </c>
      <c r="K52" s="18" cm="1">
        <f t="array" ref="K52:M60">MMULT(MMULT(_xlfn.ANCHORARRAY(K42),K34:M36),TRANSPOSE(K30:M32))</f>
        <v>0.99998529833219207</v>
      </c>
      <c r="L52" s="18">
        <v>0.99999778941406781</v>
      </c>
      <c r="M52" s="18">
        <v>-7.9531180878326946E-7</v>
      </c>
      <c r="O52" s="4" cm="1">
        <f t="array" ref="O52:Q60">ROUND(_xlfn.ANCHORARRAY(K52),0)</f>
        <v>1</v>
      </c>
      <c r="P52" s="4">
        <v>1</v>
      </c>
      <c r="Q52" s="4">
        <v>0</v>
      </c>
    </row>
    <row r="53" spans="8:17" x14ac:dyDescent="0.45">
      <c r="H53" s="3"/>
      <c r="K53" s="18">
        <v>1.0841164886053745E-5</v>
      </c>
      <c r="L53" s="18">
        <v>-1.163647669489426E-5</v>
      </c>
      <c r="M53" s="18">
        <v>1.0000119032093997</v>
      </c>
      <c r="O53" s="4">
        <v>0</v>
      </c>
      <c r="P53" s="4">
        <v>0</v>
      </c>
      <c r="Q53" s="4">
        <v>1</v>
      </c>
    </row>
    <row r="54" spans="8:17" x14ac:dyDescent="0.45">
      <c r="H54" s="3"/>
      <c r="K54" s="18">
        <v>0.99998780285436228</v>
      </c>
      <c r="L54" s="18">
        <v>-2.5045221704322884E-6</v>
      </c>
      <c r="M54" s="18">
        <v>1.0841164886109256E-5</v>
      </c>
      <c r="O54" s="4">
        <v>1</v>
      </c>
      <c r="P54" s="4">
        <v>0</v>
      </c>
      <c r="Q54" s="4">
        <v>0</v>
      </c>
    </row>
    <row r="55" spans="8:17" x14ac:dyDescent="0.45">
      <c r="H55" s="3"/>
      <c r="K55" s="18">
        <v>0.99998780285436228</v>
      </c>
      <c r="L55" s="18">
        <v>-2.5045221704322884E-6</v>
      </c>
      <c r="M55" s="18">
        <v>1.0841164886109256E-5</v>
      </c>
      <c r="O55" s="4">
        <v>1</v>
      </c>
      <c r="P55" s="4">
        <v>0</v>
      </c>
      <c r="Q55" s="4">
        <v>0</v>
      </c>
    </row>
    <row r="56" spans="8:17" x14ac:dyDescent="0.45">
      <c r="H56" s="3"/>
      <c r="K56" s="18">
        <v>0.999996139497078</v>
      </c>
      <c r="L56" s="18">
        <v>0.99998615293737292</v>
      </c>
      <c r="M56" s="18">
        <v>1.0000111078975911</v>
      </c>
      <c r="O56" s="4">
        <v>1</v>
      </c>
      <c r="P56" s="4">
        <v>1</v>
      </c>
      <c r="Q56" s="4">
        <v>1</v>
      </c>
    </row>
    <row r="57" spans="8:17" x14ac:dyDescent="0.45">
      <c r="H57" s="3"/>
      <c r="K57" s="18">
        <v>1.0841164886053745E-5</v>
      </c>
      <c r="L57" s="18">
        <v>-1.163647669489426E-5</v>
      </c>
      <c r="M57" s="18">
        <v>1.0000119032093997</v>
      </c>
      <c r="O57" s="4">
        <v>0</v>
      </c>
      <c r="P57" s="4">
        <v>0</v>
      </c>
      <c r="Q57" s="4">
        <v>1</v>
      </c>
    </row>
    <row r="58" spans="8:17" x14ac:dyDescent="0.45">
      <c r="H58" s="3"/>
      <c r="K58" s="18">
        <v>-2.5045221704322884E-6</v>
      </c>
      <c r="L58" s="18">
        <v>1.0000002939362385</v>
      </c>
      <c r="M58" s="18">
        <v>-1.163647669489426E-5</v>
      </c>
      <c r="O58" s="4">
        <v>0</v>
      </c>
      <c r="P58" s="4">
        <v>1</v>
      </c>
      <c r="Q58" s="4">
        <v>0</v>
      </c>
    </row>
    <row r="59" spans="8:17" x14ac:dyDescent="0.45">
      <c r="H59" s="3"/>
      <c r="K59" s="18">
        <v>1.0841164886053745E-5</v>
      </c>
      <c r="L59" s="18">
        <v>-1.163647669489426E-5</v>
      </c>
      <c r="M59" s="18">
        <v>1.0000119032093997</v>
      </c>
      <c r="O59" s="4">
        <v>0</v>
      </c>
      <c r="P59" s="4">
        <v>0</v>
      </c>
      <c r="Q59" s="4">
        <v>1</v>
      </c>
    </row>
    <row r="60" spans="8:17" x14ac:dyDescent="0.45">
      <c r="H60" s="3"/>
      <c r="K60" s="18">
        <v>1.0841164886053745E-5</v>
      </c>
      <c r="L60" s="18">
        <v>-1.163647669489426E-5</v>
      </c>
      <c r="M60" s="18">
        <v>1.0000119032093997</v>
      </c>
      <c r="O60" s="4">
        <v>0</v>
      </c>
      <c r="P60" s="4">
        <v>0</v>
      </c>
      <c r="Q6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</vt:lpstr>
      <vt:lpstr>svd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Lely Hiryanto</dc:creator>
  <cp:keywords/>
  <dc:description/>
  <cp:lastModifiedBy>GEORGIA SUGISANDHEA</cp:lastModifiedBy>
  <cp:revision/>
  <dcterms:created xsi:type="dcterms:W3CDTF">2024-05-25T02:43:16Z</dcterms:created>
  <dcterms:modified xsi:type="dcterms:W3CDTF">2024-06-04T09:05:53Z</dcterms:modified>
  <cp:category/>
  <cp:contentStatus/>
</cp:coreProperties>
</file>