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Materials\Computation\"/>
    </mc:Choice>
  </mc:AlternateContent>
  <xr:revisionPtr revIDLastSave="0" documentId="13_ncr:1_{4442B480-0F2A-4F02-AB02-4A25356C8C38}" xr6:coauthVersionLast="47" xr6:coauthVersionMax="47" xr10:uidLastSave="{00000000-0000-0000-0000-000000000000}"/>
  <bookViews>
    <workbookView xWindow="-110" yWindow="-110" windowWidth="19420" windowHeight="10300" firstSheet="1" activeTab="6" xr2:uid="{2632C383-E9D2-4C9A-9153-E76FB4E82B0D}"/>
  </bookViews>
  <sheets>
    <sheet name="Caesar Cipher" sheetId="1" r:id="rId1"/>
    <sheet name="Affine Cipher" sheetId="2" r:id="rId2"/>
    <sheet name="Transposition Cipher" sheetId="3" r:id="rId3"/>
    <sheet name="Cryptography" sheetId="4" r:id="rId4"/>
    <sheet name="KNN" sheetId="5" r:id="rId5"/>
    <sheet name="KMeans" sheetId="6" r:id="rId6"/>
    <sheet name="SVD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4" i="7" l="1"/>
  <c r="B35" i="7"/>
  <c r="B28" i="7" a="1"/>
  <c r="B28" i="7" s="1"/>
  <c r="F22" i="7" a="1"/>
  <c r="F22" i="7" s="1"/>
  <c r="B22" i="7" a="1"/>
  <c r="B22" i="7" s="1"/>
  <c r="C39" i="7"/>
  <c r="D27" i="7"/>
  <c r="D40" i="7" s="1"/>
  <c r="C27" i="7"/>
  <c r="B27" i="7"/>
  <c r="B38" i="7" s="1"/>
  <c r="E3" i="7" a="1"/>
  <c r="E3" i="7" s="1"/>
  <c r="A12" i="7" s="1" a="1"/>
  <c r="A12" i="7" s="1"/>
  <c r="B42" i="7" l="1" a="1"/>
  <c r="B42" i="7" s="1"/>
  <c r="J22" i="7" a="1"/>
  <c r="J22" i="7" s="1"/>
  <c r="F25" i="7" l="1"/>
  <c r="C28" i="7" a="1"/>
  <c r="B25" i="7"/>
  <c r="D28" i="7" a="1"/>
  <c r="J25" i="7"/>
  <c r="C28" i="7" l="1"/>
  <c r="D28" i="7"/>
  <c r="C32" i="7" l="1"/>
  <c r="C34" i="7" s="1"/>
  <c r="D32" i="7"/>
  <c r="D34" i="7" s="1"/>
  <c r="B32" i="7"/>
  <c r="D36" i="7" l="1"/>
  <c r="D35" i="7"/>
  <c r="B36" i="7"/>
  <c r="C36" i="7"/>
  <c r="C35" i="7"/>
  <c r="G34" i="7" l="1" a="1"/>
  <c r="G34" i="7" s="1"/>
  <c r="B46" i="7" a="1"/>
  <c r="B46" i="7" s="1"/>
  <c r="B54" i="7" s="1" a="1"/>
  <c r="B54" i="7" s="1"/>
  <c r="F54" i="7" s="1" a="1"/>
  <c r="F54" i="7" s="1"/>
  <c r="L7" i="6"/>
  <c r="P59" i="6"/>
  <c r="Q59" i="6"/>
  <c r="R59" i="6"/>
  <c r="P60" i="6"/>
  <c r="Q60" i="6"/>
  <c r="R60" i="6"/>
  <c r="P61" i="6"/>
  <c r="Q61" i="6"/>
  <c r="R61" i="6"/>
  <c r="P62" i="6"/>
  <c r="Q62" i="6"/>
  <c r="R62" i="6"/>
  <c r="P63" i="6"/>
  <c r="Q63" i="6"/>
  <c r="R63" i="6"/>
  <c r="P64" i="6"/>
  <c r="Q64" i="6"/>
  <c r="R64" i="6"/>
  <c r="P65" i="6"/>
  <c r="Q65" i="6"/>
  <c r="R65" i="6"/>
  <c r="P66" i="6"/>
  <c r="Q66" i="6"/>
  <c r="R66" i="6"/>
  <c r="P67" i="6"/>
  <c r="Q67" i="6"/>
  <c r="R67" i="6"/>
  <c r="P68" i="6"/>
  <c r="Q68" i="6"/>
  <c r="R68" i="6"/>
  <c r="P69" i="6"/>
  <c r="Q69" i="6"/>
  <c r="R69" i="6"/>
  <c r="P70" i="6"/>
  <c r="Q70" i="6"/>
  <c r="R70" i="6"/>
  <c r="P71" i="6"/>
  <c r="Q71" i="6"/>
  <c r="R71" i="6"/>
  <c r="P72" i="6"/>
  <c r="Q72" i="6"/>
  <c r="R72" i="6"/>
  <c r="P73" i="6"/>
  <c r="Q73" i="6"/>
  <c r="R73" i="6"/>
  <c r="P74" i="6"/>
  <c r="Q74" i="6"/>
  <c r="R74" i="6"/>
  <c r="P75" i="6"/>
  <c r="Q75" i="6"/>
  <c r="R75" i="6"/>
  <c r="P76" i="6"/>
  <c r="Q76" i="6"/>
  <c r="R76" i="6"/>
  <c r="P77" i="6"/>
  <c r="Q77" i="6"/>
  <c r="R77" i="6"/>
  <c r="P78" i="6"/>
  <c r="Q78" i="6"/>
  <c r="R78" i="6"/>
  <c r="P79" i="6"/>
  <c r="Q79" i="6"/>
  <c r="R79" i="6"/>
  <c r="R58" i="6"/>
  <c r="Q58" i="6"/>
  <c r="P58" i="6"/>
  <c r="L181" i="6"/>
  <c r="K181" i="6"/>
  <c r="N204" i="6" s="1"/>
  <c r="J181" i="6"/>
  <c r="I181" i="6"/>
  <c r="N205" i="6" s="1"/>
  <c r="L180" i="6"/>
  <c r="K180" i="6"/>
  <c r="M203" i="6" s="1"/>
  <c r="J180" i="6"/>
  <c r="I180" i="6"/>
  <c r="M204" i="6" s="1"/>
  <c r="L179" i="6"/>
  <c r="K179" i="6"/>
  <c r="L202" i="6" s="1"/>
  <c r="J179" i="6"/>
  <c r="I179" i="6"/>
  <c r="L203" i="6" s="1"/>
  <c r="L176" i="6"/>
  <c r="K176" i="6"/>
  <c r="J176" i="6"/>
  <c r="I176" i="6"/>
  <c r="R173" i="6"/>
  <c r="Q173" i="6"/>
  <c r="P173" i="6"/>
  <c r="O173" i="6"/>
  <c r="X168" i="6"/>
  <c r="W168" i="6"/>
  <c r="V168" i="6"/>
  <c r="U168" i="6"/>
  <c r="N154" i="6"/>
  <c r="M153" i="6"/>
  <c r="M149" i="6"/>
  <c r="L148" i="6"/>
  <c r="L144" i="6"/>
  <c r="N142" i="6"/>
  <c r="L137" i="6"/>
  <c r="K137" i="6"/>
  <c r="J137" i="6"/>
  <c r="I137" i="6"/>
  <c r="L136" i="6"/>
  <c r="K136" i="6"/>
  <c r="J136" i="6"/>
  <c r="I136" i="6"/>
  <c r="L135" i="6"/>
  <c r="K135" i="6"/>
  <c r="J135" i="6"/>
  <c r="I135" i="6"/>
  <c r="Q132" i="6"/>
  <c r="P132" i="6"/>
  <c r="O132" i="6"/>
  <c r="N132" i="6"/>
  <c r="K131" i="6"/>
  <c r="J131" i="6"/>
  <c r="I131" i="6"/>
  <c r="H131" i="6"/>
  <c r="W128" i="6"/>
  <c r="V128" i="6"/>
  <c r="U128" i="6"/>
  <c r="T128" i="6"/>
  <c r="L96" i="6"/>
  <c r="K96" i="6"/>
  <c r="N111" i="6" s="1"/>
  <c r="J96" i="6"/>
  <c r="I96" i="6"/>
  <c r="L95" i="6"/>
  <c r="K95" i="6"/>
  <c r="M106" i="6" s="1"/>
  <c r="J95" i="6"/>
  <c r="I95" i="6"/>
  <c r="L94" i="6"/>
  <c r="K94" i="6"/>
  <c r="L117" i="6" s="1"/>
  <c r="J94" i="6"/>
  <c r="I94" i="6"/>
  <c r="Q92" i="6"/>
  <c r="P92" i="6"/>
  <c r="O92" i="6"/>
  <c r="N92" i="6"/>
  <c r="K91" i="6"/>
  <c r="J91" i="6"/>
  <c r="I91" i="6"/>
  <c r="H91" i="6"/>
  <c r="W85" i="6"/>
  <c r="V85" i="6"/>
  <c r="U85" i="6"/>
  <c r="T85" i="6"/>
  <c r="L78" i="6"/>
  <c r="N72" i="6"/>
  <c r="M67" i="6"/>
  <c r="L62" i="6"/>
  <c r="L55" i="6"/>
  <c r="K55" i="6"/>
  <c r="J55" i="6"/>
  <c r="I55" i="6"/>
  <c r="L54" i="6"/>
  <c r="K54" i="6"/>
  <c r="J54" i="6"/>
  <c r="I54" i="6"/>
  <c r="L53" i="6"/>
  <c r="K53" i="6"/>
  <c r="J53" i="6"/>
  <c r="I53" i="6"/>
  <c r="L74" i="6" s="1"/>
  <c r="Q50" i="6"/>
  <c r="P50" i="6"/>
  <c r="O50" i="6"/>
  <c r="N50" i="6"/>
  <c r="W36" i="6"/>
  <c r="V36" i="6"/>
  <c r="U36" i="6"/>
  <c r="T36" i="6"/>
  <c r="K34" i="6"/>
  <c r="J34" i="6"/>
  <c r="I34" i="6"/>
  <c r="H34" i="6"/>
  <c r="N28" i="6"/>
  <c r="M28" i="6"/>
  <c r="L28" i="6"/>
  <c r="N27" i="6"/>
  <c r="M27" i="6"/>
  <c r="L27" i="6"/>
  <c r="N26" i="6"/>
  <c r="M26" i="6"/>
  <c r="L26" i="6"/>
  <c r="N25" i="6"/>
  <c r="M25" i="6"/>
  <c r="L25" i="6"/>
  <c r="N24" i="6"/>
  <c r="M24" i="6"/>
  <c r="L24" i="6"/>
  <c r="N23" i="6"/>
  <c r="M23" i="6"/>
  <c r="L23" i="6"/>
  <c r="N22" i="6"/>
  <c r="M22" i="6"/>
  <c r="L22" i="6"/>
  <c r="N21" i="6"/>
  <c r="M21" i="6"/>
  <c r="L21" i="6"/>
  <c r="N20" i="6"/>
  <c r="M20" i="6"/>
  <c r="L20" i="6"/>
  <c r="N19" i="6"/>
  <c r="M19" i="6"/>
  <c r="L19" i="6"/>
  <c r="N18" i="6"/>
  <c r="M18" i="6"/>
  <c r="L18" i="6"/>
  <c r="N17" i="6"/>
  <c r="M17" i="6"/>
  <c r="L17" i="6"/>
  <c r="N16" i="6"/>
  <c r="M16" i="6"/>
  <c r="L16" i="6"/>
  <c r="N15" i="6"/>
  <c r="M15" i="6"/>
  <c r="L15" i="6"/>
  <c r="N14" i="6"/>
  <c r="M14" i="6"/>
  <c r="L14" i="6"/>
  <c r="N13" i="6"/>
  <c r="M13" i="6"/>
  <c r="L13" i="6"/>
  <c r="N12" i="6"/>
  <c r="M12" i="6"/>
  <c r="L12" i="6"/>
  <c r="N11" i="6"/>
  <c r="M11" i="6"/>
  <c r="L11" i="6"/>
  <c r="N10" i="6"/>
  <c r="M10" i="6"/>
  <c r="L10" i="6"/>
  <c r="N9" i="6"/>
  <c r="M9" i="6"/>
  <c r="L9" i="6"/>
  <c r="N8" i="6"/>
  <c r="M8" i="6"/>
  <c r="L8" i="6"/>
  <c r="N7" i="6"/>
  <c r="M7" i="6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H2" i="5" a="1"/>
  <c r="H2" i="5" s="1"/>
  <c r="M76" i="6" l="1"/>
  <c r="M72" i="6"/>
  <c r="M68" i="6"/>
  <c r="M64" i="6"/>
  <c r="M60" i="6"/>
  <c r="M77" i="6"/>
  <c r="M73" i="6"/>
  <c r="M69" i="6"/>
  <c r="M65" i="6"/>
  <c r="M61" i="6"/>
  <c r="M78" i="6"/>
  <c r="M74" i="6"/>
  <c r="M70" i="6"/>
  <c r="M66" i="6"/>
  <c r="M62" i="6"/>
  <c r="M58" i="6"/>
  <c r="M59" i="6"/>
  <c r="M75" i="6"/>
  <c r="M119" i="6"/>
  <c r="N120" i="6"/>
  <c r="L105" i="6"/>
  <c r="M110" i="6"/>
  <c r="N115" i="6"/>
  <c r="L161" i="6"/>
  <c r="L157" i="6"/>
  <c r="L153" i="6"/>
  <c r="L149" i="6"/>
  <c r="L145" i="6"/>
  <c r="L141" i="6"/>
  <c r="L158" i="6"/>
  <c r="L154" i="6"/>
  <c r="L150" i="6"/>
  <c r="L146" i="6"/>
  <c r="L142" i="6"/>
  <c r="L159" i="6"/>
  <c r="L155" i="6"/>
  <c r="L151" i="6"/>
  <c r="L147" i="6"/>
  <c r="L143" i="6"/>
  <c r="L160" i="6"/>
  <c r="M158" i="6"/>
  <c r="M154" i="6"/>
  <c r="M150" i="6"/>
  <c r="M146" i="6"/>
  <c r="M142" i="6"/>
  <c r="M159" i="6"/>
  <c r="M155" i="6"/>
  <c r="M151" i="6"/>
  <c r="M147" i="6"/>
  <c r="M143" i="6"/>
  <c r="M160" i="6"/>
  <c r="M156" i="6"/>
  <c r="M152" i="6"/>
  <c r="M148" i="6"/>
  <c r="M144" i="6"/>
  <c r="M140" i="6"/>
  <c r="M161" i="6"/>
  <c r="N159" i="6"/>
  <c r="N155" i="6"/>
  <c r="N151" i="6"/>
  <c r="N147" i="6"/>
  <c r="N143" i="6"/>
  <c r="N160" i="6"/>
  <c r="N156" i="6"/>
  <c r="N152" i="6"/>
  <c r="N148" i="6"/>
  <c r="N144" i="6"/>
  <c r="N140" i="6"/>
  <c r="N161" i="6"/>
  <c r="N157" i="6"/>
  <c r="N153" i="6"/>
  <c r="N149" i="6"/>
  <c r="N145" i="6"/>
  <c r="N141" i="6"/>
  <c r="N158" i="6"/>
  <c r="L140" i="6"/>
  <c r="M145" i="6"/>
  <c r="N150" i="6"/>
  <c r="L156" i="6"/>
  <c r="M102" i="6"/>
  <c r="N107" i="6"/>
  <c r="L113" i="6"/>
  <c r="M118" i="6"/>
  <c r="L79" i="6"/>
  <c r="L75" i="6"/>
  <c r="L71" i="6"/>
  <c r="L67" i="6"/>
  <c r="L63" i="6"/>
  <c r="L59" i="6"/>
  <c r="L76" i="6"/>
  <c r="L72" i="6"/>
  <c r="L68" i="6"/>
  <c r="L64" i="6"/>
  <c r="L60" i="6"/>
  <c r="L77" i="6"/>
  <c r="L73" i="6"/>
  <c r="L69" i="6"/>
  <c r="L65" i="6"/>
  <c r="L61" i="6"/>
  <c r="N77" i="6"/>
  <c r="N73" i="6"/>
  <c r="N69" i="6"/>
  <c r="N65" i="6"/>
  <c r="N61" i="6"/>
  <c r="N78" i="6"/>
  <c r="N74" i="6"/>
  <c r="N70" i="6"/>
  <c r="N66" i="6"/>
  <c r="N62" i="6"/>
  <c r="N58" i="6"/>
  <c r="N79" i="6"/>
  <c r="N75" i="6"/>
  <c r="N71" i="6"/>
  <c r="N67" i="6"/>
  <c r="N63" i="6"/>
  <c r="N59" i="6"/>
  <c r="L58" i="6"/>
  <c r="M63" i="6"/>
  <c r="N68" i="6"/>
  <c r="M79" i="6"/>
  <c r="N103" i="6"/>
  <c r="L109" i="6"/>
  <c r="M114" i="6"/>
  <c r="N119" i="6"/>
  <c r="N64" i="6"/>
  <c r="L70" i="6"/>
  <c r="L118" i="6"/>
  <c r="N99" i="6"/>
  <c r="N60" i="6"/>
  <c r="L66" i="6"/>
  <c r="M71" i="6"/>
  <c r="N76" i="6"/>
  <c r="L101" i="6"/>
  <c r="M141" i="6"/>
  <c r="N146" i="6"/>
  <c r="L152" i="6"/>
  <c r="M157" i="6"/>
  <c r="N184" i="6"/>
  <c r="L186" i="6"/>
  <c r="M187" i="6"/>
  <c r="N188" i="6"/>
  <c r="L190" i="6"/>
  <c r="M191" i="6"/>
  <c r="N192" i="6"/>
  <c r="L194" i="6"/>
  <c r="M195" i="6"/>
  <c r="N196" i="6"/>
  <c r="L198" i="6"/>
  <c r="M199" i="6"/>
  <c r="N200" i="6"/>
  <c r="L100" i="6"/>
  <c r="M101" i="6"/>
  <c r="N102" i="6"/>
  <c r="L104" i="6"/>
  <c r="M105" i="6"/>
  <c r="N106" i="6"/>
  <c r="L108" i="6"/>
  <c r="M109" i="6"/>
  <c r="N110" i="6"/>
  <c r="L112" i="6"/>
  <c r="M113" i="6"/>
  <c r="N114" i="6"/>
  <c r="L116" i="6"/>
  <c r="M117" i="6"/>
  <c r="N118" i="6"/>
  <c r="L120" i="6"/>
  <c r="L185" i="6"/>
  <c r="M186" i="6"/>
  <c r="N187" i="6"/>
  <c r="L189" i="6"/>
  <c r="M190" i="6"/>
  <c r="N191" i="6"/>
  <c r="L193" i="6"/>
  <c r="M194" i="6"/>
  <c r="N195" i="6"/>
  <c r="L197" i="6"/>
  <c r="M198" i="6"/>
  <c r="N199" i="6"/>
  <c r="L201" i="6"/>
  <c r="M202" i="6"/>
  <c r="N203" i="6"/>
  <c r="L205" i="6"/>
  <c r="L99" i="6"/>
  <c r="M100" i="6"/>
  <c r="N101" i="6"/>
  <c r="L103" i="6"/>
  <c r="M104" i="6"/>
  <c r="N105" i="6"/>
  <c r="L107" i="6"/>
  <c r="M108" i="6"/>
  <c r="N109" i="6"/>
  <c r="L111" i="6"/>
  <c r="M112" i="6"/>
  <c r="N113" i="6"/>
  <c r="L115" i="6"/>
  <c r="M116" i="6"/>
  <c r="N117" i="6"/>
  <c r="L119" i="6"/>
  <c r="M120" i="6"/>
  <c r="L184" i="6"/>
  <c r="M185" i="6"/>
  <c r="N186" i="6"/>
  <c r="L188" i="6"/>
  <c r="M189" i="6"/>
  <c r="N190" i="6"/>
  <c r="L192" i="6"/>
  <c r="M193" i="6"/>
  <c r="N194" i="6"/>
  <c r="L196" i="6"/>
  <c r="M197" i="6"/>
  <c r="N198" i="6"/>
  <c r="L200" i="6"/>
  <c r="M201" i="6"/>
  <c r="N202" i="6"/>
  <c r="L204" i="6"/>
  <c r="M205" i="6"/>
  <c r="M99" i="6"/>
  <c r="N100" i="6"/>
  <c r="L102" i="6"/>
  <c r="M103" i="6"/>
  <c r="N104" i="6"/>
  <c r="L106" i="6"/>
  <c r="M107" i="6"/>
  <c r="N108" i="6"/>
  <c r="L110" i="6"/>
  <c r="M111" i="6"/>
  <c r="N112" i="6"/>
  <c r="L114" i="6"/>
  <c r="M115" i="6"/>
  <c r="N116" i="6"/>
  <c r="M184" i="6"/>
  <c r="N185" i="6"/>
  <c r="L187" i="6"/>
  <c r="M188" i="6"/>
  <c r="N189" i="6"/>
  <c r="L191" i="6"/>
  <c r="M192" i="6"/>
  <c r="N193" i="6"/>
  <c r="L195" i="6"/>
  <c r="M196" i="6"/>
  <c r="N197" i="6"/>
  <c r="L199" i="6"/>
  <c r="M200" i="6"/>
  <c r="N201" i="6"/>
  <c r="Q17" i="4" a="1"/>
  <c r="Q17" i="4" s="1"/>
  <c r="N17" i="4" a="1"/>
  <c r="N17" i="4" s="1"/>
  <c r="B6" i="4" a="1"/>
  <c r="B6" i="4" s="1"/>
  <c r="G26" i="4" a="1"/>
  <c r="G26" i="4" s="1"/>
  <c r="D26" i="4" a="1"/>
  <c r="D26" i="4" s="1"/>
  <c r="G21" i="4" a="1"/>
  <c r="G21" i="4" s="1"/>
  <c r="D21" i="4" a="1"/>
  <c r="D21" i="4" s="1"/>
  <c r="D16" i="4" a="1"/>
  <c r="D16" i="4" s="1"/>
  <c r="G16" i="4" s="1" a="1"/>
  <c r="G16" i="4" s="1"/>
  <c r="D11" i="4" a="1"/>
  <c r="D11" i="4" s="1"/>
  <c r="G11" i="4" s="1" a="1"/>
  <c r="G11" i="4" s="1"/>
  <c r="J22" i="2"/>
  <c r="J12" i="2"/>
  <c r="J13" i="2"/>
  <c r="J14" i="2"/>
  <c r="J15" i="2"/>
  <c r="J16" i="2"/>
  <c r="J17" i="2"/>
  <c r="J18" i="2"/>
  <c r="J19" i="2"/>
  <c r="J20" i="2"/>
  <c r="J21" i="2"/>
  <c r="J11" i="2"/>
  <c r="C10" i="2"/>
  <c r="C11" i="2"/>
  <c r="C12" i="2"/>
  <c r="C13" i="2"/>
  <c r="C14" i="2"/>
  <c r="C15" i="2"/>
  <c r="C16" i="2"/>
  <c r="C17" i="2"/>
  <c r="C18" i="2"/>
  <c r="C19" i="2"/>
  <c r="C20" i="2"/>
  <c r="C9" i="2"/>
  <c r="I8" i="1"/>
  <c r="I9" i="1"/>
  <c r="I10" i="1"/>
  <c r="I11" i="1"/>
  <c r="I12" i="1"/>
  <c r="I13" i="1"/>
  <c r="I14" i="1"/>
  <c r="I15" i="1"/>
  <c r="I16" i="1"/>
  <c r="I17" i="1"/>
  <c r="I18" i="1"/>
  <c r="I7" i="1"/>
  <c r="C9" i="1"/>
  <c r="C10" i="1"/>
  <c r="C11" i="1"/>
  <c r="C12" i="1"/>
  <c r="C13" i="1"/>
  <c r="C14" i="1"/>
  <c r="C15" i="1"/>
  <c r="C16" i="1"/>
  <c r="C17" i="1"/>
  <c r="C18" i="1"/>
  <c r="C19" i="1"/>
  <c r="C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<sst xmlns="http://schemas.openxmlformats.org/spreadsheetml/2006/main" count="920" uniqueCount="143">
  <si>
    <t>Encrypt</t>
  </si>
  <si>
    <t>c = (p+k) mod 26</t>
  </si>
  <si>
    <t>p = (c-k) mod 26</t>
  </si>
  <si>
    <t>k = bilangan ( kunci rahasia )</t>
  </si>
  <si>
    <t>plain text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</si>
  <si>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</si>
  <si>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</si>
  <si>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</si>
  <si>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</si>
  <si>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</si>
  <si>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</si>
  <si>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</si>
  <si>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</si>
  <si>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</si>
  <si>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</si>
  <si>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</si>
  <si>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</si>
  <si>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</si>
  <si>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</si>
  <si>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</si>
  <si>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</si>
  <si>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</si>
  <si>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</si>
  <si>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</si>
  <si>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</si>
  <si>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</si>
  <si>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</si>
  <si>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</si>
  <si>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</si>
  <si>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</si>
  <si>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</si>
  <si>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DO NOT WALK DOG</t>
  </si>
  <si>
    <t xml:space="preserve">D </t>
  </si>
  <si>
    <t>k</t>
  </si>
  <si>
    <t>=UFEFKNRCBUFX</t>
  </si>
  <si>
    <t>Decrypt</t>
  </si>
  <si>
    <t>cipher text</t>
  </si>
  <si>
    <t>UFEFKNRCBUFX</t>
  </si>
  <si>
    <t>Cipher text</t>
  </si>
  <si>
    <t>Plain text</t>
  </si>
  <si>
    <t>= DO NOT WALK DOG</t>
  </si>
  <si>
    <t>c = (ap + b) mod 26</t>
  </si>
  <si>
    <t>p = (inverse a)(c-b) mod26</t>
  </si>
  <si>
    <t>a</t>
  </si>
  <si>
    <t>b</t>
  </si>
  <si>
    <t>EJSJQPFKTEJD</t>
  </si>
  <si>
    <t xml:space="preserve">inverse a = </t>
  </si>
  <si>
    <t>17 modulo 26</t>
  </si>
  <si>
    <t>26 = 1 . 17 + 9</t>
  </si>
  <si>
    <t>17 = 1 . 9 + 8</t>
  </si>
  <si>
    <t>9 = 1 . 8 + 1</t>
  </si>
  <si>
    <t>9 = 26 - 1 . 17</t>
  </si>
  <si>
    <t>8 = 17 - 1 . 9</t>
  </si>
  <si>
    <t>1 = 9 - 1 . 8</t>
  </si>
  <si>
    <t>1 = 9 - 1 . (17 - 1 . 9)</t>
  </si>
  <si>
    <t>1 = 2 . 9 - 1 . 17</t>
  </si>
  <si>
    <t>1 = 2 (26 - 1. 17) - 1. 17</t>
  </si>
  <si>
    <t>1 = 2 . 26 - 3 . 17</t>
  </si>
  <si>
    <t>inverse a =</t>
  </si>
  <si>
    <t>encrypt</t>
  </si>
  <si>
    <t>decrypt</t>
  </si>
  <si>
    <t xml:space="preserve">(tinggal dibalik) </t>
  </si>
  <si>
    <t>3-&gt;1, 1-&gt;2, 4-&gt;3, 2-&gt;4</t>
  </si>
  <si>
    <t xml:space="preserve">kunci rahasia </t>
  </si>
  <si>
    <t xml:space="preserve">A = </t>
  </si>
  <si>
    <t xml:space="preserve">Inverse A </t>
  </si>
  <si>
    <t>mod 26</t>
  </si>
  <si>
    <t>=</t>
  </si>
  <si>
    <t>= SOV ODC AZO XMV</t>
  </si>
  <si>
    <t>P1</t>
  </si>
  <si>
    <t>P2</t>
  </si>
  <si>
    <t>P3</t>
  </si>
  <si>
    <t>P4</t>
  </si>
  <si>
    <t>C1(A x P1)</t>
  </si>
  <si>
    <t>C2</t>
  </si>
  <si>
    <t>C3</t>
  </si>
  <si>
    <t>C4</t>
  </si>
  <si>
    <t>C1</t>
  </si>
  <si>
    <t>P1(A^-1 x C1)</t>
  </si>
  <si>
    <t>DATA LATIH</t>
  </si>
  <si>
    <t>Georgia Sugisandhea_535230080</t>
  </si>
  <si>
    <t>DATA SETELAH SORT</t>
  </si>
  <si>
    <t>Kelompok terbanyak = Iris-setosa</t>
  </si>
  <si>
    <t>DATA UJI</t>
  </si>
  <si>
    <t>X1</t>
  </si>
  <si>
    <t>X2</t>
  </si>
  <si>
    <t>X3</t>
  </si>
  <si>
    <t>X4</t>
  </si>
  <si>
    <t>Kelompok</t>
  </si>
  <si>
    <t>Kemiripan</t>
  </si>
  <si>
    <t>Iris-setosa</t>
  </si>
  <si>
    <t>Iris Setosa</t>
  </si>
  <si>
    <t>k=7 karena hal ini Kita ambil 7 data yang didapatkan menggunakan ascending dari 7 data tersebut</t>
  </si>
  <si>
    <t>Iris-versicolor</t>
  </si>
  <si>
    <t>Iris-virginica</t>
  </si>
  <si>
    <t>Cluster 2:R</t>
  </si>
  <si>
    <t>Company</t>
  </si>
  <si>
    <t>Clients</t>
  </si>
  <si>
    <t>Rate of Return</t>
  </si>
  <si>
    <t>Sales</t>
  </si>
  <si>
    <t>Years</t>
  </si>
  <si>
    <t>Cluster 0</t>
  </si>
  <si>
    <t>Cluster 1</t>
  </si>
  <si>
    <t>Cluster 2</t>
  </si>
  <si>
    <t xml:space="preserve">Mean = </t>
  </si>
  <si>
    <t>Loop 2</t>
  </si>
  <si>
    <t>Loop 3</t>
  </si>
  <si>
    <t>Loop 4</t>
  </si>
  <si>
    <t>Loop 5</t>
  </si>
  <si>
    <t>Anggota cluster 0,1, dan 2 sudah sama antara loop 5 dan 4</t>
  </si>
  <si>
    <t>Maka hasil cluster=</t>
  </si>
  <si>
    <t>Loop 1</t>
  </si>
  <si>
    <t>Random Centroids</t>
  </si>
  <si>
    <t>Cluster 0: D</t>
  </si>
  <si>
    <t>Cluster 1:J</t>
  </si>
  <si>
    <t>A Transpose</t>
  </si>
  <si>
    <t>A Atranspose</t>
  </si>
  <si>
    <t>Lambda-1</t>
  </si>
  <si>
    <t>Lambda-2</t>
  </si>
  <si>
    <t>Lambda-3</t>
  </si>
  <si>
    <t>Lambda</t>
  </si>
  <si>
    <t>A - Lambda*I</t>
  </si>
  <si>
    <t>Det(A-Lambda*I)</t>
  </si>
  <si>
    <t>Nilai Eigen</t>
  </si>
  <si>
    <t>Vektor Eigen (VE)</t>
  </si>
  <si>
    <t>Norm dari VE</t>
  </si>
  <si>
    <t>Matriks V</t>
  </si>
  <si>
    <t>Matriks Transpose</t>
  </si>
  <si>
    <t>Matriks S</t>
  </si>
  <si>
    <t>Matriks Inverse S</t>
  </si>
  <si>
    <t>Matriks U</t>
  </si>
  <si>
    <t>Rekonstruksi Matriks A</t>
  </si>
  <si>
    <t>1. Transpose Matrix A</t>
  </si>
  <si>
    <t>2. Hitung A Transpose x A</t>
  </si>
  <si>
    <t>4. Start lamda 0, hasil yang pertama jadi starting 3. (Goal Seeker Determinan Lamda by changing lambda</t>
  </si>
  <si>
    <t>3. A - (Lamda*I)</t>
  </si>
  <si>
    <t>5. Nilai Eigen di sort paling tinggi ke rendah</t>
  </si>
  <si>
    <t>6. Vektor Eigen</t>
  </si>
  <si>
    <t>7. Norm Eigen</t>
  </si>
  <si>
    <t>8. Matriks V (Vektor eigen / Norm) + Transpose</t>
  </si>
  <si>
    <t>9. Matriks S (SQRT Norm) + inverse</t>
  </si>
  <si>
    <t>10. Matriks U = A X V X S^-1</t>
  </si>
  <si>
    <t>11. Rekonstruksi Matriks A = U x S x V^T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</si>
</sst>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"/>
  </numFmts>
  <fonts count="21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4B962"/>
        <bgColor indexed="64"/>
      </patternFill>
    </fill>
    <fill>
      <patternFill patternType="solid">
        <fgColor rgb="FFBAF8F4"/>
        <bgColor indexed="64"/>
      </patternFill>
    </fill>
    <fill>
      <patternFill patternType="solid">
        <fgColor rgb="FFCB95A3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rgb="FF88E0A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18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18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18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18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18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5" borderId="0" xfId="0" applyFill="1"/>
    <xf numFmtId="0" fontId="0" fillId="35" borderId="10" xfId="0" applyFill="1" applyBorder="1"/>
    <xf numFmtId="0" fontId="0" fillId="35" borderId="10" xfId="0" applyFill="1" applyBorder="1" applyAlignment="1">
      <alignment horizontal="center"/>
    </xf>
    <xf numFmtId="0" fontId="0" fillId="36" borderId="0" xfId="0" applyFill="1"/>
    <xf numFmtId="0" fontId="0" fillId="36" borderId="10" xfId="0" applyFill="1" applyBorder="1"/>
    <xf numFmtId="0" fontId="0" fillId="36" borderId="10" xfId="0" applyFill="1" applyBorder="1" applyAlignment="1">
      <alignment horizontal="center"/>
    </xf>
    <xf numFmtId="0" fontId="0" fillId="33" borderId="0" xfId="0" applyFill="1"/>
    <xf numFmtId="0" fontId="0" fillId="0" borderId="10" xfId="0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0" borderId="10" xfId="0" applyBorder="1"/>
    <xf numFmtId="0" fontId="0" fillId="0" borderId="10" xfId="0" quotePrefix="1" applyBorder="1"/>
    <xf numFmtId="0" fontId="17" fillId="0" borderId="0" xfId="0" applyFont="1"/>
    <xf numFmtId="0" fontId="19" fillId="0" borderId="0" xfId="0" applyFont="1"/>
    <xf numFmtId="0" fontId="17" fillId="0" borderId="0" xfId="0" applyFont="1" applyAlignment="1">
      <alignment horizontal="center" vertical="center"/>
    </xf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40" borderId="0" xfId="0" applyNumberFormat="1" applyFill="1"/>
    <xf numFmtId="164" fontId="0" fillId="41" borderId="0" xfId="0" applyNumberFormat="1" applyFill="1"/>
    <xf numFmtId="164" fontId="0" fillId="37" borderId="0" xfId="0" applyNumberFormat="1" applyFill="1"/>
    <xf numFmtId="164" fontId="0" fillId="42" borderId="0" xfId="0" applyNumberFormat="1" applyFill="1"/>
    <xf numFmtId="0" fontId="0" fillId="41" borderId="0" xfId="0" applyFill="1"/>
    <xf numFmtId="0" fontId="0" fillId="39" borderId="0" xfId="0" applyFill="1"/>
    <xf numFmtId="0" fontId="0" fillId="40" borderId="0" xfId="0" applyFill="1"/>
    <xf numFmtId="0" fontId="17" fillId="41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7" fillId="34" borderId="10" xfId="0" applyFont="1" applyFill="1" applyBorder="1" applyAlignment="1">
      <alignment horizontal="center" vertical="center"/>
    </xf>
    <xf numFmtId="0" fontId="20" fillId="0" borderId="0" xfId="0" applyFont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34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2" fontId="0" fillId="56" borderId="0" xfId="0" applyNumberFormat="1" applyFill="1"/>
    <xf numFmtId="2" fontId="0" fillId="0" borderId="0" xfId="0" applyNumberFormat="1"/>
  </cellXfs>
  <cellStyles count="43">
    <cellStyle name="20% - Accent1 2" xfId="20" xr:uid="{CD1F6501-7637-44D5-96D2-C5BCE9C81FEF}"/>
    <cellStyle name="20% - Accent2 2" xfId="24" xr:uid="{0A7C5BE0-692A-4DAE-815D-CFE61563E655}"/>
    <cellStyle name="20% - Accent3 2" xfId="28" xr:uid="{0DBA7D43-16BD-4B5E-8AE0-5125D90324D0}"/>
    <cellStyle name="20% - Accent4 2" xfId="32" xr:uid="{F532F23C-2090-48C4-9B50-D34D4657318D}"/>
    <cellStyle name="20% - Accent5 2" xfId="36" xr:uid="{4819751E-EADE-4590-818E-EA39B74A2118}"/>
    <cellStyle name="20% - Accent6 2" xfId="40" xr:uid="{08E3D74D-C76D-4A28-BCBC-50094663865D}"/>
    <cellStyle name="40% - Accent1 2" xfId="21" xr:uid="{9AF1C541-C14A-4C4E-B73F-4339BD152B4A}"/>
    <cellStyle name="40% - Accent2 2" xfId="25" xr:uid="{3F866E90-A6EE-428D-87B2-012869B7F098}"/>
    <cellStyle name="40% - Accent3 2" xfId="29" xr:uid="{463D8D50-6125-4326-B57A-B90613CE1CCA}"/>
    <cellStyle name="40% - Accent4 2" xfId="33" xr:uid="{B7FC07F2-41ED-4D2A-AB0F-D318C0BE8EAF}"/>
    <cellStyle name="40% - Accent5 2" xfId="37" xr:uid="{1A81B4CA-1D3A-4282-8C1C-73D72D0120E6}"/>
    <cellStyle name="40% - Accent6 2" xfId="41" xr:uid="{FD005272-3A1C-48F4-AB7A-9AEF3B414204}"/>
    <cellStyle name="60% - Accent1 2" xfId="22" xr:uid="{F257AFCD-66B5-49E0-9AEE-8C08DC991559}"/>
    <cellStyle name="60% - Accent2 2" xfId="26" xr:uid="{50122CE3-0FF1-438C-965D-28339EF7812B}"/>
    <cellStyle name="60% - Accent3 2" xfId="30" xr:uid="{9F6DC9A9-3745-46B0-94CB-8F5AD248C98F}"/>
    <cellStyle name="60% - Accent4 2" xfId="34" xr:uid="{2625CB5B-7514-4988-981F-37A98C23D599}"/>
    <cellStyle name="60% - Accent5 2" xfId="38" xr:uid="{5CF05840-680A-454C-B91F-FA8DE62BEE16}"/>
    <cellStyle name="60% - Accent6 2" xfId="42" xr:uid="{693C18DA-4110-4CCF-926E-077B64A1183E}"/>
    <cellStyle name="Accent1 2" xfId="19" xr:uid="{532C8E87-8558-43E4-82D2-A7D48CF002F3}"/>
    <cellStyle name="Accent2 2" xfId="23" xr:uid="{4A7F058B-A460-4AAC-8F9B-43019922E704}"/>
    <cellStyle name="Accent3 2" xfId="27" xr:uid="{A095AC4B-9698-423B-B58F-4AC9D0337ED7}"/>
    <cellStyle name="Accent4 2" xfId="31" xr:uid="{874320DC-C92E-42C8-BC4D-923D12013FE8}"/>
    <cellStyle name="Accent5 2" xfId="35" xr:uid="{B1C0D54A-8DBF-4416-AFB8-EC2740A79389}"/>
    <cellStyle name="Accent6 2" xfId="39" xr:uid="{08F6A155-7925-4B41-831E-ED449072F977}"/>
    <cellStyle name="Bad 2" xfId="8" xr:uid="{25EB0E69-DF04-4EAF-85CA-9C49AE3481AC}"/>
    <cellStyle name="Calculation 2" xfId="12" xr:uid="{B2EF5112-7F5B-4B94-BF00-9C67CFDD4AB9}"/>
    <cellStyle name="Check Cell 2" xfId="14" xr:uid="{B8E4D70A-AB17-4C28-BBAF-79BCB2D523F3}"/>
    <cellStyle name="Explanatory Text 2" xfId="17" xr:uid="{A991A932-3154-4FE9-A16E-EF5C36D5334E}"/>
    <cellStyle name="Good 2" xfId="7" xr:uid="{91276D7E-0018-4F9D-9D33-8945946448AE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 2" xfId="10" xr:uid="{C86DDEDE-844A-450A-8D70-7534EC7718EE}"/>
    <cellStyle name="Linked Cell 2" xfId="13" xr:uid="{33118AF6-A778-4B78-861A-4843AC4CDBF6}"/>
    <cellStyle name="Neutral 2" xfId="9" xr:uid="{73AB84A6-904C-43AF-85FB-927648180D98}"/>
    <cellStyle name="Normal" xfId="0" builtinId="0"/>
    <cellStyle name="Normal 2" xfId="6" xr:uid="{4EF64330-F6A4-489F-A701-5900C935B1BE}"/>
    <cellStyle name="Note 2" xfId="16" xr:uid="{2C2927E2-45FC-4193-BB93-256F8816D441}"/>
    <cellStyle name="Output 2" xfId="11" xr:uid="{FCE408C1-B510-4893-9EF0-A561995E1EB9}"/>
    <cellStyle name="Title" xfId="1" builtinId="15" customBuiltin="1"/>
    <cellStyle name="Total 2" xfId="18" xr:uid="{A578FA09-7F22-46F4-A0B7-DF30B7DF18F0}"/>
    <cellStyle name="Warning Text 2" xfId="15" xr:uid="{A47B85B1-FB14-4712-833B-904842AF71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585516</xdr:colOff>
      <xdr:row>13</xdr:row>
      <xdr:rowOff>133350</xdr:rowOff>
    </xdr:from>
    <xdr:to>
      <xdr:col>18</xdr:col>
      <xdr:colOff>83691</xdr:colOff>
      <xdr:row>27</xdr:row>
      <xdr:rowOff>114967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134CC2-43BA-88B2-FCEA-E6B8294D8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2316" y="2527300"/>
          <a:ext cx="4374975" cy="2559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30720</xdr:rowOff>
    </xdr:from>
    <xdr:to>
      <xdr:col>9</xdr:col>
      <xdr:colOff>349250</xdr:colOff>
      <xdr:row>4</xdr:row>
      <xdr:rowOff>63614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01CB0B-0C9E-DE45-7B10-A28F33FC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14870"/>
          <a:ext cx="5588000" cy="5853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8</xdr:row>
      <xdr:rowOff>9220</xdr:rowOff>
    </xdr:from>
    <xdr:to>
      <xdr:col>29</xdr:col>
      <xdr:colOff>462219</xdr:colOff>
      <xdr:row>17</xdr:row>
      <xdr:rowOff>25721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0455D-CFB4-13CF-61D2-CB23C7A47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7100" y="1577670"/>
          <a:ext cx="9593519" cy="1673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63500</xdr:colOff>
      <xdr:row>2</xdr:row>
      <xdr:rowOff>17274</xdr:rowOff>
    </xdr:from>
    <xdr:to>
      <xdr:col>24</xdr:col>
      <xdr:colOff>124631</xdr:colOff>
      <xdr:row>7</xdr:row>
      <xdr:rowOff>178161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91B6E9-373D-CD91-1C09-51A45181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595124"/>
          <a:ext cx="5640664" cy="1094337"/>
        </a:xfrm>
        <a:prstGeom prst="rect">
          <a:avLst/>
        </a:prstGeom>
      </xdr:spPr>
    </xdr:pic>
    <xdr:clientData/>
  </xdr:twoCellAnchor>
  <xdr:twoCellAnchor editAs="oneCell">
    <xdr:from>
      <xdr:col>15</xdr:col>
      <xdr:colOff>222768</xdr:colOff>
      <xdr:row>9</xdr:row>
      <xdr:rowOff>57151</xdr:rowOff>
    </xdr:from>
    <xdr:to>
      <xdr:col>23</xdr:col>
      <xdr:colOff>125703</xdr:colOff>
      <xdr:row>22</xdr:row>
      <xdr:rowOff>156536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7C1F08-091A-5F01-573B-A85BCFF8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0968" y="1953684"/>
          <a:ext cx="4872868" cy="2520852"/>
        </a:xfrm>
        <a:prstGeom prst="rect">
          <a:avLst/>
        </a:prstGeom>
      </xdr:spPr>
    </xdr:pic>
    <xdr:clientData/>
  </xdr:twoCellAnchor>
  <xdr:twoCellAnchor editAs="oneCell">
    <xdr:from>
      <xdr:col>24</xdr:col>
      <xdr:colOff>33867</xdr:colOff>
      <xdr:row>8</xdr:row>
      <xdr:rowOff>98068</xdr:rowOff>
    </xdr:from>
    <xdr:to>
      <xdr:col>32</xdr:col>
      <xdr:colOff>81465</xdr:colOff>
      <xdr:row>21</xdr:row>
      <xdr:rowOff>112157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A01EE3-A570-2969-3DBE-F553091F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81600" y="1808335"/>
          <a:ext cx="4924398" cy="2435555"/>
        </a:xfrm>
        <a:prstGeom prst="rect">
          <a:avLst/>
        </a:prstGeom>
      </xdr:spPr>
    </xdr:pic>
    <xdr:clientData/>
  </xdr:twoCellAnchor>
  <xdr:twoCellAnchor editAs="oneCell">
    <xdr:from>
      <xdr:col>32</xdr:col>
      <xdr:colOff>110068</xdr:colOff>
      <xdr:row>8</xdr:row>
      <xdr:rowOff>154148</xdr:rowOff>
    </xdr:from>
    <xdr:to>
      <xdr:col>39</xdr:col>
      <xdr:colOff>415848</xdr:colOff>
      <xdr:row>21</xdr:row>
      <xdr:rowOff>29599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627C84-74D8-2B5D-2C7E-DCC7564D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34601" y="1864415"/>
          <a:ext cx="4572980" cy="2296917"/>
        </a:xfrm>
        <a:prstGeom prst="rect">
          <a:avLst/>
        </a:prstGeom>
      </xdr:spPr>
    </xdr:pic>
    <xdr:clientData/>
  </xdr:twoCellAnchor>
  <xdr:twoCellAnchor editAs="oneCell">
    <xdr:from>
      <xdr:col>27</xdr:col>
      <xdr:colOff>396875</xdr:colOff>
      <xdr:row>24</xdr:row>
      <xdr:rowOff>56695</xdr:rowOff>
    </xdr:from>
    <xdr:to>
      <xdr:col>37</xdr:col>
      <xdr:colOff>150140</xdr:colOff>
      <xdr:row>38</xdr:row>
      <xdr:rowOff>181903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F3810B-952E-BE03-DAC4-DA2E6522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28958" y="4713362"/>
          <a:ext cx="5838682" cy="2718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2B87-2B07-4ABC-B003-698A440AB7E0}">
  <dimension ref="A1:P27"/>
  <sheetViews>
    <sheetView workbookViewId="0">
      <selection activeCell="M1" sqref="M1:P13"/>
    </sheetView>
  </sheetViews>
  <sheetFormatPr defaultRowHeight="14.5" x14ac:dyDescent="0.35"/>
  <cols>
    <col min="1" max="1" width="18.36328125" customWidth="1"/>
    <col min="3" max="3" width="12.1796875" customWidth="1"/>
    <col min="7" max="7" width="14.54296875" customWidth="1"/>
  </cols>
  <sheetData>
    <row r="1" spans="1:16" x14ac:dyDescent="0.35">
      <c r="A1" t="s">
        <v>0</v>
      </c>
      <c r="G1" t="s">
        <v>35</v>
      </c>
      <c r="M1" s="2" t="s">
        <v>5</v>
      </c>
      <c r="N1" s="2">
        <v>0</v>
      </c>
      <c r="O1" s="2" t="s">
        <v>18</v>
      </c>
      <c r="P1" s="2">
        <v>13</v>
      </c>
    </row>
    <row r="2" spans="1:16" x14ac:dyDescent="0.35">
      <c r="A2" t="s">
        <v>1</v>
      </c>
      <c r="G2" t="s">
        <v>2</v>
      </c>
      <c r="M2" s="2" t="s">
        <v>6</v>
      </c>
      <c r="N2" s="2">
        <v>1</v>
      </c>
      <c r="O2" s="2" t="s">
        <v>19</v>
      </c>
      <c r="P2" s="2">
        <v>14</v>
      </c>
    </row>
    <row r="3" spans="1:16" x14ac:dyDescent="0.35">
      <c r="A3" t="s">
        <v>3</v>
      </c>
      <c r="M3" s="2" t="s">
        <v>7</v>
      </c>
      <c r="N3" s="2">
        <v>2</v>
      </c>
      <c r="O3" s="2" t="s">
        <v>20</v>
      </c>
      <c r="P3" s="2">
        <v>15</v>
      </c>
    </row>
    <row r="4" spans="1:16" x14ac:dyDescent="0.35">
      <c r="M4" s="2" t="s">
        <v>8</v>
      </c>
      <c r="N4" s="2">
        <v>3</v>
      </c>
      <c r="O4" s="2" t="s">
        <v>21</v>
      </c>
      <c r="P4" s="2">
        <v>16</v>
      </c>
    </row>
    <row r="5" spans="1:16" x14ac:dyDescent="0.35">
      <c r="G5" s="7" t="s">
        <v>36</v>
      </c>
      <c r="H5" s="7"/>
      <c r="I5" s="7"/>
      <c r="J5" s="7"/>
      <c r="M5" s="2" t="s">
        <v>9</v>
      </c>
      <c r="N5" s="2">
        <v>4</v>
      </c>
      <c r="O5" s="2" t="s">
        <v>22</v>
      </c>
      <c r="P5" s="2">
        <v>17</v>
      </c>
    </row>
    <row r="6" spans="1:16" x14ac:dyDescent="0.35">
      <c r="A6" s="4" t="s">
        <v>4</v>
      </c>
      <c r="B6" s="4" t="s">
        <v>33</v>
      </c>
      <c r="C6" s="4">
        <v>17</v>
      </c>
      <c r="D6" s="4"/>
      <c r="G6" s="8" t="s">
        <v>37</v>
      </c>
      <c r="H6" s="8" t="s">
        <v>7</v>
      </c>
      <c r="I6" s="8" t="s">
        <v>20</v>
      </c>
      <c r="J6" s="8" t="s">
        <v>39</v>
      </c>
      <c r="M6" s="2" t="s">
        <v>10</v>
      </c>
      <c r="N6" s="2">
        <v>5</v>
      </c>
      <c r="O6" s="2" t="s">
        <v>23</v>
      </c>
      <c r="P6" s="2">
        <v>18</v>
      </c>
    </row>
    <row r="7" spans="1:16" x14ac:dyDescent="0.35">
      <c r="A7" s="4" t="s">
        <v>31</v>
      </c>
      <c r="B7" s="4" t="s">
        <v>20</v>
      </c>
      <c r="C7" s="4" t="s">
        <v>7</v>
      </c>
      <c r="D7" s="4" t="s">
        <v>38</v>
      </c>
      <c r="G7" s="8" t="s">
        <v>25</v>
      </c>
      <c r="H7" s="8">
        <v>20</v>
      </c>
      <c r="I7" s="8">
        <f>MOD(H7-$C$6, 26)</f>
        <v>3</v>
      </c>
      <c r="J7" s="8" t="s">
        <v>32</v>
      </c>
      <c r="M7" s="2" t="s">
        <v>11</v>
      </c>
      <c r="N7" s="2">
        <v>6</v>
      </c>
      <c r="O7" s="2" t="s">
        <v>24</v>
      </c>
      <c r="P7" s="2">
        <v>19</v>
      </c>
    </row>
    <row r="8" spans="1:16" x14ac:dyDescent="0.35">
      <c r="A8" s="5" t="s">
        <v>32</v>
      </c>
      <c r="B8" s="5">
        <v>3</v>
      </c>
      <c r="C8" s="5">
        <f>MOD((B8+$C$6), 26)</f>
        <v>20</v>
      </c>
      <c r="D8" s="5" t="s">
        <v>25</v>
      </c>
      <c r="G8" s="8" t="s">
        <v>10</v>
      </c>
      <c r="H8" s="8">
        <v>5</v>
      </c>
      <c r="I8" s="8">
        <f t="shared" ref="I8:I18" si="0">MOD(H8-$C$6, 26)</f>
        <v>14</v>
      </c>
      <c r="J8" s="8" t="s">
        <v>19</v>
      </c>
      <c r="M8" s="2" t="s">
        <v>12</v>
      </c>
      <c r="N8" s="2">
        <v>7</v>
      </c>
      <c r="O8" s="2" t="s">
        <v>25</v>
      </c>
      <c r="P8" s="2">
        <v>20</v>
      </c>
    </row>
    <row r="9" spans="1:16" x14ac:dyDescent="0.35">
      <c r="A9" s="5" t="s">
        <v>19</v>
      </c>
      <c r="B9" s="5">
        <v>14</v>
      </c>
      <c r="C9" s="5">
        <f t="shared" ref="C9:C19" si="1">MOD((B9+$C$6), 26)</f>
        <v>5</v>
      </c>
      <c r="D9" s="5" t="s">
        <v>10</v>
      </c>
      <c r="G9" s="8" t="s">
        <v>9</v>
      </c>
      <c r="H9" s="8">
        <v>4</v>
      </c>
      <c r="I9" s="8">
        <f t="shared" si="0"/>
        <v>13</v>
      </c>
      <c r="J9" s="8" t="s">
        <v>18</v>
      </c>
      <c r="M9" s="2" t="s">
        <v>13</v>
      </c>
      <c r="N9" s="2">
        <v>8</v>
      </c>
      <c r="O9" s="2" t="s">
        <v>26</v>
      </c>
      <c r="P9" s="2">
        <v>21</v>
      </c>
    </row>
    <row r="10" spans="1:16" x14ac:dyDescent="0.35">
      <c r="A10" s="5" t="s">
        <v>18</v>
      </c>
      <c r="B10" s="5">
        <v>13</v>
      </c>
      <c r="C10" s="5">
        <f t="shared" si="1"/>
        <v>4</v>
      </c>
      <c r="D10" s="5" t="s">
        <v>9</v>
      </c>
      <c r="G10" s="8" t="s">
        <v>10</v>
      </c>
      <c r="H10" s="8">
        <v>5</v>
      </c>
      <c r="I10" s="8">
        <f t="shared" si="0"/>
        <v>14</v>
      </c>
      <c r="J10" s="8" t="s">
        <v>19</v>
      </c>
      <c r="M10" s="2" t="s">
        <v>14</v>
      </c>
      <c r="N10" s="2">
        <v>9</v>
      </c>
      <c r="O10" s="2" t="s">
        <v>27</v>
      </c>
      <c r="P10" s="2">
        <v>22</v>
      </c>
    </row>
    <row r="11" spans="1:16" x14ac:dyDescent="0.35">
      <c r="A11" s="5" t="s">
        <v>19</v>
      </c>
      <c r="B11" s="5">
        <v>14</v>
      </c>
      <c r="C11" s="5">
        <f t="shared" si="1"/>
        <v>5</v>
      </c>
      <c r="D11" s="5" t="s">
        <v>10</v>
      </c>
      <c r="G11" s="8" t="s">
        <v>15</v>
      </c>
      <c r="H11" s="8">
        <v>10</v>
      </c>
      <c r="I11" s="8">
        <f t="shared" si="0"/>
        <v>19</v>
      </c>
      <c r="J11" s="8" t="s">
        <v>24</v>
      </c>
      <c r="M11" s="2" t="s">
        <v>15</v>
      </c>
      <c r="N11" s="2">
        <v>10</v>
      </c>
      <c r="O11" s="2" t="s">
        <v>28</v>
      </c>
      <c r="P11" s="2">
        <v>23</v>
      </c>
    </row>
    <row r="12" spans="1:16" x14ac:dyDescent="0.35">
      <c r="A12" s="5" t="s">
        <v>24</v>
      </c>
      <c r="B12" s="5">
        <v>19</v>
      </c>
      <c r="C12" s="5">
        <f t="shared" si="1"/>
        <v>10</v>
      </c>
      <c r="D12" s="5" t="s">
        <v>15</v>
      </c>
      <c r="G12" s="8" t="s">
        <v>18</v>
      </c>
      <c r="H12" s="8">
        <v>13</v>
      </c>
      <c r="I12" s="8">
        <f t="shared" si="0"/>
        <v>22</v>
      </c>
      <c r="J12" s="8" t="s">
        <v>27</v>
      </c>
      <c r="M12" s="2" t="s">
        <v>16</v>
      </c>
      <c r="N12" s="2">
        <v>11</v>
      </c>
      <c r="O12" s="2" t="s">
        <v>29</v>
      </c>
      <c r="P12" s="2">
        <v>24</v>
      </c>
    </row>
    <row r="13" spans="1:16" x14ac:dyDescent="0.35">
      <c r="A13" s="5" t="s">
        <v>27</v>
      </c>
      <c r="B13" s="5">
        <v>22</v>
      </c>
      <c r="C13" s="5">
        <f t="shared" si="1"/>
        <v>13</v>
      </c>
      <c r="D13" s="5" t="s">
        <v>18</v>
      </c>
      <c r="G13" s="8" t="s">
        <v>22</v>
      </c>
      <c r="H13" s="8">
        <v>17</v>
      </c>
      <c r="I13" s="8">
        <f t="shared" si="0"/>
        <v>0</v>
      </c>
      <c r="J13" s="8" t="s">
        <v>5</v>
      </c>
      <c r="M13" s="2" t="s">
        <v>17</v>
      </c>
      <c r="N13" s="2">
        <v>12</v>
      </c>
      <c r="O13" s="2" t="s">
        <v>30</v>
      </c>
      <c r="P13" s="2">
        <v>25</v>
      </c>
    </row>
    <row r="14" spans="1:16" x14ac:dyDescent="0.35">
      <c r="A14" s="5" t="s">
        <v>5</v>
      </c>
      <c r="B14" s="5">
        <v>0</v>
      </c>
      <c r="C14" s="5">
        <f t="shared" si="1"/>
        <v>17</v>
      </c>
      <c r="D14" s="5" t="s">
        <v>22</v>
      </c>
      <c r="G14" s="8" t="s">
        <v>7</v>
      </c>
      <c r="H14" s="8">
        <v>2</v>
      </c>
      <c r="I14" s="8">
        <f t="shared" si="0"/>
        <v>11</v>
      </c>
      <c r="J14" s="8" t="s">
        <v>16</v>
      </c>
    </row>
    <row r="15" spans="1:16" x14ac:dyDescent="0.35">
      <c r="A15" s="5" t="s">
        <v>16</v>
      </c>
      <c r="B15" s="5">
        <v>11</v>
      </c>
      <c r="C15" s="5">
        <f t="shared" si="1"/>
        <v>2</v>
      </c>
      <c r="D15" s="5" t="s">
        <v>7</v>
      </c>
      <c r="G15" s="8" t="s">
        <v>6</v>
      </c>
      <c r="H15" s="8">
        <v>1</v>
      </c>
      <c r="I15" s="8">
        <f t="shared" si="0"/>
        <v>10</v>
      </c>
      <c r="J15" s="8" t="s">
        <v>15</v>
      </c>
    </row>
    <row r="16" spans="1:16" x14ac:dyDescent="0.35">
      <c r="A16" s="5" t="s">
        <v>15</v>
      </c>
      <c r="B16" s="5">
        <v>10</v>
      </c>
      <c r="C16" s="5">
        <f t="shared" si="1"/>
        <v>1</v>
      </c>
      <c r="D16" s="5" t="s">
        <v>6</v>
      </c>
      <c r="E16" s="1"/>
      <c r="G16" s="8" t="s">
        <v>25</v>
      </c>
      <c r="H16" s="8">
        <v>20</v>
      </c>
      <c r="I16" s="8">
        <f t="shared" si="0"/>
        <v>3</v>
      </c>
      <c r="J16" s="8" t="s">
        <v>8</v>
      </c>
    </row>
    <row r="17" spans="1:10" x14ac:dyDescent="0.35">
      <c r="A17" s="5" t="s">
        <v>8</v>
      </c>
      <c r="B17" s="5">
        <v>3</v>
      </c>
      <c r="C17" s="5">
        <f t="shared" si="1"/>
        <v>20</v>
      </c>
      <c r="D17" s="5" t="s">
        <v>25</v>
      </c>
      <c r="E17" s="1"/>
      <c r="G17" s="8" t="s">
        <v>10</v>
      </c>
      <c r="H17" s="8">
        <v>5</v>
      </c>
      <c r="I17" s="8">
        <f t="shared" si="0"/>
        <v>14</v>
      </c>
      <c r="J17" s="8" t="s">
        <v>19</v>
      </c>
    </row>
    <row r="18" spans="1:10" x14ac:dyDescent="0.35">
      <c r="A18" s="5" t="s">
        <v>19</v>
      </c>
      <c r="B18" s="5">
        <v>14</v>
      </c>
      <c r="C18" s="5">
        <f t="shared" si="1"/>
        <v>5</v>
      </c>
      <c r="D18" s="5" t="s">
        <v>10</v>
      </c>
      <c r="E18" s="1"/>
      <c r="G18" s="8" t="s">
        <v>28</v>
      </c>
      <c r="H18" s="8">
        <v>23</v>
      </c>
      <c r="I18" s="8">
        <f t="shared" si="0"/>
        <v>6</v>
      </c>
      <c r="J18" s="8" t="s">
        <v>11</v>
      </c>
    </row>
    <row r="19" spans="1:10" x14ac:dyDescent="0.35">
      <c r="A19" s="5" t="s">
        <v>11</v>
      </c>
      <c r="B19" s="5">
        <v>6</v>
      </c>
      <c r="C19" s="5">
        <f t="shared" si="1"/>
        <v>23</v>
      </c>
      <c r="D19" s="5" t="s">
        <v>28</v>
      </c>
      <c r="E19" s="1"/>
      <c r="J19" s="3" t="s">
        <v>40</v>
      </c>
    </row>
    <row r="20" spans="1:10" x14ac:dyDescent="0.35">
      <c r="D20" s="3" t="s">
        <v>34</v>
      </c>
      <c r="E20" s="1"/>
    </row>
    <row r="21" spans="1:10" x14ac:dyDescent="0.35">
      <c r="E21" s="1"/>
    </row>
    <row r="22" spans="1:10" x14ac:dyDescent="0.35">
      <c r="E22" s="1"/>
    </row>
    <row r="23" spans="1:10" x14ac:dyDescent="0.35">
      <c r="E23" s="1"/>
    </row>
    <row r="24" spans="1:10" x14ac:dyDescent="0.35">
      <c r="E24" s="1"/>
    </row>
    <row r="25" spans="1:10" x14ac:dyDescent="0.35">
      <c r="E25" s="1"/>
    </row>
    <row r="26" spans="1:10" x14ac:dyDescent="0.35">
      <c r="E26" s="1"/>
    </row>
    <row r="27" spans="1:10" x14ac:dyDescent="0.35">
      <c r="E2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09A8-AE9C-42F9-BFEE-4EE54CE57386}">
  <dimension ref="A1:Q22"/>
  <sheetViews>
    <sheetView workbookViewId="0">
      <selection activeCell="M18" sqref="M18"/>
    </sheetView>
  </sheetViews>
  <sheetFormatPr defaultRowHeight="14.5" x14ac:dyDescent="0.35"/>
  <cols>
    <col min="8" max="8" width="11" customWidth="1"/>
    <col min="9" max="10" width="13.6328125" customWidth="1"/>
    <col min="11" max="11" width="9.81640625" customWidth="1"/>
  </cols>
  <sheetData>
    <row r="1" spans="1:17" x14ac:dyDescent="0.35">
      <c r="A1" t="s">
        <v>0</v>
      </c>
      <c r="H1" t="s">
        <v>35</v>
      </c>
      <c r="N1" s="2" t="s">
        <v>5</v>
      </c>
      <c r="O1" s="2">
        <v>0</v>
      </c>
      <c r="P1" s="2" t="s">
        <v>18</v>
      </c>
      <c r="Q1" s="2">
        <v>13</v>
      </c>
    </row>
    <row r="2" spans="1:17" x14ac:dyDescent="0.35">
      <c r="A2" t="s">
        <v>41</v>
      </c>
      <c r="H2" t="s">
        <v>42</v>
      </c>
      <c r="N2" s="2" t="s">
        <v>6</v>
      </c>
      <c r="O2" s="2">
        <v>1</v>
      </c>
      <c r="P2" s="2" t="s">
        <v>19</v>
      </c>
      <c r="Q2" s="2">
        <v>14</v>
      </c>
    </row>
    <row r="3" spans="1:17" x14ac:dyDescent="0.35">
      <c r="N3" s="2" t="s">
        <v>7</v>
      </c>
      <c r="O3" s="2">
        <v>2</v>
      </c>
      <c r="P3" s="2" t="s">
        <v>20</v>
      </c>
      <c r="Q3" s="2">
        <v>15</v>
      </c>
    </row>
    <row r="4" spans="1:17" x14ac:dyDescent="0.35">
      <c r="A4" t="s">
        <v>43</v>
      </c>
      <c r="B4">
        <v>17</v>
      </c>
      <c r="H4" t="s">
        <v>46</v>
      </c>
      <c r="I4" t="s">
        <v>47</v>
      </c>
      <c r="N4" s="2" t="s">
        <v>8</v>
      </c>
      <c r="O4" s="2">
        <v>3</v>
      </c>
      <c r="P4" s="2" t="s">
        <v>21</v>
      </c>
      <c r="Q4" s="2">
        <v>16</v>
      </c>
    </row>
    <row r="5" spans="1:17" x14ac:dyDescent="0.35">
      <c r="A5" t="s">
        <v>44</v>
      </c>
      <c r="B5">
        <v>5</v>
      </c>
      <c r="I5" t="s">
        <v>48</v>
      </c>
      <c r="J5" t="s">
        <v>51</v>
      </c>
      <c r="K5" t="s">
        <v>54</v>
      </c>
      <c r="N5" s="2" t="s">
        <v>9</v>
      </c>
      <c r="O5" s="2">
        <v>4</v>
      </c>
      <c r="P5" s="2" t="s">
        <v>22</v>
      </c>
      <c r="Q5" s="2">
        <v>17</v>
      </c>
    </row>
    <row r="6" spans="1:17" x14ac:dyDescent="0.35">
      <c r="B6" t="s">
        <v>31</v>
      </c>
      <c r="I6" t="s">
        <v>49</v>
      </c>
      <c r="J6" t="s">
        <v>52</v>
      </c>
      <c r="K6" t="s">
        <v>55</v>
      </c>
      <c r="N6" s="2" t="s">
        <v>10</v>
      </c>
      <c r="O6" s="2">
        <v>5</v>
      </c>
      <c r="P6" s="2" t="s">
        <v>23</v>
      </c>
      <c r="Q6" s="2">
        <v>18</v>
      </c>
    </row>
    <row r="7" spans="1:17" x14ac:dyDescent="0.35">
      <c r="I7" t="s">
        <v>50</v>
      </c>
      <c r="J7" t="s">
        <v>53</v>
      </c>
      <c r="K7" t="s">
        <v>56</v>
      </c>
      <c r="N7" s="2" t="s">
        <v>11</v>
      </c>
      <c r="O7" s="2">
        <v>6</v>
      </c>
      <c r="P7" s="2" t="s">
        <v>24</v>
      </c>
      <c r="Q7" s="2">
        <v>19</v>
      </c>
    </row>
    <row r="8" spans="1:17" x14ac:dyDescent="0.35">
      <c r="A8" s="10" t="s">
        <v>4</v>
      </c>
      <c r="B8" s="10" t="s">
        <v>20</v>
      </c>
      <c r="C8" s="10" t="s">
        <v>7</v>
      </c>
      <c r="D8" s="10" t="s">
        <v>38</v>
      </c>
      <c r="K8" t="s">
        <v>57</v>
      </c>
      <c r="N8" s="2" t="s">
        <v>12</v>
      </c>
      <c r="O8" s="2">
        <v>7</v>
      </c>
      <c r="P8" s="2" t="s">
        <v>25</v>
      </c>
      <c r="Q8" s="2">
        <v>20</v>
      </c>
    </row>
    <row r="9" spans="1:17" x14ac:dyDescent="0.35">
      <c r="A9" s="11" t="s">
        <v>8</v>
      </c>
      <c r="B9" s="11">
        <v>3</v>
      </c>
      <c r="C9" s="11">
        <f>MOD((($B$4*B9)+$B$5), 26)</f>
        <v>4</v>
      </c>
      <c r="D9" s="11" t="s">
        <v>9</v>
      </c>
      <c r="K9" t="s">
        <v>58</v>
      </c>
      <c r="L9">
        <v>-3</v>
      </c>
      <c r="N9" s="2" t="s">
        <v>13</v>
      </c>
      <c r="O9" s="2">
        <v>8</v>
      </c>
      <c r="P9" s="2" t="s">
        <v>26</v>
      </c>
      <c r="Q9" s="2">
        <v>21</v>
      </c>
    </row>
    <row r="10" spans="1:17" x14ac:dyDescent="0.35">
      <c r="A10" s="11" t="s">
        <v>19</v>
      </c>
      <c r="B10" s="11">
        <v>14</v>
      </c>
      <c r="C10" s="11">
        <f t="shared" ref="C10:C20" si="0">MOD((($B$4*B10)+$B$5), 26)</f>
        <v>9</v>
      </c>
      <c r="D10" s="11" t="s">
        <v>14</v>
      </c>
      <c r="H10" s="8" t="s">
        <v>38</v>
      </c>
      <c r="I10" s="8" t="s">
        <v>7</v>
      </c>
      <c r="J10" s="8" t="s">
        <v>20</v>
      </c>
      <c r="K10" s="8" t="s">
        <v>39</v>
      </c>
      <c r="N10" s="2" t="s">
        <v>14</v>
      </c>
      <c r="O10" s="2">
        <v>9</v>
      </c>
      <c r="P10" s="2" t="s">
        <v>27</v>
      </c>
      <c r="Q10" s="2">
        <v>22</v>
      </c>
    </row>
    <row r="11" spans="1:17" x14ac:dyDescent="0.35">
      <c r="A11" s="11" t="s">
        <v>18</v>
      </c>
      <c r="B11" s="11">
        <v>13</v>
      </c>
      <c r="C11" s="11">
        <f t="shared" si="0"/>
        <v>18</v>
      </c>
      <c r="D11" s="11" t="s">
        <v>23</v>
      </c>
      <c r="H11" s="8" t="s">
        <v>9</v>
      </c>
      <c r="I11" s="8">
        <v>4</v>
      </c>
      <c r="J11" s="8">
        <f>MOD($L$9*(I11-$B$5), 26)</f>
        <v>3</v>
      </c>
      <c r="K11" s="8" t="s">
        <v>8</v>
      </c>
      <c r="N11" s="2" t="s">
        <v>15</v>
      </c>
      <c r="O11" s="2">
        <v>10</v>
      </c>
      <c r="P11" s="2" t="s">
        <v>28</v>
      </c>
      <c r="Q11" s="2">
        <v>23</v>
      </c>
    </row>
    <row r="12" spans="1:17" x14ac:dyDescent="0.35">
      <c r="A12" s="11" t="s">
        <v>19</v>
      </c>
      <c r="B12" s="11">
        <v>14</v>
      </c>
      <c r="C12" s="11">
        <f t="shared" si="0"/>
        <v>9</v>
      </c>
      <c r="D12" s="11" t="s">
        <v>14</v>
      </c>
      <c r="H12" s="8" t="s">
        <v>14</v>
      </c>
      <c r="I12" s="8">
        <v>9</v>
      </c>
      <c r="J12" s="8">
        <f t="shared" ref="J12:J21" si="1">MOD($L$9*(I12-$B$5), 26)</f>
        <v>14</v>
      </c>
      <c r="K12" s="8" t="s">
        <v>19</v>
      </c>
      <c r="N12" s="2" t="s">
        <v>16</v>
      </c>
      <c r="O12" s="2">
        <v>11</v>
      </c>
      <c r="P12" s="2" t="s">
        <v>29</v>
      </c>
      <c r="Q12" s="2">
        <v>24</v>
      </c>
    </row>
    <row r="13" spans="1:17" x14ac:dyDescent="0.35">
      <c r="A13" s="11" t="s">
        <v>24</v>
      </c>
      <c r="B13" s="11">
        <v>19</v>
      </c>
      <c r="C13" s="11">
        <f t="shared" si="0"/>
        <v>16</v>
      </c>
      <c r="D13" s="11" t="s">
        <v>21</v>
      </c>
      <c r="H13" s="8" t="s">
        <v>23</v>
      </c>
      <c r="I13" s="8">
        <v>18</v>
      </c>
      <c r="J13" s="8">
        <f t="shared" si="1"/>
        <v>13</v>
      </c>
      <c r="K13" s="8" t="s">
        <v>18</v>
      </c>
      <c r="N13" s="2" t="s">
        <v>17</v>
      </c>
      <c r="O13" s="2">
        <v>12</v>
      </c>
      <c r="P13" s="2" t="s">
        <v>30</v>
      </c>
      <c r="Q13" s="2">
        <v>25</v>
      </c>
    </row>
    <row r="14" spans="1:17" x14ac:dyDescent="0.35">
      <c r="A14" s="11" t="s">
        <v>27</v>
      </c>
      <c r="B14" s="11">
        <v>22</v>
      </c>
      <c r="C14" s="11">
        <f t="shared" si="0"/>
        <v>15</v>
      </c>
      <c r="D14" s="11" t="s">
        <v>20</v>
      </c>
      <c r="H14" s="8" t="s">
        <v>14</v>
      </c>
      <c r="I14" s="8">
        <v>9</v>
      </c>
      <c r="J14" s="8">
        <f t="shared" si="1"/>
        <v>14</v>
      </c>
      <c r="K14" s="8" t="s">
        <v>19</v>
      </c>
    </row>
    <row r="15" spans="1:17" x14ac:dyDescent="0.35">
      <c r="A15" s="11" t="s">
        <v>5</v>
      </c>
      <c r="B15" s="11">
        <v>0</v>
      </c>
      <c r="C15" s="11">
        <f t="shared" si="0"/>
        <v>5</v>
      </c>
      <c r="D15" s="11" t="s">
        <v>10</v>
      </c>
      <c r="H15" s="8" t="s">
        <v>21</v>
      </c>
      <c r="I15" s="8">
        <v>16</v>
      </c>
      <c r="J15" s="8">
        <f t="shared" si="1"/>
        <v>19</v>
      </c>
      <c r="K15" s="8" t="s">
        <v>24</v>
      </c>
    </row>
    <row r="16" spans="1:17" x14ac:dyDescent="0.35">
      <c r="A16" s="11" t="s">
        <v>16</v>
      </c>
      <c r="B16" s="11">
        <v>11</v>
      </c>
      <c r="C16" s="11">
        <f t="shared" si="0"/>
        <v>10</v>
      </c>
      <c r="D16" s="11" t="s">
        <v>15</v>
      </c>
      <c r="H16" s="8" t="s">
        <v>20</v>
      </c>
      <c r="I16" s="8">
        <v>15</v>
      </c>
      <c r="J16" s="8">
        <f t="shared" si="1"/>
        <v>22</v>
      </c>
      <c r="K16" s="8" t="s">
        <v>27</v>
      </c>
    </row>
    <row r="17" spans="1:11" x14ac:dyDescent="0.35">
      <c r="A17" s="11" t="s">
        <v>15</v>
      </c>
      <c r="B17" s="11">
        <v>10</v>
      </c>
      <c r="C17" s="11">
        <f t="shared" si="0"/>
        <v>19</v>
      </c>
      <c r="D17" s="11" t="s">
        <v>24</v>
      </c>
      <c r="H17" s="8" t="s">
        <v>10</v>
      </c>
      <c r="I17" s="8">
        <v>5</v>
      </c>
      <c r="J17" s="8">
        <f t="shared" si="1"/>
        <v>0</v>
      </c>
      <c r="K17" s="8" t="s">
        <v>5</v>
      </c>
    </row>
    <row r="18" spans="1:11" x14ac:dyDescent="0.35">
      <c r="A18" s="11" t="s">
        <v>8</v>
      </c>
      <c r="B18" s="11">
        <v>3</v>
      </c>
      <c r="C18" s="11">
        <f t="shared" si="0"/>
        <v>4</v>
      </c>
      <c r="D18" s="11" t="s">
        <v>9</v>
      </c>
      <c r="H18" s="8" t="s">
        <v>15</v>
      </c>
      <c r="I18" s="8">
        <v>10</v>
      </c>
      <c r="J18" s="8">
        <f t="shared" si="1"/>
        <v>11</v>
      </c>
      <c r="K18" s="8" t="s">
        <v>16</v>
      </c>
    </row>
    <row r="19" spans="1:11" x14ac:dyDescent="0.35">
      <c r="A19" s="11" t="s">
        <v>19</v>
      </c>
      <c r="B19" s="11">
        <v>14</v>
      </c>
      <c r="C19" s="11">
        <f t="shared" si="0"/>
        <v>9</v>
      </c>
      <c r="D19" s="11" t="s">
        <v>14</v>
      </c>
      <c r="H19" s="8" t="s">
        <v>24</v>
      </c>
      <c r="I19" s="8">
        <v>19</v>
      </c>
      <c r="J19" s="8">
        <f t="shared" si="1"/>
        <v>10</v>
      </c>
      <c r="K19" s="8" t="s">
        <v>15</v>
      </c>
    </row>
    <row r="20" spans="1:11" x14ac:dyDescent="0.35">
      <c r="A20" s="11" t="s">
        <v>11</v>
      </c>
      <c r="B20" s="11">
        <v>6</v>
      </c>
      <c r="C20" s="11">
        <f t="shared" si="0"/>
        <v>3</v>
      </c>
      <c r="D20" s="11" t="s">
        <v>8</v>
      </c>
      <c r="H20" s="8" t="s">
        <v>9</v>
      </c>
      <c r="I20" s="8">
        <v>4</v>
      </c>
      <c r="J20" s="8">
        <f t="shared" si="1"/>
        <v>3</v>
      </c>
      <c r="K20" s="8" t="s">
        <v>8</v>
      </c>
    </row>
    <row r="21" spans="1:11" x14ac:dyDescent="0.35">
      <c r="D21" t="s">
        <v>45</v>
      </c>
      <c r="H21" s="8" t="s">
        <v>14</v>
      </c>
      <c r="I21" s="8">
        <v>9</v>
      </c>
      <c r="J21" s="8">
        <f t="shared" si="1"/>
        <v>14</v>
      </c>
      <c r="K21" s="8" t="s">
        <v>19</v>
      </c>
    </row>
    <row r="22" spans="1:11" x14ac:dyDescent="0.35">
      <c r="H22" s="8" t="s">
        <v>8</v>
      </c>
      <c r="I22" s="8">
        <v>3</v>
      </c>
      <c r="J22" s="8">
        <f>MOD($L$9*(I22-$B$5), 26)</f>
        <v>6</v>
      </c>
      <c r="K22" s="8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4BF9E-C0DD-4FEB-B86C-6181C25A91A7}">
  <dimension ref="A6:L14"/>
  <sheetViews>
    <sheetView workbookViewId="0">
      <selection activeCell="L14" sqref="L14"/>
    </sheetView>
  </sheetViews>
  <sheetFormatPr defaultRowHeight="14.5" x14ac:dyDescent="0.35"/>
  <sheetData>
    <row r="6" spans="1:12" x14ac:dyDescent="0.35">
      <c r="A6" t="s">
        <v>59</v>
      </c>
    </row>
    <row r="7" spans="1:12" x14ac:dyDescent="0.35">
      <c r="A7" s="9" t="s">
        <v>8</v>
      </c>
      <c r="B7" s="9" t="s">
        <v>19</v>
      </c>
      <c r="C7" s="9" t="s">
        <v>18</v>
      </c>
      <c r="D7" s="9" t="s">
        <v>19</v>
      </c>
      <c r="E7" s="12" t="s">
        <v>24</v>
      </c>
      <c r="F7" s="12" t="s">
        <v>27</v>
      </c>
      <c r="G7" s="12" t="s">
        <v>5</v>
      </c>
      <c r="H7" s="12" t="s">
        <v>16</v>
      </c>
      <c r="I7" s="6" t="s">
        <v>15</v>
      </c>
      <c r="J7" s="6" t="s">
        <v>8</v>
      </c>
      <c r="K7" s="6" t="s">
        <v>19</v>
      </c>
      <c r="L7" s="6" t="s">
        <v>11</v>
      </c>
    </row>
    <row r="8" spans="1:12" x14ac:dyDescent="0.35">
      <c r="A8" t="s">
        <v>19</v>
      </c>
      <c r="B8" t="s">
        <v>19</v>
      </c>
      <c r="C8" t="s">
        <v>8</v>
      </c>
      <c r="D8" t="s">
        <v>18</v>
      </c>
      <c r="E8" t="s">
        <v>27</v>
      </c>
      <c r="F8" t="s">
        <v>16</v>
      </c>
      <c r="G8" t="s">
        <v>24</v>
      </c>
      <c r="H8" t="s">
        <v>5</v>
      </c>
      <c r="I8" t="s">
        <v>8</v>
      </c>
      <c r="J8" t="s">
        <v>11</v>
      </c>
      <c r="K8" t="s">
        <v>15</v>
      </c>
      <c r="L8" t="s">
        <v>19</v>
      </c>
    </row>
    <row r="10" spans="1:12" x14ac:dyDescent="0.35">
      <c r="A10" t="s">
        <v>60</v>
      </c>
      <c r="B10" t="s">
        <v>61</v>
      </c>
    </row>
    <row r="11" spans="1:12" x14ac:dyDescent="0.35">
      <c r="B11" t="s">
        <v>62</v>
      </c>
    </row>
    <row r="13" spans="1:12" x14ac:dyDescent="0.35">
      <c r="A13" s="9" t="s">
        <v>19</v>
      </c>
      <c r="B13" s="9" t="s">
        <v>19</v>
      </c>
      <c r="C13" s="9" t="s">
        <v>8</v>
      </c>
      <c r="D13" s="9" t="s">
        <v>18</v>
      </c>
      <c r="E13" s="12" t="s">
        <v>27</v>
      </c>
      <c r="F13" s="12" t="s">
        <v>16</v>
      </c>
      <c r="G13" s="12" t="s">
        <v>24</v>
      </c>
      <c r="H13" s="12" t="s">
        <v>5</v>
      </c>
      <c r="I13" s="6" t="s">
        <v>8</v>
      </c>
      <c r="J13" s="6" t="s">
        <v>11</v>
      </c>
      <c r="K13" s="6" t="s">
        <v>15</v>
      </c>
      <c r="L13" s="6" t="s">
        <v>19</v>
      </c>
    </row>
    <row r="14" spans="1:12" x14ac:dyDescent="0.35">
      <c r="A14" t="s">
        <v>8</v>
      </c>
      <c r="B14" t="s">
        <v>19</v>
      </c>
      <c r="C14" t="s">
        <v>18</v>
      </c>
      <c r="D14" t="s">
        <v>19</v>
      </c>
      <c r="E14" t="s">
        <v>24</v>
      </c>
      <c r="F14" t="s">
        <v>27</v>
      </c>
      <c r="G14" t="s">
        <v>5</v>
      </c>
      <c r="H14" t="s">
        <v>16</v>
      </c>
      <c r="I14" t="s">
        <v>15</v>
      </c>
      <c r="J14" t="s">
        <v>8</v>
      </c>
      <c r="K14" t="s">
        <v>19</v>
      </c>
      <c r="L14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1E4F-BD7C-4B7A-BD34-573AC955E5C3}">
  <dimension ref="A1:S35"/>
  <sheetViews>
    <sheetView workbookViewId="0">
      <selection activeCell="K21" sqref="K21"/>
    </sheetView>
  </sheetViews>
  <sheetFormatPr defaultRowHeight="14.5" x14ac:dyDescent="0.35"/>
  <sheetData>
    <row r="1" spans="1:19" x14ac:dyDescent="0.35">
      <c r="A1" t="s">
        <v>63</v>
      </c>
      <c r="K1" s="2" t="s">
        <v>5</v>
      </c>
      <c r="L1" s="2">
        <v>0</v>
      </c>
      <c r="M1" s="2" t="s">
        <v>18</v>
      </c>
      <c r="N1" s="2">
        <v>13</v>
      </c>
    </row>
    <row r="2" spans="1:19" x14ac:dyDescent="0.35">
      <c r="A2" t="s">
        <v>64</v>
      </c>
      <c r="B2">
        <v>1</v>
      </c>
      <c r="C2">
        <v>2</v>
      </c>
      <c r="D2">
        <v>3</v>
      </c>
      <c r="K2" s="2" t="s">
        <v>6</v>
      </c>
      <c r="L2" s="2">
        <v>1</v>
      </c>
      <c r="M2" s="2" t="s">
        <v>19</v>
      </c>
      <c r="N2" s="2">
        <v>14</v>
      </c>
    </row>
    <row r="3" spans="1:19" x14ac:dyDescent="0.35">
      <c r="B3">
        <v>0</v>
      </c>
      <c r="C3">
        <v>1</v>
      </c>
      <c r="D3">
        <v>4</v>
      </c>
      <c r="K3" s="2" t="s">
        <v>7</v>
      </c>
      <c r="L3" s="2">
        <v>2</v>
      </c>
      <c r="M3" s="2" t="s">
        <v>20</v>
      </c>
      <c r="N3" s="2">
        <v>15</v>
      </c>
    </row>
    <row r="4" spans="1:19" x14ac:dyDescent="0.35">
      <c r="B4">
        <v>5</v>
      </c>
      <c r="C4">
        <v>6</v>
      </c>
      <c r="D4">
        <v>0</v>
      </c>
      <c r="K4" s="2" t="s">
        <v>8</v>
      </c>
      <c r="L4" s="2">
        <v>3</v>
      </c>
      <c r="M4" s="2" t="s">
        <v>21</v>
      </c>
      <c r="N4" s="2">
        <v>16</v>
      </c>
    </row>
    <row r="5" spans="1:19" x14ac:dyDescent="0.35">
      <c r="K5" s="2" t="s">
        <v>9</v>
      </c>
      <c r="L5" s="2">
        <v>4</v>
      </c>
      <c r="M5" s="2" t="s">
        <v>22</v>
      </c>
      <c r="N5" s="2">
        <v>17</v>
      </c>
    </row>
    <row r="6" spans="1:19" x14ac:dyDescent="0.35">
      <c r="A6" t="s">
        <v>65</v>
      </c>
      <c r="B6" cm="1">
        <f t="array" ref="B6:D8">MINVERSE(B2:D4)</f>
        <v>-24.000000000000085</v>
      </c>
      <c r="C6">
        <v>18.000000000000064</v>
      </c>
      <c r="D6">
        <v>5.0000000000000169</v>
      </c>
      <c r="K6" s="2" t="s">
        <v>10</v>
      </c>
      <c r="L6" s="2">
        <v>5</v>
      </c>
      <c r="M6" s="2" t="s">
        <v>23</v>
      </c>
      <c r="N6" s="2">
        <v>18</v>
      </c>
    </row>
    <row r="7" spans="1:19" x14ac:dyDescent="0.35">
      <c r="B7">
        <v>20.000000000000071</v>
      </c>
      <c r="C7">
        <v>-15.000000000000053</v>
      </c>
      <c r="D7">
        <v>-4.0000000000000142</v>
      </c>
      <c r="K7" s="2" t="s">
        <v>11</v>
      </c>
      <c r="L7" s="2">
        <v>6</v>
      </c>
      <c r="M7" s="2" t="s">
        <v>24</v>
      </c>
      <c r="N7" s="2">
        <v>19</v>
      </c>
    </row>
    <row r="8" spans="1:19" x14ac:dyDescent="0.35">
      <c r="B8">
        <v>-5.0000000000000178</v>
      </c>
      <c r="C8">
        <v>4.0000000000000133</v>
      </c>
      <c r="D8">
        <v>1.0000000000000036</v>
      </c>
      <c r="K8" s="2" t="s">
        <v>12</v>
      </c>
      <c r="L8" s="2">
        <v>7</v>
      </c>
      <c r="M8" s="2" t="s">
        <v>25</v>
      </c>
      <c r="N8" s="2">
        <v>20</v>
      </c>
    </row>
    <row r="9" spans="1:19" x14ac:dyDescent="0.35">
      <c r="K9" s="2" t="s">
        <v>13</v>
      </c>
      <c r="L9" s="2">
        <v>8</v>
      </c>
      <c r="M9" s="2" t="s">
        <v>26</v>
      </c>
      <c r="N9" s="2">
        <v>21</v>
      </c>
    </row>
    <row r="10" spans="1:19" x14ac:dyDescent="0.35">
      <c r="A10" s="13" t="s">
        <v>59</v>
      </c>
      <c r="B10" s="13" t="s">
        <v>69</v>
      </c>
      <c r="C10" s="13"/>
      <c r="D10" s="13" t="s">
        <v>73</v>
      </c>
      <c r="E10" s="13"/>
      <c r="F10" s="13"/>
      <c r="G10" s="13"/>
      <c r="H10" s="13"/>
      <c r="I10" s="13"/>
      <c r="K10" s="2" t="s">
        <v>14</v>
      </c>
      <c r="L10" s="2">
        <v>9</v>
      </c>
      <c r="M10" s="2" t="s">
        <v>27</v>
      </c>
      <c r="N10" s="2">
        <v>22</v>
      </c>
    </row>
    <row r="11" spans="1:19" x14ac:dyDescent="0.35">
      <c r="A11" s="13" t="s">
        <v>8</v>
      </c>
      <c r="B11" s="13">
        <v>3</v>
      </c>
      <c r="C11" s="13"/>
      <c r="D11" s="13" cm="1">
        <f t="array" ref="D11:D13">MMULT(B2:D4, B11:B13)</f>
        <v>70</v>
      </c>
      <c r="E11" s="13"/>
      <c r="F11" s="13"/>
      <c r="G11" s="13" cm="1">
        <f t="array" ref="G11:G13">MOD(D11:D13, 26)</f>
        <v>18</v>
      </c>
      <c r="H11" s="13"/>
      <c r="I11" s="13" t="s">
        <v>23</v>
      </c>
      <c r="K11" s="2" t="s">
        <v>15</v>
      </c>
      <c r="L11" s="2">
        <v>10</v>
      </c>
      <c r="M11" s="2" t="s">
        <v>28</v>
      </c>
      <c r="N11" s="2">
        <v>23</v>
      </c>
    </row>
    <row r="12" spans="1:19" x14ac:dyDescent="0.35">
      <c r="A12" s="13" t="s">
        <v>19</v>
      </c>
      <c r="B12" s="13">
        <v>14</v>
      </c>
      <c r="C12" s="13"/>
      <c r="D12" s="13">
        <v>66</v>
      </c>
      <c r="E12" s="13" t="s">
        <v>66</v>
      </c>
      <c r="F12" s="14" t="s">
        <v>67</v>
      </c>
      <c r="G12" s="13">
        <v>14</v>
      </c>
      <c r="H12" s="14" t="s">
        <v>67</v>
      </c>
      <c r="I12" s="13" t="s">
        <v>19</v>
      </c>
      <c r="K12" s="2" t="s">
        <v>16</v>
      </c>
      <c r="L12" s="2">
        <v>11</v>
      </c>
      <c r="M12" s="2" t="s">
        <v>29</v>
      </c>
      <c r="N12" s="2">
        <v>24</v>
      </c>
    </row>
    <row r="13" spans="1:19" x14ac:dyDescent="0.35">
      <c r="A13" s="13" t="s">
        <v>18</v>
      </c>
      <c r="B13" s="13">
        <v>13</v>
      </c>
      <c r="C13" s="13"/>
      <c r="D13" s="13">
        <v>99</v>
      </c>
      <c r="E13" s="13"/>
      <c r="F13" s="13"/>
      <c r="G13" s="13">
        <v>21</v>
      </c>
      <c r="H13" s="13"/>
      <c r="I13" s="13" t="s">
        <v>26</v>
      </c>
      <c r="K13" s="2" t="s">
        <v>17</v>
      </c>
      <c r="L13" s="2">
        <v>12</v>
      </c>
      <c r="M13" s="2" t="s">
        <v>30</v>
      </c>
      <c r="N13" s="2">
        <v>25</v>
      </c>
    </row>
    <row r="14" spans="1:19" x14ac:dyDescent="0.35">
      <c r="A14" s="1"/>
      <c r="B14" s="1"/>
      <c r="C14" s="1"/>
      <c r="D14" s="1"/>
      <c r="E14" s="1"/>
      <c r="F14" s="1"/>
      <c r="G14" s="1"/>
      <c r="H14" s="1"/>
      <c r="I14" s="1"/>
    </row>
    <row r="15" spans="1:19" x14ac:dyDescent="0.35">
      <c r="A15" s="13"/>
      <c r="B15" s="13" t="s">
        <v>70</v>
      </c>
      <c r="C15" s="13"/>
      <c r="D15" s="13" t="s">
        <v>74</v>
      </c>
      <c r="E15" s="13"/>
      <c r="F15" s="13"/>
      <c r="G15" s="13"/>
      <c r="H15" s="13"/>
      <c r="I15" s="13"/>
    </row>
    <row r="16" spans="1:19" x14ac:dyDescent="0.35">
      <c r="A16" s="13" t="s">
        <v>19</v>
      </c>
      <c r="B16" s="13">
        <v>14</v>
      </c>
      <c r="C16" s="13"/>
      <c r="D16" s="13" cm="1">
        <f t="array" ref="D16:D18">MMULT(B2:D4,B16:B18)</f>
        <v>118</v>
      </c>
      <c r="E16" s="13"/>
      <c r="F16" s="13"/>
      <c r="G16" s="13" cm="1">
        <f t="array" ref="G16:G18">MOD(D16:D18, 26)</f>
        <v>14</v>
      </c>
      <c r="H16" s="13"/>
      <c r="I16" s="13" t="s">
        <v>19</v>
      </c>
      <c r="K16" s="15" t="s">
        <v>60</v>
      </c>
      <c r="L16" s="16" t="s">
        <v>77</v>
      </c>
      <c r="M16" s="16"/>
      <c r="N16" s="16" t="s">
        <v>78</v>
      </c>
      <c r="O16" s="16"/>
      <c r="P16" s="16"/>
      <c r="Q16" s="16"/>
      <c r="R16" s="16"/>
      <c r="S16" s="16"/>
    </row>
    <row r="17" spans="1:19" x14ac:dyDescent="0.35">
      <c r="A17" s="13" t="s">
        <v>24</v>
      </c>
      <c r="B17" s="13">
        <v>19</v>
      </c>
      <c r="C17" s="13"/>
      <c r="D17" s="13">
        <v>107</v>
      </c>
      <c r="E17" s="13" t="s">
        <v>66</v>
      </c>
      <c r="F17" s="14" t="s">
        <v>67</v>
      </c>
      <c r="G17" s="13">
        <v>3</v>
      </c>
      <c r="H17" s="14" t="s">
        <v>67</v>
      </c>
      <c r="I17" s="13" t="s">
        <v>8</v>
      </c>
      <c r="K17" s="16" t="s">
        <v>23</v>
      </c>
      <c r="L17" s="16">
        <v>18</v>
      </c>
      <c r="M17" s="16"/>
      <c r="N17" s="16" cm="1">
        <f t="array" ref="N17:N19">MMULT(_xlfn.ANCHORARRAY(B6), L17:L19)</f>
        <v>-75.00000000000027</v>
      </c>
      <c r="O17" s="16"/>
      <c r="P17" s="16"/>
      <c r="Q17" s="16" cm="1">
        <f t="array" ref="Q17:Q19">MOD(_xlfn.ANCHORARRAY(N17), 26)</f>
        <v>2.99999999999973</v>
      </c>
      <c r="R17" s="16"/>
      <c r="S17" s="16" t="s">
        <v>8</v>
      </c>
    </row>
    <row r="18" spans="1:19" x14ac:dyDescent="0.35">
      <c r="A18" s="13" t="s">
        <v>27</v>
      </c>
      <c r="B18" s="13">
        <v>22</v>
      </c>
      <c r="C18" s="13"/>
      <c r="D18" s="13">
        <v>184</v>
      </c>
      <c r="E18" s="13"/>
      <c r="F18" s="13"/>
      <c r="G18" s="13">
        <v>2</v>
      </c>
      <c r="H18" s="13"/>
      <c r="I18" s="13" t="s">
        <v>7</v>
      </c>
      <c r="K18" s="16" t="s">
        <v>19</v>
      </c>
      <c r="L18" s="16">
        <v>14</v>
      </c>
      <c r="M18" s="16"/>
      <c r="N18" s="16">
        <v>66.000000000000213</v>
      </c>
      <c r="O18" s="16" t="s">
        <v>66</v>
      </c>
      <c r="P18" s="17" t="s">
        <v>67</v>
      </c>
      <c r="Q18" s="16">
        <v>14.000000000000213</v>
      </c>
      <c r="R18" s="17" t="s">
        <v>67</v>
      </c>
      <c r="S18" s="16" t="s">
        <v>19</v>
      </c>
    </row>
    <row r="19" spans="1:19" x14ac:dyDescent="0.35">
      <c r="A19" s="1"/>
      <c r="B19" s="1"/>
      <c r="C19" s="1"/>
      <c r="D19" s="1"/>
      <c r="E19" s="1"/>
      <c r="F19" s="1"/>
      <c r="G19" s="1"/>
      <c r="H19" s="1"/>
      <c r="I19" s="1"/>
      <c r="K19" s="16" t="s">
        <v>26</v>
      </c>
      <c r="L19" s="16">
        <v>21</v>
      </c>
      <c r="M19" s="16"/>
      <c r="N19" s="16">
        <v>-13.000000000000053</v>
      </c>
      <c r="O19" s="16"/>
      <c r="P19" s="16"/>
      <c r="Q19" s="16">
        <v>12.999999999999947</v>
      </c>
      <c r="R19" s="16"/>
      <c r="S19" s="16" t="s">
        <v>18</v>
      </c>
    </row>
    <row r="20" spans="1:19" x14ac:dyDescent="0.35">
      <c r="A20" s="13"/>
      <c r="B20" s="13" t="s">
        <v>71</v>
      </c>
      <c r="C20" s="13"/>
      <c r="D20" s="13" t="s">
        <v>75</v>
      </c>
      <c r="E20" s="13"/>
      <c r="F20" s="13"/>
      <c r="G20" s="13"/>
      <c r="H20" s="13"/>
      <c r="I20" s="13"/>
    </row>
    <row r="21" spans="1:19" x14ac:dyDescent="0.35">
      <c r="A21" s="13" t="s">
        <v>5</v>
      </c>
      <c r="B21" s="13">
        <v>0</v>
      </c>
      <c r="C21" s="13"/>
      <c r="D21" s="13" cm="1">
        <f t="array" ref="D21:D23">MMULT(B2:D4, B21:B23)</f>
        <v>52</v>
      </c>
      <c r="E21" s="13"/>
      <c r="F21" s="13"/>
      <c r="G21" s="13" cm="1">
        <f t="array" ref="G21:G23">MOD(_xlfn.ANCHORARRAY(D21),26)</f>
        <v>0</v>
      </c>
      <c r="H21" s="13"/>
      <c r="I21" s="13" t="s">
        <v>5</v>
      </c>
    </row>
    <row r="22" spans="1:19" x14ac:dyDescent="0.35">
      <c r="A22" s="13" t="s">
        <v>16</v>
      </c>
      <c r="B22" s="13">
        <v>11</v>
      </c>
      <c r="C22" s="13"/>
      <c r="D22" s="13">
        <v>51</v>
      </c>
      <c r="E22" s="13" t="s">
        <v>66</v>
      </c>
      <c r="F22" s="14" t="s">
        <v>67</v>
      </c>
      <c r="G22" s="13">
        <v>25</v>
      </c>
      <c r="H22" s="14" t="s">
        <v>67</v>
      </c>
      <c r="I22" s="13" t="s">
        <v>30</v>
      </c>
    </row>
    <row r="23" spans="1:19" x14ac:dyDescent="0.35">
      <c r="A23" s="13" t="s">
        <v>15</v>
      </c>
      <c r="B23" s="13">
        <v>10</v>
      </c>
      <c r="C23" s="13"/>
      <c r="D23" s="13">
        <v>66</v>
      </c>
      <c r="E23" s="13"/>
      <c r="F23" s="13"/>
      <c r="G23" s="13">
        <v>14</v>
      </c>
      <c r="H23" s="13"/>
      <c r="I23" s="13" t="s">
        <v>19</v>
      </c>
    </row>
    <row r="24" spans="1:19" x14ac:dyDescent="0.35">
      <c r="A24" s="1"/>
      <c r="B24" s="1"/>
      <c r="C24" s="1"/>
      <c r="D24" s="1"/>
      <c r="E24" s="1"/>
      <c r="F24" s="1"/>
      <c r="G24" s="1"/>
      <c r="H24" s="1"/>
      <c r="I24" s="1"/>
    </row>
    <row r="25" spans="1:19" x14ac:dyDescent="0.35">
      <c r="A25" s="13"/>
      <c r="B25" s="13" t="s">
        <v>72</v>
      </c>
      <c r="C25" s="13"/>
      <c r="D25" s="13" t="s">
        <v>76</v>
      </c>
      <c r="E25" s="13"/>
      <c r="F25" s="13"/>
      <c r="G25" s="13"/>
      <c r="H25" s="13"/>
      <c r="I25" s="13"/>
    </row>
    <row r="26" spans="1:19" x14ac:dyDescent="0.35">
      <c r="A26" s="13" t="s">
        <v>8</v>
      </c>
      <c r="B26" s="13">
        <v>3</v>
      </c>
      <c r="C26" s="13"/>
      <c r="D26" s="13" cm="1">
        <f t="array" ref="D26:D28">MMULT(B2:D4,B26:B28)</f>
        <v>49</v>
      </c>
      <c r="E26" s="13"/>
      <c r="F26" s="13"/>
      <c r="G26" s="13" cm="1">
        <f t="array" ref="G26:G28">MOD(_xlfn.ANCHORARRAY(D26), 26)</f>
        <v>23</v>
      </c>
      <c r="H26" s="13"/>
      <c r="I26" s="13" t="s">
        <v>28</v>
      </c>
    </row>
    <row r="27" spans="1:19" x14ac:dyDescent="0.35">
      <c r="A27" s="13" t="s">
        <v>19</v>
      </c>
      <c r="B27" s="13">
        <v>14</v>
      </c>
      <c r="C27" s="13"/>
      <c r="D27" s="13">
        <v>38</v>
      </c>
      <c r="E27" s="13" t="s">
        <v>66</v>
      </c>
      <c r="F27" s="14" t="s">
        <v>67</v>
      </c>
      <c r="G27" s="13">
        <v>12</v>
      </c>
      <c r="H27" s="14" t="s">
        <v>67</v>
      </c>
      <c r="I27" s="13" t="s">
        <v>17</v>
      </c>
    </row>
    <row r="28" spans="1:19" x14ac:dyDescent="0.35">
      <c r="A28" s="13" t="s">
        <v>11</v>
      </c>
      <c r="B28" s="13">
        <v>6</v>
      </c>
      <c r="C28" s="13"/>
      <c r="D28" s="13">
        <v>99</v>
      </c>
      <c r="E28" s="13"/>
      <c r="F28" s="13"/>
      <c r="G28" s="13">
        <v>21</v>
      </c>
      <c r="H28" s="13"/>
      <c r="I28" s="13" t="s">
        <v>26</v>
      </c>
    </row>
    <row r="29" spans="1:19" x14ac:dyDescent="0.35">
      <c r="A29" s="1"/>
      <c r="B29" s="1"/>
      <c r="C29" s="1"/>
      <c r="D29" s="1"/>
      <c r="E29" s="1"/>
      <c r="F29" s="1"/>
      <c r="G29" s="1"/>
      <c r="H29" s="1"/>
      <c r="I29" s="1"/>
    </row>
    <row r="30" spans="1:19" x14ac:dyDescent="0.35">
      <c r="A30" s="1"/>
      <c r="B30" s="1"/>
      <c r="C30" s="1"/>
      <c r="D30" s="1"/>
      <c r="E30" s="3" t="s">
        <v>68</v>
      </c>
      <c r="F30" s="1"/>
      <c r="G30" s="1"/>
      <c r="H30" s="1"/>
      <c r="I30" s="1"/>
    </row>
    <row r="31" spans="1:19" x14ac:dyDescent="0.35">
      <c r="A31" s="1"/>
      <c r="B31" s="1"/>
      <c r="C31" s="1"/>
      <c r="D31" s="1"/>
      <c r="E31" s="1"/>
      <c r="F31" s="1"/>
      <c r="G31" s="1"/>
      <c r="H31" s="1"/>
      <c r="I31" s="1"/>
    </row>
    <row r="32" spans="1:19" x14ac:dyDescent="0.35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35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35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35">
      <c r="A35" s="1"/>
      <c r="B35" s="1"/>
      <c r="C35" s="1"/>
      <c r="D35" s="1"/>
      <c r="E35" s="1"/>
      <c r="F35" s="1"/>
      <c r="G35" s="1"/>
      <c r="H35" s="1"/>
      <c r="I35" s="1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FA81C-3AE1-4658-A560-33393E2EB7F9}">
  <dimension ref="A1:S151"/>
  <sheetViews>
    <sheetView topLeftCell="D1" workbookViewId="0">
      <selection activeCell="P6" sqref="P6"/>
    </sheetView>
  </sheetViews>
  <sheetFormatPr defaultRowHeight="14.5" x14ac:dyDescent="0.35"/>
  <sheetData>
    <row r="1" spans="1:19" ht="21" x14ac:dyDescent="0.5">
      <c r="A1" s="18" t="s">
        <v>79</v>
      </c>
      <c r="D1" s="19" t="s">
        <v>80</v>
      </c>
      <c r="H1" t="s">
        <v>81</v>
      </c>
      <c r="J1" t="s">
        <v>82</v>
      </c>
      <c r="O1" s="18" t="s">
        <v>83</v>
      </c>
    </row>
    <row r="2" spans="1:19" ht="15.5" x14ac:dyDescent="0.35">
      <c r="A2" s="20" t="s">
        <v>84</v>
      </c>
      <c r="B2" s="20" t="s">
        <v>85</v>
      </c>
      <c r="C2" s="20" t="s">
        <v>86</v>
      </c>
      <c r="D2" s="20" t="s">
        <v>87</v>
      </c>
      <c r="E2" s="20" t="s">
        <v>88</v>
      </c>
      <c r="F2" s="20" t="s">
        <v>89</v>
      </c>
      <c r="G2" s="20"/>
      <c r="H2" s="21" cm="1">
        <f t="array" ref="H2:M151">_xlfn._xlws.SORT(A3:F152, 6, 1)</f>
        <v>5.7</v>
      </c>
      <c r="I2" s="21">
        <v>3.8</v>
      </c>
      <c r="J2" s="21">
        <v>1.7</v>
      </c>
      <c r="K2" s="21">
        <v>0.3</v>
      </c>
      <c r="L2" s="21" t="str">
        <v>Iris-setosa</v>
      </c>
      <c r="M2" s="21">
        <v>2.5416530054277668</v>
      </c>
      <c r="N2" s="20"/>
      <c r="O2" s="20" t="s">
        <v>84</v>
      </c>
      <c r="P2" s="20" t="s">
        <v>85</v>
      </c>
      <c r="Q2" s="20" t="s">
        <v>86</v>
      </c>
      <c r="R2" s="20" t="s">
        <v>87</v>
      </c>
      <c r="S2" s="20" t="s">
        <v>88</v>
      </c>
    </row>
    <row r="3" spans="1:19" x14ac:dyDescent="0.35">
      <c r="A3">
        <v>5.0999999999999996</v>
      </c>
      <c r="B3">
        <v>3.5</v>
      </c>
      <c r="C3">
        <v>1.4</v>
      </c>
      <c r="D3">
        <v>0.2</v>
      </c>
      <c r="E3" t="s">
        <v>90</v>
      </c>
      <c r="F3">
        <f>SQRT(((A3-$O$3)^2)+((B3-$P$3)^2)+((C3-$Q$3)^2)+((D3-$R$3)^2))</f>
        <v>3.0512292604784719</v>
      </c>
      <c r="H3" s="21">
        <v>5.8</v>
      </c>
      <c r="I3" s="21">
        <v>4</v>
      </c>
      <c r="J3" s="21">
        <v>1.2</v>
      </c>
      <c r="K3" s="21">
        <v>0.2</v>
      </c>
      <c r="L3" s="21" t="str">
        <v>Iris-setosa</v>
      </c>
      <c r="M3" s="21">
        <v>2.5632011235952592</v>
      </c>
      <c r="O3">
        <v>8</v>
      </c>
      <c r="P3">
        <v>3</v>
      </c>
      <c r="Q3">
        <v>1.5</v>
      </c>
      <c r="R3">
        <v>1</v>
      </c>
      <c r="S3" t="s">
        <v>91</v>
      </c>
    </row>
    <row r="4" spans="1:19" x14ac:dyDescent="0.35">
      <c r="A4">
        <v>4.9000000000000004</v>
      </c>
      <c r="B4">
        <v>3</v>
      </c>
      <c r="C4">
        <v>1.4</v>
      </c>
      <c r="D4">
        <v>0.2</v>
      </c>
      <c r="E4" t="s">
        <v>90</v>
      </c>
      <c r="F4">
        <f t="shared" ref="F4:F67" si="0">SQRT(((A4-$O$3)^2)+((B4-$P$3)^2)+((C4-$Q$3)^2)+((D4-$R$3)^2))</f>
        <v>3.2031234756093929</v>
      </c>
      <c r="H4" s="21">
        <v>5.5</v>
      </c>
      <c r="I4" s="21">
        <v>3.5</v>
      </c>
      <c r="J4" s="21">
        <v>1.3</v>
      </c>
      <c r="K4" s="21">
        <v>0.2</v>
      </c>
      <c r="L4" s="21" t="str">
        <v>Iris-setosa</v>
      </c>
      <c r="M4" s="21">
        <v>2.6795522013948525</v>
      </c>
    </row>
    <row r="5" spans="1:19" x14ac:dyDescent="0.35">
      <c r="A5">
        <v>4.7</v>
      </c>
      <c r="B5">
        <v>3.2</v>
      </c>
      <c r="C5">
        <v>1.3</v>
      </c>
      <c r="D5">
        <v>0.2</v>
      </c>
      <c r="E5" t="s">
        <v>90</v>
      </c>
      <c r="F5">
        <f t="shared" si="0"/>
        <v>3.4073450074801639</v>
      </c>
      <c r="H5" s="21">
        <v>5.4</v>
      </c>
      <c r="I5" s="21">
        <v>3.4</v>
      </c>
      <c r="J5" s="21">
        <v>1.5</v>
      </c>
      <c r="K5" s="21">
        <v>0.4</v>
      </c>
      <c r="L5" s="21" t="str">
        <v>Iris-setosa</v>
      </c>
      <c r="M5" s="21">
        <v>2.6981475126464081</v>
      </c>
    </row>
    <row r="6" spans="1:19" x14ac:dyDescent="0.35">
      <c r="A6">
        <v>4.5999999999999996</v>
      </c>
      <c r="B6">
        <v>3.1</v>
      </c>
      <c r="C6">
        <v>1.5</v>
      </c>
      <c r="D6">
        <v>0.2</v>
      </c>
      <c r="E6" t="s">
        <v>90</v>
      </c>
      <c r="F6">
        <f t="shared" si="0"/>
        <v>3.49428104193123</v>
      </c>
      <c r="H6" s="21">
        <v>5.4</v>
      </c>
      <c r="I6" s="21">
        <v>3.4</v>
      </c>
      <c r="J6" s="21">
        <v>1.7</v>
      </c>
      <c r="K6" s="21">
        <v>0.2</v>
      </c>
      <c r="L6" s="21" t="str">
        <v>Iris-setosa</v>
      </c>
      <c r="M6" s="21">
        <v>2.7568097504180438</v>
      </c>
    </row>
    <row r="7" spans="1:19" x14ac:dyDescent="0.35">
      <c r="A7">
        <v>5</v>
      </c>
      <c r="B7">
        <v>3.6</v>
      </c>
      <c r="C7">
        <v>1.4</v>
      </c>
      <c r="D7">
        <v>0.2</v>
      </c>
      <c r="E7" t="s">
        <v>90</v>
      </c>
      <c r="F7">
        <f t="shared" si="0"/>
        <v>3.1638584039112749</v>
      </c>
      <c r="H7" s="21">
        <v>5.7</v>
      </c>
      <c r="I7" s="21">
        <v>4.4000000000000004</v>
      </c>
      <c r="J7" s="21">
        <v>1.5</v>
      </c>
      <c r="K7" s="21">
        <v>0.4</v>
      </c>
      <c r="L7" s="21" t="str">
        <v>Iris-setosa</v>
      </c>
      <c r="M7" s="21">
        <v>2.7586228448267445</v>
      </c>
      <c r="O7" t="s">
        <v>92</v>
      </c>
    </row>
    <row r="8" spans="1:19" x14ac:dyDescent="0.35">
      <c r="A8">
        <v>5.4</v>
      </c>
      <c r="B8">
        <v>3.9</v>
      </c>
      <c r="C8">
        <v>1.7</v>
      </c>
      <c r="D8">
        <v>0.4</v>
      </c>
      <c r="E8" t="s">
        <v>90</v>
      </c>
      <c r="F8">
        <f t="shared" si="0"/>
        <v>2.8231188426986202</v>
      </c>
      <c r="H8" s="21">
        <v>5.4</v>
      </c>
      <c r="I8" s="21">
        <v>3.7</v>
      </c>
      <c r="J8" s="21">
        <v>1.5</v>
      </c>
      <c r="K8" s="21">
        <v>0.2</v>
      </c>
      <c r="L8" s="21" t="str">
        <v>Iris-setosa</v>
      </c>
      <c r="M8" s="21">
        <v>2.8089143810376278</v>
      </c>
    </row>
    <row r="9" spans="1:19" x14ac:dyDescent="0.35">
      <c r="A9">
        <v>4.5999999999999996</v>
      </c>
      <c r="B9">
        <v>3.4</v>
      </c>
      <c r="C9">
        <v>1.4</v>
      </c>
      <c r="D9">
        <v>0.3</v>
      </c>
      <c r="E9" t="s">
        <v>90</v>
      </c>
      <c r="F9">
        <f t="shared" si="0"/>
        <v>3.4957116585897072</v>
      </c>
      <c r="H9">
        <v>5.4</v>
      </c>
      <c r="I9">
        <v>3.9</v>
      </c>
      <c r="J9">
        <v>1.7</v>
      </c>
      <c r="K9">
        <v>0.4</v>
      </c>
      <c r="L9" t="str">
        <v>Iris-setosa</v>
      </c>
      <c r="M9">
        <v>2.8231188426986202</v>
      </c>
    </row>
    <row r="10" spans="1:19" x14ac:dyDescent="0.35">
      <c r="A10">
        <v>5</v>
      </c>
      <c r="B10">
        <v>3.4</v>
      </c>
      <c r="C10">
        <v>1.5</v>
      </c>
      <c r="D10">
        <v>0.2</v>
      </c>
      <c r="E10" t="s">
        <v>90</v>
      </c>
      <c r="F10">
        <f t="shared" si="0"/>
        <v>3.1304951684997055</v>
      </c>
      <c r="H10">
        <v>5.4</v>
      </c>
      <c r="I10">
        <v>3.9</v>
      </c>
      <c r="J10">
        <v>1.3</v>
      </c>
      <c r="K10">
        <v>0.4</v>
      </c>
      <c r="L10" t="str">
        <v>Iris-setosa</v>
      </c>
      <c r="M10">
        <v>2.8231188426986202</v>
      </c>
    </row>
    <row r="11" spans="1:19" x14ac:dyDescent="0.35">
      <c r="A11">
        <v>4.4000000000000004</v>
      </c>
      <c r="B11">
        <v>2.9</v>
      </c>
      <c r="C11">
        <v>1.4</v>
      </c>
      <c r="D11">
        <v>0.2</v>
      </c>
      <c r="E11" t="s">
        <v>90</v>
      </c>
      <c r="F11">
        <f t="shared" si="0"/>
        <v>3.6905284174491864</v>
      </c>
      <c r="H11">
        <v>5.5</v>
      </c>
      <c r="I11">
        <v>4.2</v>
      </c>
      <c r="J11">
        <v>1.4</v>
      </c>
      <c r="K11">
        <v>0.2</v>
      </c>
      <c r="L11" t="str">
        <v>Iris-setosa</v>
      </c>
      <c r="M11">
        <v>2.8879058156387303</v>
      </c>
    </row>
    <row r="12" spans="1:19" x14ac:dyDescent="0.35">
      <c r="A12">
        <v>4.9000000000000004</v>
      </c>
      <c r="B12">
        <v>3.1</v>
      </c>
      <c r="C12">
        <v>1.5</v>
      </c>
      <c r="D12">
        <v>0.1</v>
      </c>
      <c r="E12" t="s">
        <v>90</v>
      </c>
      <c r="F12">
        <f t="shared" si="0"/>
        <v>3.2295510523910282</v>
      </c>
      <c r="H12">
        <v>5.3</v>
      </c>
      <c r="I12">
        <v>3.7</v>
      </c>
      <c r="J12">
        <v>1.5</v>
      </c>
      <c r="K12">
        <v>0.2</v>
      </c>
      <c r="L12" t="str">
        <v>Iris-setosa</v>
      </c>
      <c r="M12">
        <v>2.9017236257093821</v>
      </c>
    </row>
    <row r="13" spans="1:19" x14ac:dyDescent="0.35">
      <c r="A13">
        <v>5.4</v>
      </c>
      <c r="B13">
        <v>3.7</v>
      </c>
      <c r="C13">
        <v>1.5</v>
      </c>
      <c r="D13">
        <v>0.2</v>
      </c>
      <c r="E13" t="s">
        <v>90</v>
      </c>
      <c r="F13">
        <f t="shared" si="0"/>
        <v>2.8089143810376278</v>
      </c>
      <c r="H13">
        <v>5.2</v>
      </c>
      <c r="I13">
        <v>3.4</v>
      </c>
      <c r="J13">
        <v>1.4</v>
      </c>
      <c r="K13">
        <v>0.2</v>
      </c>
      <c r="L13" t="str">
        <v>Iris-setosa</v>
      </c>
      <c r="M13">
        <v>2.9410882339705484</v>
      </c>
    </row>
    <row r="14" spans="1:19" x14ac:dyDescent="0.35">
      <c r="A14">
        <v>4.8</v>
      </c>
      <c r="B14">
        <v>3.4</v>
      </c>
      <c r="C14">
        <v>1.6</v>
      </c>
      <c r="D14">
        <v>0.2</v>
      </c>
      <c r="E14" t="s">
        <v>90</v>
      </c>
      <c r="F14">
        <f t="shared" si="0"/>
        <v>3.3241540277189325</v>
      </c>
      <c r="H14">
        <v>5.2</v>
      </c>
      <c r="I14">
        <v>3.5</v>
      </c>
      <c r="J14">
        <v>1.5</v>
      </c>
      <c r="K14">
        <v>0.2</v>
      </c>
      <c r="L14" t="str">
        <v>Iris-setosa</v>
      </c>
      <c r="M14">
        <v>2.9546573405388314</v>
      </c>
    </row>
    <row r="15" spans="1:19" x14ac:dyDescent="0.35">
      <c r="A15">
        <v>4.8</v>
      </c>
      <c r="B15">
        <v>3</v>
      </c>
      <c r="C15">
        <v>1.4</v>
      </c>
      <c r="D15">
        <v>0.1</v>
      </c>
      <c r="E15" t="s">
        <v>90</v>
      </c>
      <c r="F15">
        <f t="shared" si="0"/>
        <v>3.3256578296631782</v>
      </c>
      <c r="H15">
        <v>5.0999999999999996</v>
      </c>
      <c r="I15">
        <v>3.3</v>
      </c>
      <c r="J15">
        <v>1.7</v>
      </c>
      <c r="K15">
        <v>0.5</v>
      </c>
      <c r="L15" t="str">
        <v>Iris-setosa</v>
      </c>
      <c r="M15">
        <v>2.9647934160747189</v>
      </c>
    </row>
    <row r="16" spans="1:19" x14ac:dyDescent="0.35">
      <c r="A16">
        <v>4.3</v>
      </c>
      <c r="B16">
        <v>3</v>
      </c>
      <c r="C16">
        <v>1.1000000000000001</v>
      </c>
      <c r="D16">
        <v>0.1</v>
      </c>
      <c r="E16" t="s">
        <v>90</v>
      </c>
      <c r="F16">
        <f t="shared" si="0"/>
        <v>3.8288379438153295</v>
      </c>
      <c r="H16">
        <v>5.0999999999999996</v>
      </c>
      <c r="I16">
        <v>3.5</v>
      </c>
      <c r="J16">
        <v>1.4</v>
      </c>
      <c r="K16">
        <v>0.3</v>
      </c>
      <c r="L16" t="str">
        <v>Iris-setosa</v>
      </c>
      <c r="M16">
        <v>3.0265491900843116</v>
      </c>
    </row>
    <row r="17" spans="1:13" x14ac:dyDescent="0.35">
      <c r="A17">
        <v>5.8</v>
      </c>
      <c r="B17">
        <v>4</v>
      </c>
      <c r="C17">
        <v>1.2</v>
      </c>
      <c r="D17">
        <v>0.2</v>
      </c>
      <c r="E17" t="s">
        <v>90</v>
      </c>
      <c r="F17">
        <f t="shared" si="0"/>
        <v>2.5632011235952592</v>
      </c>
      <c r="H17">
        <v>5.0999999999999996</v>
      </c>
      <c r="I17">
        <v>3.4</v>
      </c>
      <c r="J17">
        <v>1.5</v>
      </c>
      <c r="K17">
        <v>0.2</v>
      </c>
      <c r="L17" t="str">
        <v>Iris-setosa</v>
      </c>
      <c r="M17">
        <v>3.0347981810987039</v>
      </c>
    </row>
    <row r="18" spans="1:13" x14ac:dyDescent="0.35">
      <c r="A18">
        <v>5.7</v>
      </c>
      <c r="B18">
        <v>4.4000000000000004</v>
      </c>
      <c r="C18">
        <v>1.5</v>
      </c>
      <c r="D18">
        <v>0.4</v>
      </c>
      <c r="E18" t="s">
        <v>90</v>
      </c>
      <c r="F18">
        <f t="shared" si="0"/>
        <v>2.7586228448267445</v>
      </c>
      <c r="H18">
        <v>5.0999999999999996</v>
      </c>
      <c r="I18">
        <v>3.7</v>
      </c>
      <c r="J18">
        <v>1.5</v>
      </c>
      <c r="K18">
        <v>0.4</v>
      </c>
      <c r="L18" t="str">
        <v>Iris-setosa</v>
      </c>
      <c r="M18">
        <v>3.043024810940588</v>
      </c>
    </row>
    <row r="19" spans="1:13" x14ac:dyDescent="0.35">
      <c r="A19">
        <v>5.4</v>
      </c>
      <c r="B19">
        <v>3.9</v>
      </c>
      <c r="C19">
        <v>1.3</v>
      </c>
      <c r="D19">
        <v>0.4</v>
      </c>
      <c r="E19" t="s">
        <v>90</v>
      </c>
      <c r="F19">
        <f t="shared" si="0"/>
        <v>2.8231188426986202</v>
      </c>
      <c r="H19">
        <v>5.0999999999999996</v>
      </c>
      <c r="I19">
        <v>3.5</v>
      </c>
      <c r="J19">
        <v>1.4</v>
      </c>
      <c r="K19">
        <v>0.2</v>
      </c>
      <c r="L19" t="str">
        <v>Iris-setosa</v>
      </c>
      <c r="M19">
        <v>3.0512292604784719</v>
      </c>
    </row>
    <row r="20" spans="1:13" x14ac:dyDescent="0.35">
      <c r="A20">
        <v>5.0999999999999996</v>
      </c>
      <c r="B20">
        <v>3.5</v>
      </c>
      <c r="C20">
        <v>1.4</v>
      </c>
      <c r="D20">
        <v>0.3</v>
      </c>
      <c r="E20" t="s">
        <v>90</v>
      </c>
      <c r="F20">
        <f t="shared" si="0"/>
        <v>3.0265491900843116</v>
      </c>
      <c r="H20">
        <v>5</v>
      </c>
      <c r="I20">
        <v>3.5</v>
      </c>
      <c r="J20">
        <v>1.6</v>
      </c>
      <c r="K20">
        <v>0.6</v>
      </c>
      <c r="L20" t="str">
        <v>Iris-setosa</v>
      </c>
      <c r="M20">
        <v>3.0692018506445611</v>
      </c>
    </row>
    <row r="21" spans="1:13" x14ac:dyDescent="0.35">
      <c r="A21">
        <v>5.7</v>
      </c>
      <c r="B21">
        <v>3.8</v>
      </c>
      <c r="C21">
        <v>1.7</v>
      </c>
      <c r="D21">
        <v>0.3</v>
      </c>
      <c r="E21" t="s">
        <v>90</v>
      </c>
      <c r="F21">
        <f t="shared" si="0"/>
        <v>2.5416530054277668</v>
      </c>
      <c r="H21">
        <v>5.7</v>
      </c>
      <c r="I21">
        <v>2.6</v>
      </c>
      <c r="J21">
        <v>3.5</v>
      </c>
      <c r="K21">
        <v>1</v>
      </c>
      <c r="L21" t="str">
        <v>Iris-versicolor</v>
      </c>
      <c r="M21">
        <v>3.0740852297878796</v>
      </c>
    </row>
    <row r="22" spans="1:13" x14ac:dyDescent="0.35">
      <c r="A22">
        <v>5.0999999999999996</v>
      </c>
      <c r="B22">
        <v>3.8</v>
      </c>
      <c r="C22">
        <v>1.5</v>
      </c>
      <c r="D22">
        <v>0.3</v>
      </c>
      <c r="E22" t="s">
        <v>90</v>
      </c>
      <c r="F22">
        <f t="shared" si="0"/>
        <v>3.0886890422961004</v>
      </c>
      <c r="H22">
        <v>5</v>
      </c>
      <c r="I22">
        <v>3.4</v>
      </c>
      <c r="J22">
        <v>1.6</v>
      </c>
      <c r="K22">
        <v>0.4</v>
      </c>
      <c r="L22" t="str">
        <v>Iris-setosa</v>
      </c>
      <c r="M22">
        <v>3.0870698080866261</v>
      </c>
    </row>
    <row r="23" spans="1:13" x14ac:dyDescent="0.35">
      <c r="A23">
        <v>5.4</v>
      </c>
      <c r="B23">
        <v>3.4</v>
      </c>
      <c r="C23">
        <v>1.7</v>
      </c>
      <c r="D23">
        <v>0.2</v>
      </c>
      <c r="E23" t="s">
        <v>90</v>
      </c>
      <c r="F23">
        <f t="shared" si="0"/>
        <v>2.7568097504180438</v>
      </c>
      <c r="H23">
        <v>5.0999999999999996</v>
      </c>
      <c r="I23">
        <v>3.8</v>
      </c>
      <c r="J23">
        <v>1.5</v>
      </c>
      <c r="K23">
        <v>0.3</v>
      </c>
      <c r="L23" t="str">
        <v>Iris-setosa</v>
      </c>
      <c r="M23">
        <v>3.0886890422961004</v>
      </c>
    </row>
    <row r="24" spans="1:13" x14ac:dyDescent="0.35">
      <c r="A24">
        <v>5.0999999999999996</v>
      </c>
      <c r="B24">
        <v>3.7</v>
      </c>
      <c r="C24">
        <v>1.5</v>
      </c>
      <c r="D24">
        <v>0.4</v>
      </c>
      <c r="E24" t="s">
        <v>90</v>
      </c>
      <c r="F24">
        <f t="shared" si="0"/>
        <v>3.043024810940588</v>
      </c>
      <c r="H24">
        <v>5.0999999999999996</v>
      </c>
      <c r="I24">
        <v>3.8</v>
      </c>
      <c r="J24">
        <v>1.9</v>
      </c>
      <c r="K24">
        <v>0.4</v>
      </c>
      <c r="L24" t="str">
        <v>Iris-setosa</v>
      </c>
      <c r="M24">
        <v>3.0935416596516041</v>
      </c>
    </row>
    <row r="25" spans="1:13" x14ac:dyDescent="0.35">
      <c r="A25">
        <v>4.5999999999999996</v>
      </c>
      <c r="B25">
        <v>3.6</v>
      </c>
      <c r="C25">
        <v>1</v>
      </c>
      <c r="D25">
        <v>0.2</v>
      </c>
      <c r="E25" t="s">
        <v>90</v>
      </c>
      <c r="F25">
        <f t="shared" si="0"/>
        <v>3.5791060336346563</v>
      </c>
      <c r="H25">
        <v>5</v>
      </c>
      <c r="I25">
        <v>3</v>
      </c>
      <c r="J25">
        <v>1.6</v>
      </c>
      <c r="K25">
        <v>0.2</v>
      </c>
      <c r="L25" t="str">
        <v>Iris-setosa</v>
      </c>
      <c r="M25">
        <v>3.1064449134018135</v>
      </c>
    </row>
    <row r="26" spans="1:13" x14ac:dyDescent="0.35">
      <c r="A26">
        <v>5.0999999999999996</v>
      </c>
      <c r="B26">
        <v>3.3</v>
      </c>
      <c r="C26">
        <v>1.7</v>
      </c>
      <c r="D26">
        <v>0.5</v>
      </c>
      <c r="E26" t="s">
        <v>90</v>
      </c>
      <c r="F26">
        <f t="shared" si="0"/>
        <v>2.9647934160747189</v>
      </c>
      <c r="H26">
        <v>5.0999999999999996</v>
      </c>
      <c r="I26">
        <v>3.8</v>
      </c>
      <c r="J26">
        <v>1.6</v>
      </c>
      <c r="K26">
        <v>0.2</v>
      </c>
      <c r="L26" t="str">
        <v>Iris-setosa</v>
      </c>
      <c r="M26">
        <v>3.1144823004794877</v>
      </c>
    </row>
    <row r="27" spans="1:13" x14ac:dyDescent="0.35">
      <c r="A27">
        <v>4.8</v>
      </c>
      <c r="B27">
        <v>3.4</v>
      </c>
      <c r="C27">
        <v>1.9</v>
      </c>
      <c r="D27">
        <v>0.2</v>
      </c>
      <c r="E27" t="s">
        <v>90</v>
      </c>
      <c r="F27">
        <f t="shared" si="0"/>
        <v>3.3466401061363027</v>
      </c>
      <c r="H27">
        <v>5</v>
      </c>
      <c r="I27">
        <v>3.3</v>
      </c>
      <c r="J27">
        <v>1.4</v>
      </c>
      <c r="K27">
        <v>0.2</v>
      </c>
      <c r="L27" t="str">
        <v>Iris-setosa</v>
      </c>
      <c r="M27">
        <v>3.1208973068654471</v>
      </c>
    </row>
    <row r="28" spans="1:13" x14ac:dyDescent="0.35">
      <c r="A28">
        <v>5</v>
      </c>
      <c r="B28">
        <v>3</v>
      </c>
      <c r="C28">
        <v>1.6</v>
      </c>
      <c r="D28">
        <v>0.2</v>
      </c>
      <c r="E28" t="s">
        <v>90</v>
      </c>
      <c r="F28">
        <f t="shared" si="0"/>
        <v>3.1064449134018135</v>
      </c>
      <c r="H28">
        <v>5</v>
      </c>
      <c r="I28">
        <v>3.2</v>
      </c>
      <c r="J28">
        <v>1.2</v>
      </c>
      <c r="K28">
        <v>0.2</v>
      </c>
      <c r="L28" t="str">
        <v>Iris-setosa</v>
      </c>
      <c r="M28">
        <v>3.1256999216175569</v>
      </c>
    </row>
    <row r="29" spans="1:13" x14ac:dyDescent="0.35">
      <c r="A29">
        <v>5</v>
      </c>
      <c r="B29">
        <v>3.4</v>
      </c>
      <c r="C29">
        <v>1.6</v>
      </c>
      <c r="D29">
        <v>0.4</v>
      </c>
      <c r="E29" t="s">
        <v>90</v>
      </c>
      <c r="F29">
        <f t="shared" si="0"/>
        <v>3.0870698080866261</v>
      </c>
      <c r="H29">
        <v>5</v>
      </c>
      <c r="I29">
        <v>3.5</v>
      </c>
      <c r="J29">
        <v>1.3</v>
      </c>
      <c r="K29">
        <v>0.3</v>
      </c>
      <c r="L29" t="str">
        <v>Iris-setosa</v>
      </c>
      <c r="M29">
        <v>3.1272991542223778</v>
      </c>
    </row>
    <row r="30" spans="1:13" x14ac:dyDescent="0.35">
      <c r="A30">
        <v>5.2</v>
      </c>
      <c r="B30">
        <v>3.5</v>
      </c>
      <c r="C30">
        <v>1.5</v>
      </c>
      <c r="D30">
        <v>0.2</v>
      </c>
      <c r="E30" t="s">
        <v>90</v>
      </c>
      <c r="F30">
        <f t="shared" si="0"/>
        <v>2.9546573405388314</v>
      </c>
      <c r="H30">
        <v>5</v>
      </c>
      <c r="I30">
        <v>3.4</v>
      </c>
      <c r="J30">
        <v>1.5</v>
      </c>
      <c r="K30">
        <v>0.2</v>
      </c>
      <c r="L30" t="str">
        <v>Iris-setosa</v>
      </c>
      <c r="M30">
        <v>3.1304951684997055</v>
      </c>
    </row>
    <row r="31" spans="1:13" x14ac:dyDescent="0.35">
      <c r="A31">
        <v>5.2</v>
      </c>
      <c r="B31">
        <v>3.4</v>
      </c>
      <c r="C31">
        <v>1.4</v>
      </c>
      <c r="D31">
        <v>0.2</v>
      </c>
      <c r="E31" t="s">
        <v>90</v>
      </c>
      <c r="F31">
        <f t="shared" si="0"/>
        <v>2.9410882339705484</v>
      </c>
      <c r="H31">
        <v>5.2</v>
      </c>
      <c r="I31">
        <v>4.0999999999999996</v>
      </c>
      <c r="J31">
        <v>1.5</v>
      </c>
      <c r="K31">
        <v>0.1</v>
      </c>
      <c r="L31" t="str">
        <v>Iris-setosa</v>
      </c>
      <c r="M31">
        <v>3.1400636936215163</v>
      </c>
    </row>
    <row r="32" spans="1:13" x14ac:dyDescent="0.35">
      <c r="A32">
        <v>4.7</v>
      </c>
      <c r="B32">
        <v>3.2</v>
      </c>
      <c r="C32">
        <v>1.6</v>
      </c>
      <c r="D32">
        <v>0.2</v>
      </c>
      <c r="E32" t="s">
        <v>90</v>
      </c>
      <c r="F32">
        <f t="shared" si="0"/>
        <v>3.4029399054347111</v>
      </c>
      <c r="H32">
        <v>6.1</v>
      </c>
      <c r="I32">
        <v>2.8</v>
      </c>
      <c r="J32">
        <v>4</v>
      </c>
      <c r="K32">
        <v>1.3</v>
      </c>
      <c r="L32" t="str">
        <v>Iris-versicolor</v>
      </c>
      <c r="M32">
        <v>3.1606961258558219</v>
      </c>
    </row>
    <row r="33" spans="1:13" x14ac:dyDescent="0.35">
      <c r="A33">
        <v>4.8</v>
      </c>
      <c r="B33">
        <v>3.1</v>
      </c>
      <c r="C33">
        <v>1.6</v>
      </c>
      <c r="D33">
        <v>0.2</v>
      </c>
      <c r="E33" t="s">
        <v>90</v>
      </c>
      <c r="F33">
        <f t="shared" si="0"/>
        <v>3.301514803843836</v>
      </c>
      <c r="H33">
        <v>5</v>
      </c>
      <c r="I33">
        <v>3.6</v>
      </c>
      <c r="J33">
        <v>1.4</v>
      </c>
      <c r="K33">
        <v>0.2</v>
      </c>
      <c r="L33" t="str">
        <v>Iris-setosa</v>
      </c>
      <c r="M33">
        <v>3.1638584039112749</v>
      </c>
    </row>
    <row r="34" spans="1:13" x14ac:dyDescent="0.35">
      <c r="A34">
        <v>5.4</v>
      </c>
      <c r="B34">
        <v>3.4</v>
      </c>
      <c r="C34">
        <v>1.5</v>
      </c>
      <c r="D34">
        <v>0.4</v>
      </c>
      <c r="E34" t="s">
        <v>90</v>
      </c>
      <c r="F34">
        <f t="shared" si="0"/>
        <v>2.6981475126464081</v>
      </c>
      <c r="H34">
        <v>4.9000000000000004</v>
      </c>
      <c r="I34">
        <v>3</v>
      </c>
      <c r="J34">
        <v>1.4</v>
      </c>
      <c r="K34">
        <v>0.2</v>
      </c>
      <c r="L34" t="str">
        <v>Iris-setosa</v>
      </c>
      <c r="M34">
        <v>3.2031234756093929</v>
      </c>
    </row>
    <row r="35" spans="1:13" x14ac:dyDescent="0.35">
      <c r="A35">
        <v>5.2</v>
      </c>
      <c r="B35">
        <v>4.0999999999999996</v>
      </c>
      <c r="C35">
        <v>1.5</v>
      </c>
      <c r="D35">
        <v>0.1</v>
      </c>
      <c r="E35" t="s">
        <v>90</v>
      </c>
      <c r="F35">
        <f t="shared" si="0"/>
        <v>3.1400636936215163</v>
      </c>
      <c r="H35">
        <v>5.6</v>
      </c>
      <c r="I35">
        <v>2.9</v>
      </c>
      <c r="J35">
        <v>3.6</v>
      </c>
      <c r="K35">
        <v>1.3</v>
      </c>
      <c r="L35" t="str">
        <v>Iris-versicolor</v>
      </c>
      <c r="M35">
        <v>3.2046840717924132</v>
      </c>
    </row>
    <row r="36" spans="1:13" x14ac:dyDescent="0.35">
      <c r="A36">
        <v>5.5</v>
      </c>
      <c r="B36">
        <v>4.2</v>
      </c>
      <c r="C36">
        <v>1.4</v>
      </c>
      <c r="D36">
        <v>0.2</v>
      </c>
      <c r="E36" t="s">
        <v>90</v>
      </c>
      <c r="F36">
        <f t="shared" si="0"/>
        <v>2.8879058156387303</v>
      </c>
      <c r="H36">
        <v>6.7</v>
      </c>
      <c r="I36">
        <v>3.1</v>
      </c>
      <c r="J36">
        <v>4.4000000000000004</v>
      </c>
      <c r="K36">
        <v>1.4</v>
      </c>
      <c r="L36" t="str">
        <v>Iris-versicolor</v>
      </c>
      <c r="M36">
        <v>3.2046840717924132</v>
      </c>
    </row>
    <row r="37" spans="1:13" x14ac:dyDescent="0.35">
      <c r="A37">
        <v>4.9000000000000004</v>
      </c>
      <c r="B37">
        <v>3.1</v>
      </c>
      <c r="C37">
        <v>1.5</v>
      </c>
      <c r="D37">
        <v>0.1</v>
      </c>
      <c r="E37" t="s">
        <v>90</v>
      </c>
      <c r="F37">
        <f t="shared" si="0"/>
        <v>3.2295510523910282</v>
      </c>
      <c r="H37">
        <v>4.9000000000000004</v>
      </c>
      <c r="I37">
        <v>3.1</v>
      </c>
      <c r="J37">
        <v>1.5</v>
      </c>
      <c r="K37">
        <v>0.1</v>
      </c>
      <c r="L37" t="str">
        <v>Iris-setosa</v>
      </c>
      <c r="M37">
        <v>3.2295510523910282</v>
      </c>
    </row>
    <row r="38" spans="1:13" x14ac:dyDescent="0.35">
      <c r="A38">
        <v>5</v>
      </c>
      <c r="B38">
        <v>3.2</v>
      </c>
      <c r="C38">
        <v>1.2</v>
      </c>
      <c r="D38">
        <v>0.2</v>
      </c>
      <c r="E38" t="s">
        <v>90</v>
      </c>
      <c r="F38">
        <f t="shared" si="0"/>
        <v>3.1256999216175569</v>
      </c>
      <c r="H38">
        <v>4.9000000000000004</v>
      </c>
      <c r="I38">
        <v>3.1</v>
      </c>
      <c r="J38">
        <v>1.5</v>
      </c>
      <c r="K38">
        <v>0.1</v>
      </c>
      <c r="L38" t="str">
        <v>Iris-setosa</v>
      </c>
      <c r="M38">
        <v>3.2295510523910282</v>
      </c>
    </row>
    <row r="39" spans="1:13" x14ac:dyDescent="0.35">
      <c r="A39">
        <v>5.5</v>
      </c>
      <c r="B39">
        <v>3.5</v>
      </c>
      <c r="C39">
        <v>1.3</v>
      </c>
      <c r="D39">
        <v>0.2</v>
      </c>
      <c r="E39" t="s">
        <v>90</v>
      </c>
      <c r="F39">
        <f t="shared" si="0"/>
        <v>2.6795522013948525</v>
      </c>
      <c r="H39">
        <v>4.9000000000000004</v>
      </c>
      <c r="I39">
        <v>3.1</v>
      </c>
      <c r="J39">
        <v>1.5</v>
      </c>
      <c r="K39">
        <v>0.1</v>
      </c>
      <c r="L39" t="str">
        <v>Iris-setosa</v>
      </c>
      <c r="M39">
        <v>3.2295510523910282</v>
      </c>
    </row>
    <row r="40" spans="1:13" x14ac:dyDescent="0.35">
      <c r="A40">
        <v>4.9000000000000004</v>
      </c>
      <c r="B40">
        <v>3.1</v>
      </c>
      <c r="C40">
        <v>1.5</v>
      </c>
      <c r="D40">
        <v>0.1</v>
      </c>
      <c r="E40" t="s">
        <v>90</v>
      </c>
      <c r="F40">
        <f t="shared" si="0"/>
        <v>3.2295510523910282</v>
      </c>
      <c r="H40">
        <v>6.4</v>
      </c>
      <c r="I40">
        <v>2.9</v>
      </c>
      <c r="J40">
        <v>4.3</v>
      </c>
      <c r="K40">
        <v>1.3</v>
      </c>
      <c r="L40" t="str">
        <v>Iris-versicolor</v>
      </c>
      <c r="M40">
        <v>3.2403703492039297</v>
      </c>
    </row>
    <row r="41" spans="1:13" x14ac:dyDescent="0.35">
      <c r="A41">
        <v>4.4000000000000004</v>
      </c>
      <c r="B41">
        <v>3</v>
      </c>
      <c r="C41">
        <v>1.3</v>
      </c>
      <c r="D41">
        <v>0.2</v>
      </c>
      <c r="E41" t="s">
        <v>90</v>
      </c>
      <c r="F41">
        <f t="shared" si="0"/>
        <v>3.6932370625238771</v>
      </c>
      <c r="H41">
        <v>6.6</v>
      </c>
      <c r="I41">
        <v>3</v>
      </c>
      <c r="J41">
        <v>4.4000000000000004</v>
      </c>
      <c r="K41">
        <v>1.4</v>
      </c>
      <c r="L41" t="str">
        <v>Iris-versicolor</v>
      </c>
      <c r="M41">
        <v>3.2449961479175906</v>
      </c>
    </row>
    <row r="42" spans="1:13" x14ac:dyDescent="0.35">
      <c r="A42">
        <v>5.0999999999999996</v>
      </c>
      <c r="B42">
        <v>3.4</v>
      </c>
      <c r="C42">
        <v>1.5</v>
      </c>
      <c r="D42">
        <v>0.2</v>
      </c>
      <c r="E42" t="s">
        <v>90</v>
      </c>
      <c r="F42">
        <f t="shared" si="0"/>
        <v>3.0347981810987039</v>
      </c>
      <c r="H42">
        <v>5.8</v>
      </c>
      <c r="I42">
        <v>2.7</v>
      </c>
      <c r="J42">
        <v>3.9</v>
      </c>
      <c r="K42">
        <v>1.2</v>
      </c>
      <c r="L42" t="str">
        <v>Iris-versicolor</v>
      </c>
      <c r="M42">
        <v>3.2756678708318399</v>
      </c>
    </row>
    <row r="43" spans="1:13" x14ac:dyDescent="0.35">
      <c r="A43">
        <v>5</v>
      </c>
      <c r="B43">
        <v>3.5</v>
      </c>
      <c r="C43">
        <v>1.3</v>
      </c>
      <c r="D43">
        <v>0.3</v>
      </c>
      <c r="E43" t="s">
        <v>90</v>
      </c>
      <c r="F43">
        <f t="shared" si="0"/>
        <v>3.1272991542223778</v>
      </c>
      <c r="H43">
        <v>4.8</v>
      </c>
      <c r="I43">
        <v>3</v>
      </c>
      <c r="J43">
        <v>1.4</v>
      </c>
      <c r="K43">
        <v>0.3</v>
      </c>
      <c r="L43" t="str">
        <v>Iris-setosa</v>
      </c>
      <c r="M43">
        <v>3.2771939216347881</v>
      </c>
    </row>
    <row r="44" spans="1:13" x14ac:dyDescent="0.35">
      <c r="A44">
        <v>4.5</v>
      </c>
      <c r="B44">
        <v>2.2999999999999998</v>
      </c>
      <c r="C44">
        <v>1.3</v>
      </c>
      <c r="D44">
        <v>0.3</v>
      </c>
      <c r="E44" t="s">
        <v>90</v>
      </c>
      <c r="F44">
        <f t="shared" si="0"/>
        <v>3.6428011200173969</v>
      </c>
      <c r="H44">
        <v>6</v>
      </c>
      <c r="I44">
        <v>2.2000000000000002</v>
      </c>
      <c r="J44">
        <v>4</v>
      </c>
      <c r="K44">
        <v>1</v>
      </c>
      <c r="L44" t="str">
        <v>Iris-versicolor</v>
      </c>
      <c r="M44">
        <v>3.3000000000000003</v>
      </c>
    </row>
    <row r="45" spans="1:13" x14ac:dyDescent="0.35">
      <c r="A45">
        <v>4.4000000000000004</v>
      </c>
      <c r="B45">
        <v>3.2</v>
      </c>
      <c r="C45">
        <v>1.3</v>
      </c>
      <c r="D45">
        <v>0.2</v>
      </c>
      <c r="E45" t="s">
        <v>90</v>
      </c>
      <c r="F45">
        <f t="shared" si="0"/>
        <v>3.6986484017813854</v>
      </c>
      <c r="H45">
        <v>4.8</v>
      </c>
      <c r="I45">
        <v>3.1</v>
      </c>
      <c r="J45">
        <v>1.6</v>
      </c>
      <c r="K45">
        <v>0.2</v>
      </c>
      <c r="L45" t="str">
        <v>Iris-setosa</v>
      </c>
      <c r="M45">
        <v>3.301514803843836</v>
      </c>
    </row>
    <row r="46" spans="1:13" x14ac:dyDescent="0.35">
      <c r="A46">
        <v>5</v>
      </c>
      <c r="B46">
        <v>3.5</v>
      </c>
      <c r="C46">
        <v>1.6</v>
      </c>
      <c r="D46">
        <v>0.6</v>
      </c>
      <c r="E46" t="s">
        <v>90</v>
      </c>
      <c r="F46">
        <f t="shared" si="0"/>
        <v>3.0692018506445611</v>
      </c>
      <c r="H46">
        <v>5.0999999999999996</v>
      </c>
      <c r="I46">
        <v>2.5</v>
      </c>
      <c r="J46">
        <v>3</v>
      </c>
      <c r="K46">
        <v>1.1000000000000001</v>
      </c>
      <c r="L46" t="str">
        <v>Iris-versicolor</v>
      </c>
      <c r="M46">
        <v>3.3045423283716615</v>
      </c>
    </row>
    <row r="47" spans="1:13" x14ac:dyDescent="0.35">
      <c r="A47">
        <v>5.0999999999999996</v>
      </c>
      <c r="B47">
        <v>3.8</v>
      </c>
      <c r="C47">
        <v>1.9</v>
      </c>
      <c r="D47">
        <v>0.4</v>
      </c>
      <c r="E47" t="s">
        <v>90</v>
      </c>
      <c r="F47">
        <f t="shared" si="0"/>
        <v>3.0935416596516041</v>
      </c>
      <c r="H47">
        <v>4.8</v>
      </c>
      <c r="I47">
        <v>3.4</v>
      </c>
      <c r="J47">
        <v>1.6</v>
      </c>
      <c r="K47">
        <v>0.2</v>
      </c>
      <c r="L47" t="str">
        <v>Iris-setosa</v>
      </c>
      <c r="M47">
        <v>3.3241540277189325</v>
      </c>
    </row>
    <row r="48" spans="1:13" x14ac:dyDescent="0.35">
      <c r="A48">
        <v>4.8</v>
      </c>
      <c r="B48">
        <v>3</v>
      </c>
      <c r="C48">
        <v>1.4</v>
      </c>
      <c r="D48">
        <v>0.3</v>
      </c>
      <c r="E48" t="s">
        <v>90</v>
      </c>
      <c r="F48">
        <f t="shared" si="0"/>
        <v>3.2771939216347881</v>
      </c>
      <c r="H48">
        <v>4.8</v>
      </c>
      <c r="I48">
        <v>3</v>
      </c>
      <c r="J48">
        <v>1.4</v>
      </c>
      <c r="K48">
        <v>0.1</v>
      </c>
      <c r="L48" t="str">
        <v>Iris-setosa</v>
      </c>
      <c r="M48">
        <v>3.3256578296631782</v>
      </c>
    </row>
    <row r="49" spans="1:13" x14ac:dyDescent="0.35">
      <c r="A49">
        <v>5.0999999999999996</v>
      </c>
      <c r="B49">
        <v>3.8</v>
      </c>
      <c r="C49">
        <v>1.6</v>
      </c>
      <c r="D49">
        <v>0.2</v>
      </c>
      <c r="E49" t="s">
        <v>90</v>
      </c>
      <c r="F49">
        <f t="shared" si="0"/>
        <v>3.1144823004794877</v>
      </c>
      <c r="H49">
        <v>6.2</v>
      </c>
      <c r="I49">
        <v>2.9</v>
      </c>
      <c r="J49">
        <v>4.3</v>
      </c>
      <c r="K49">
        <v>1.3</v>
      </c>
      <c r="L49" t="str">
        <v>Iris-versicolor</v>
      </c>
      <c r="M49">
        <v>3.3436506994600972</v>
      </c>
    </row>
    <row r="50" spans="1:13" x14ac:dyDescent="0.35">
      <c r="A50">
        <v>4.5999999999999996</v>
      </c>
      <c r="B50">
        <v>3.2</v>
      </c>
      <c r="C50">
        <v>1.4</v>
      </c>
      <c r="D50">
        <v>0.2</v>
      </c>
      <c r="E50" t="s">
        <v>90</v>
      </c>
      <c r="F50">
        <f t="shared" si="0"/>
        <v>3.5000000000000004</v>
      </c>
      <c r="H50">
        <v>4.8</v>
      </c>
      <c r="I50">
        <v>3.4</v>
      </c>
      <c r="J50">
        <v>1.9</v>
      </c>
      <c r="K50">
        <v>0.2</v>
      </c>
      <c r="L50" t="str">
        <v>Iris-setosa</v>
      </c>
      <c r="M50">
        <v>3.3466401061363027</v>
      </c>
    </row>
    <row r="51" spans="1:13" x14ac:dyDescent="0.35">
      <c r="A51">
        <v>5.3</v>
      </c>
      <c r="B51">
        <v>3.7</v>
      </c>
      <c r="C51">
        <v>1.5</v>
      </c>
      <c r="D51">
        <v>0.2</v>
      </c>
      <c r="E51" t="s">
        <v>90</v>
      </c>
      <c r="F51">
        <f t="shared" si="0"/>
        <v>2.9017236257093821</v>
      </c>
      <c r="H51">
        <v>5.8</v>
      </c>
      <c r="I51">
        <v>2.6</v>
      </c>
      <c r="J51">
        <v>4</v>
      </c>
      <c r="K51">
        <v>1.2</v>
      </c>
      <c r="L51" t="str">
        <v>Iris-versicolor</v>
      </c>
      <c r="M51">
        <v>3.3600595232822883</v>
      </c>
    </row>
    <row r="52" spans="1:13" x14ac:dyDescent="0.35">
      <c r="A52">
        <v>5</v>
      </c>
      <c r="B52">
        <v>3.3</v>
      </c>
      <c r="C52">
        <v>1.4</v>
      </c>
      <c r="D52">
        <v>0.2</v>
      </c>
      <c r="E52" t="s">
        <v>90</v>
      </c>
      <c r="F52">
        <f t="shared" si="0"/>
        <v>3.1208973068654471</v>
      </c>
      <c r="H52">
        <v>7</v>
      </c>
      <c r="I52">
        <v>3.2</v>
      </c>
      <c r="J52">
        <v>4.7</v>
      </c>
      <c r="K52">
        <v>1.4</v>
      </c>
      <c r="L52" t="str">
        <v>Iris-versicolor</v>
      </c>
      <c r="M52">
        <v>3.3823069050575527</v>
      </c>
    </row>
    <row r="53" spans="1:13" x14ac:dyDescent="0.35">
      <c r="A53">
        <v>7</v>
      </c>
      <c r="B53">
        <v>3.2</v>
      </c>
      <c r="C53">
        <v>4.7</v>
      </c>
      <c r="D53">
        <v>1.4</v>
      </c>
      <c r="E53" t="s">
        <v>93</v>
      </c>
      <c r="F53">
        <f t="shared" si="0"/>
        <v>3.3823069050575527</v>
      </c>
      <c r="H53">
        <v>5.5</v>
      </c>
      <c r="I53">
        <v>2.4</v>
      </c>
      <c r="J53">
        <v>3.7</v>
      </c>
      <c r="K53">
        <v>1</v>
      </c>
      <c r="L53" t="str">
        <v>Iris-versicolor</v>
      </c>
      <c r="M53">
        <v>3.3837848631377261</v>
      </c>
    </row>
    <row r="54" spans="1:13" x14ac:dyDescent="0.35">
      <c r="A54">
        <v>6.4</v>
      </c>
      <c r="B54">
        <v>3.2</v>
      </c>
      <c r="C54">
        <v>4.5</v>
      </c>
      <c r="D54">
        <v>1.5</v>
      </c>
      <c r="E54" t="s">
        <v>93</v>
      </c>
      <c r="F54">
        <f t="shared" si="0"/>
        <v>3.4423828956117006</v>
      </c>
      <c r="H54">
        <v>4.7</v>
      </c>
      <c r="I54">
        <v>3.2</v>
      </c>
      <c r="J54">
        <v>1.6</v>
      </c>
      <c r="K54">
        <v>0.2</v>
      </c>
      <c r="L54" t="str">
        <v>Iris-setosa</v>
      </c>
      <c r="M54">
        <v>3.4029399054347111</v>
      </c>
    </row>
    <row r="55" spans="1:13" x14ac:dyDescent="0.35">
      <c r="A55">
        <v>6.9</v>
      </c>
      <c r="B55">
        <v>3.1</v>
      </c>
      <c r="C55">
        <v>4.9000000000000004</v>
      </c>
      <c r="D55">
        <v>1.5</v>
      </c>
      <c r="E55" t="s">
        <v>93</v>
      </c>
      <c r="F55">
        <f t="shared" si="0"/>
        <v>3.6097091295560091</v>
      </c>
      <c r="H55">
        <v>4.7</v>
      </c>
      <c r="I55">
        <v>3.2</v>
      </c>
      <c r="J55">
        <v>1.3</v>
      </c>
      <c r="K55">
        <v>0.2</v>
      </c>
      <c r="L55" t="str">
        <v>Iris-setosa</v>
      </c>
      <c r="M55">
        <v>3.4073450074801639</v>
      </c>
    </row>
    <row r="56" spans="1:13" x14ac:dyDescent="0.35">
      <c r="A56">
        <v>5.5</v>
      </c>
      <c r="B56">
        <v>2.2999999999999998</v>
      </c>
      <c r="C56">
        <v>4</v>
      </c>
      <c r="D56">
        <v>1.3</v>
      </c>
      <c r="E56" t="s">
        <v>93</v>
      </c>
      <c r="F56">
        <f t="shared" si="0"/>
        <v>3.6166282640050249</v>
      </c>
      <c r="H56">
        <v>6.6</v>
      </c>
      <c r="I56">
        <v>2.9</v>
      </c>
      <c r="J56">
        <v>4.5999999999999996</v>
      </c>
      <c r="K56">
        <v>1.3</v>
      </c>
      <c r="L56" t="str">
        <v>Iris-versicolor</v>
      </c>
      <c r="M56">
        <v>3.4161381705077445</v>
      </c>
    </row>
    <row r="57" spans="1:13" x14ac:dyDescent="0.35">
      <c r="A57">
        <v>6.5</v>
      </c>
      <c r="B57">
        <v>2.8</v>
      </c>
      <c r="C57">
        <v>4.5999999999999996</v>
      </c>
      <c r="D57">
        <v>1.5</v>
      </c>
      <c r="E57" t="s">
        <v>93</v>
      </c>
      <c r="F57">
        <f t="shared" si="0"/>
        <v>3.4856850115866749</v>
      </c>
      <c r="H57">
        <v>5.8</v>
      </c>
      <c r="I57">
        <v>2.7</v>
      </c>
      <c r="J57">
        <v>4.0999999999999996</v>
      </c>
      <c r="K57">
        <v>1</v>
      </c>
      <c r="L57" t="str">
        <v>Iris-versicolor</v>
      </c>
      <c r="M57">
        <v>3.4190641994557511</v>
      </c>
    </row>
    <row r="58" spans="1:13" x14ac:dyDescent="0.35">
      <c r="A58">
        <v>5.7</v>
      </c>
      <c r="B58">
        <v>2.8</v>
      </c>
      <c r="C58">
        <v>4.5</v>
      </c>
      <c r="D58">
        <v>1.3</v>
      </c>
      <c r="E58" t="s">
        <v>93</v>
      </c>
      <c r="F58">
        <f t="shared" si="0"/>
        <v>3.7973675092095047</v>
      </c>
      <c r="H58">
        <v>5.6</v>
      </c>
      <c r="I58">
        <v>2.5</v>
      </c>
      <c r="J58">
        <v>3.9</v>
      </c>
      <c r="K58">
        <v>1.1000000000000001</v>
      </c>
      <c r="L58" t="str">
        <v>Iris-versicolor</v>
      </c>
      <c r="M58">
        <v>3.4322004603461029</v>
      </c>
    </row>
    <row r="59" spans="1:13" x14ac:dyDescent="0.35">
      <c r="A59">
        <v>6.3</v>
      </c>
      <c r="B59">
        <v>3.3</v>
      </c>
      <c r="C59">
        <v>4.7</v>
      </c>
      <c r="D59">
        <v>1.6</v>
      </c>
      <c r="E59" t="s">
        <v>93</v>
      </c>
      <c r="F59">
        <f t="shared" si="0"/>
        <v>3.6851051545376561</v>
      </c>
      <c r="H59">
        <v>6.4</v>
      </c>
      <c r="I59">
        <v>3.2</v>
      </c>
      <c r="J59">
        <v>4.5</v>
      </c>
      <c r="K59">
        <v>1.5</v>
      </c>
      <c r="L59" t="str">
        <v>Iris-versicolor</v>
      </c>
      <c r="M59">
        <v>3.4423828956117006</v>
      </c>
    </row>
    <row r="60" spans="1:13" x14ac:dyDescent="0.35">
      <c r="A60">
        <v>4.9000000000000004</v>
      </c>
      <c r="B60">
        <v>2.4</v>
      </c>
      <c r="C60">
        <v>3.3</v>
      </c>
      <c r="D60">
        <v>1</v>
      </c>
      <c r="E60" t="s">
        <v>93</v>
      </c>
      <c r="F60">
        <f t="shared" si="0"/>
        <v>3.6345563690772491</v>
      </c>
      <c r="H60">
        <v>6.3</v>
      </c>
      <c r="I60">
        <v>2.2999999999999998</v>
      </c>
      <c r="J60">
        <v>4.4000000000000004</v>
      </c>
      <c r="K60">
        <v>1.3</v>
      </c>
      <c r="L60" t="str">
        <v>Iris-versicolor</v>
      </c>
      <c r="M60">
        <v>3.4467375879228177</v>
      </c>
    </row>
    <row r="61" spans="1:13" x14ac:dyDescent="0.35">
      <c r="A61">
        <v>6.6</v>
      </c>
      <c r="B61">
        <v>2.9</v>
      </c>
      <c r="C61">
        <v>4.5999999999999996</v>
      </c>
      <c r="D61">
        <v>1.3</v>
      </c>
      <c r="E61" t="s">
        <v>93</v>
      </c>
      <c r="F61">
        <f t="shared" si="0"/>
        <v>3.4161381705077445</v>
      </c>
      <c r="H61">
        <v>5.5</v>
      </c>
      <c r="I61">
        <v>2.4</v>
      </c>
      <c r="J61">
        <v>3.8</v>
      </c>
      <c r="K61">
        <v>1.1000000000000001</v>
      </c>
      <c r="L61" t="str">
        <v>Iris-versicolor</v>
      </c>
      <c r="M61">
        <v>3.4510867853474791</v>
      </c>
    </row>
    <row r="62" spans="1:13" x14ac:dyDescent="0.35">
      <c r="A62">
        <v>5.2</v>
      </c>
      <c r="B62">
        <v>2.7</v>
      </c>
      <c r="C62">
        <v>3.9</v>
      </c>
      <c r="D62">
        <v>1.4</v>
      </c>
      <c r="E62" t="s">
        <v>93</v>
      </c>
      <c r="F62">
        <f t="shared" si="0"/>
        <v>3.7215588131856787</v>
      </c>
      <c r="H62">
        <v>5.9</v>
      </c>
      <c r="I62">
        <v>3</v>
      </c>
      <c r="J62">
        <v>4.2</v>
      </c>
      <c r="K62">
        <v>1.5</v>
      </c>
      <c r="L62" t="str">
        <v>Iris-versicolor</v>
      </c>
      <c r="M62">
        <v>3.456877203488721</v>
      </c>
    </row>
    <row r="63" spans="1:13" x14ac:dyDescent="0.35">
      <c r="A63">
        <v>5</v>
      </c>
      <c r="B63">
        <v>2</v>
      </c>
      <c r="C63">
        <v>3.5</v>
      </c>
      <c r="D63">
        <v>1</v>
      </c>
      <c r="E63" t="s">
        <v>93</v>
      </c>
      <c r="F63">
        <f t="shared" si="0"/>
        <v>3.7416573867739413</v>
      </c>
      <c r="H63">
        <v>6.5</v>
      </c>
      <c r="I63">
        <v>2.8</v>
      </c>
      <c r="J63">
        <v>4.5999999999999996</v>
      </c>
      <c r="K63">
        <v>1.5</v>
      </c>
      <c r="L63" t="str">
        <v>Iris-versicolor</v>
      </c>
      <c r="M63">
        <v>3.4856850115866749</v>
      </c>
    </row>
    <row r="64" spans="1:13" x14ac:dyDescent="0.35">
      <c r="A64">
        <v>5.9</v>
      </c>
      <c r="B64">
        <v>3</v>
      </c>
      <c r="C64">
        <v>4.2</v>
      </c>
      <c r="D64">
        <v>1.5</v>
      </c>
      <c r="E64" t="s">
        <v>93</v>
      </c>
      <c r="F64">
        <f t="shared" si="0"/>
        <v>3.456877203488721</v>
      </c>
      <c r="H64">
        <v>5.7</v>
      </c>
      <c r="I64">
        <v>2.8</v>
      </c>
      <c r="J64">
        <v>4.0999999999999996</v>
      </c>
      <c r="K64">
        <v>1.3</v>
      </c>
      <c r="L64" t="str">
        <v>Iris-versicolor</v>
      </c>
      <c r="M64">
        <v>3.4899856733230292</v>
      </c>
    </row>
    <row r="65" spans="1:13" x14ac:dyDescent="0.35">
      <c r="A65">
        <v>6</v>
      </c>
      <c r="B65">
        <v>2.2000000000000002</v>
      </c>
      <c r="C65">
        <v>4</v>
      </c>
      <c r="D65">
        <v>1</v>
      </c>
      <c r="E65" t="s">
        <v>93</v>
      </c>
      <c r="F65">
        <f t="shared" si="0"/>
        <v>3.3000000000000003</v>
      </c>
      <c r="H65">
        <v>6.7</v>
      </c>
      <c r="I65">
        <v>3.1</v>
      </c>
      <c r="J65">
        <v>4.7</v>
      </c>
      <c r="K65">
        <v>1.5</v>
      </c>
      <c r="L65" t="str">
        <v>Iris-versicolor</v>
      </c>
      <c r="M65">
        <v>3.4914180500192185</v>
      </c>
    </row>
    <row r="66" spans="1:13" x14ac:dyDescent="0.35">
      <c r="A66">
        <v>6.1</v>
      </c>
      <c r="B66">
        <v>2.9</v>
      </c>
      <c r="C66">
        <v>4.7</v>
      </c>
      <c r="D66">
        <v>1.4</v>
      </c>
      <c r="E66" t="s">
        <v>93</v>
      </c>
      <c r="F66">
        <f t="shared" si="0"/>
        <v>3.7443290453698115</v>
      </c>
      <c r="H66">
        <v>4.5999999999999996</v>
      </c>
      <c r="I66">
        <v>3.1</v>
      </c>
      <c r="J66">
        <v>1.5</v>
      </c>
      <c r="K66">
        <v>0.2</v>
      </c>
      <c r="L66" t="str">
        <v>Iris-setosa</v>
      </c>
      <c r="M66">
        <v>3.49428104193123</v>
      </c>
    </row>
    <row r="67" spans="1:13" x14ac:dyDescent="0.35">
      <c r="A67">
        <v>5.6</v>
      </c>
      <c r="B67">
        <v>2.9</v>
      </c>
      <c r="C67">
        <v>3.6</v>
      </c>
      <c r="D67">
        <v>1.3</v>
      </c>
      <c r="E67" t="s">
        <v>93</v>
      </c>
      <c r="F67">
        <f t="shared" si="0"/>
        <v>3.2046840717924132</v>
      </c>
      <c r="H67">
        <v>4.5999999999999996</v>
      </c>
      <c r="I67">
        <v>3.4</v>
      </c>
      <c r="J67">
        <v>1.4</v>
      </c>
      <c r="K67">
        <v>0.3</v>
      </c>
      <c r="L67" t="str">
        <v>Iris-setosa</v>
      </c>
      <c r="M67">
        <v>3.4957116585897072</v>
      </c>
    </row>
    <row r="68" spans="1:13" x14ac:dyDescent="0.35">
      <c r="A68">
        <v>6.7</v>
      </c>
      <c r="B68">
        <v>3.1</v>
      </c>
      <c r="C68">
        <v>4.4000000000000004</v>
      </c>
      <c r="D68">
        <v>1.4</v>
      </c>
      <c r="E68" t="s">
        <v>93</v>
      </c>
      <c r="F68">
        <f t="shared" ref="F68:F131" si="1">SQRT(((A68-$O$3)^2)+((B68-$P$3)^2)+((C68-$Q$3)^2)+((D68-$R$3)^2))</f>
        <v>3.2046840717924132</v>
      </c>
      <c r="H68">
        <v>4.5999999999999996</v>
      </c>
      <c r="I68">
        <v>3.2</v>
      </c>
      <c r="J68">
        <v>1.4</v>
      </c>
      <c r="K68">
        <v>0.2</v>
      </c>
      <c r="L68" t="str">
        <v>Iris-setosa</v>
      </c>
      <c r="M68">
        <v>3.5000000000000004</v>
      </c>
    </row>
    <row r="69" spans="1:13" x14ac:dyDescent="0.35">
      <c r="A69">
        <v>5.6</v>
      </c>
      <c r="B69">
        <v>3</v>
      </c>
      <c r="C69">
        <v>4.5</v>
      </c>
      <c r="D69">
        <v>1.5</v>
      </c>
      <c r="E69" t="s">
        <v>93</v>
      </c>
      <c r="F69">
        <f t="shared" si="1"/>
        <v>3.8742741255621036</v>
      </c>
      <c r="H69">
        <v>6.8</v>
      </c>
      <c r="I69">
        <v>2.8</v>
      </c>
      <c r="J69">
        <v>4.8</v>
      </c>
      <c r="K69">
        <v>1.4</v>
      </c>
      <c r="L69" t="str">
        <v>Iris-versicolor</v>
      </c>
      <c r="M69">
        <v>3.5397740040855714</v>
      </c>
    </row>
    <row r="70" spans="1:13" x14ac:dyDescent="0.35">
      <c r="A70">
        <v>5.8</v>
      </c>
      <c r="B70">
        <v>2.7</v>
      </c>
      <c r="C70">
        <v>4.0999999999999996</v>
      </c>
      <c r="D70">
        <v>1</v>
      </c>
      <c r="E70" t="s">
        <v>93</v>
      </c>
      <c r="F70">
        <f t="shared" si="1"/>
        <v>3.4190641994557511</v>
      </c>
      <c r="H70">
        <v>5.6</v>
      </c>
      <c r="I70">
        <v>3</v>
      </c>
      <c r="J70">
        <v>4.0999999999999996</v>
      </c>
      <c r="K70">
        <v>1.3</v>
      </c>
      <c r="L70" t="str">
        <v>Iris-versicolor</v>
      </c>
      <c r="M70">
        <v>3.5510561809129406</v>
      </c>
    </row>
    <row r="71" spans="1:13" x14ac:dyDescent="0.35">
      <c r="A71">
        <v>6.2</v>
      </c>
      <c r="B71">
        <v>2.2000000000000002</v>
      </c>
      <c r="C71">
        <v>4.5</v>
      </c>
      <c r="D71">
        <v>1.5</v>
      </c>
      <c r="E71" t="s">
        <v>93</v>
      </c>
      <c r="F71">
        <f t="shared" si="1"/>
        <v>3.6235341863986874</v>
      </c>
      <c r="H71">
        <v>5.7</v>
      </c>
      <c r="I71">
        <v>3</v>
      </c>
      <c r="J71">
        <v>4.2</v>
      </c>
      <c r="K71">
        <v>1.2</v>
      </c>
      <c r="L71" t="str">
        <v>Iris-versicolor</v>
      </c>
      <c r="M71">
        <v>3.552463933666322</v>
      </c>
    </row>
    <row r="72" spans="1:13" x14ac:dyDescent="0.35">
      <c r="A72">
        <v>5.6</v>
      </c>
      <c r="B72">
        <v>2.5</v>
      </c>
      <c r="C72">
        <v>3.9</v>
      </c>
      <c r="D72">
        <v>1.1000000000000001</v>
      </c>
      <c r="E72" t="s">
        <v>93</v>
      </c>
      <c r="F72">
        <f t="shared" si="1"/>
        <v>3.4322004603461029</v>
      </c>
      <c r="H72">
        <v>5.7</v>
      </c>
      <c r="I72">
        <v>2.9</v>
      </c>
      <c r="J72">
        <v>4.2</v>
      </c>
      <c r="K72">
        <v>1.3</v>
      </c>
      <c r="L72" t="str">
        <v>Iris-versicolor</v>
      </c>
      <c r="M72">
        <v>3.5608987629529709</v>
      </c>
    </row>
    <row r="73" spans="1:13" x14ac:dyDescent="0.35">
      <c r="A73">
        <v>5.9</v>
      </c>
      <c r="B73">
        <v>3.2</v>
      </c>
      <c r="C73">
        <v>4.8</v>
      </c>
      <c r="D73">
        <v>1.8</v>
      </c>
      <c r="E73" t="s">
        <v>93</v>
      </c>
      <c r="F73">
        <f t="shared" si="1"/>
        <v>3.9974992182613365</v>
      </c>
      <c r="H73">
        <v>5</v>
      </c>
      <c r="I73">
        <v>2.2999999999999998</v>
      </c>
      <c r="J73">
        <v>3.3</v>
      </c>
      <c r="K73">
        <v>1</v>
      </c>
      <c r="L73" t="str">
        <v>Iris-versicolor</v>
      </c>
      <c r="M73">
        <v>3.5679125549822546</v>
      </c>
    </row>
    <row r="74" spans="1:13" x14ac:dyDescent="0.35">
      <c r="A74">
        <v>6.1</v>
      </c>
      <c r="B74">
        <v>2.8</v>
      </c>
      <c r="C74">
        <v>4</v>
      </c>
      <c r="D74">
        <v>1.3</v>
      </c>
      <c r="E74" t="s">
        <v>93</v>
      </c>
      <c r="F74">
        <f t="shared" si="1"/>
        <v>3.1606961258558219</v>
      </c>
      <c r="H74">
        <v>4.5999999999999996</v>
      </c>
      <c r="I74">
        <v>3.6</v>
      </c>
      <c r="J74">
        <v>1</v>
      </c>
      <c r="K74">
        <v>0.2</v>
      </c>
      <c r="L74" t="str">
        <v>Iris-setosa</v>
      </c>
      <c r="M74">
        <v>3.5791060336346563</v>
      </c>
    </row>
    <row r="75" spans="1:13" x14ac:dyDescent="0.35">
      <c r="A75">
        <v>6.3</v>
      </c>
      <c r="B75">
        <v>2.5</v>
      </c>
      <c r="C75">
        <v>4.9000000000000004</v>
      </c>
      <c r="D75">
        <v>1.5</v>
      </c>
      <c r="E75" t="s">
        <v>93</v>
      </c>
      <c r="F75">
        <f t="shared" si="1"/>
        <v>3.8665229858362413</v>
      </c>
      <c r="H75">
        <v>5.5</v>
      </c>
      <c r="I75">
        <v>2.5</v>
      </c>
      <c r="J75">
        <v>4</v>
      </c>
      <c r="K75">
        <v>1.3</v>
      </c>
      <c r="L75" t="str">
        <v>Iris-versicolor</v>
      </c>
      <c r="M75">
        <v>3.5832945734337835</v>
      </c>
    </row>
    <row r="76" spans="1:13" x14ac:dyDescent="0.35">
      <c r="A76">
        <v>6.1</v>
      </c>
      <c r="B76">
        <v>2.8</v>
      </c>
      <c r="C76">
        <v>4.7</v>
      </c>
      <c r="D76">
        <v>1.2</v>
      </c>
      <c r="E76" t="s">
        <v>93</v>
      </c>
      <c r="F76">
        <f t="shared" si="1"/>
        <v>3.7322915213043051</v>
      </c>
      <c r="H76">
        <v>6.9</v>
      </c>
      <c r="I76">
        <v>3.1</v>
      </c>
      <c r="J76">
        <v>4.9000000000000004</v>
      </c>
      <c r="K76">
        <v>1.5</v>
      </c>
      <c r="L76" t="str">
        <v>Iris-versicolor</v>
      </c>
      <c r="M76">
        <v>3.6097091295560091</v>
      </c>
    </row>
    <row r="77" spans="1:13" x14ac:dyDescent="0.35">
      <c r="A77">
        <v>6.4</v>
      </c>
      <c r="B77">
        <v>2.9</v>
      </c>
      <c r="C77">
        <v>4.3</v>
      </c>
      <c r="D77">
        <v>1.3</v>
      </c>
      <c r="E77" t="s">
        <v>93</v>
      </c>
      <c r="F77">
        <f t="shared" si="1"/>
        <v>3.2403703492039297</v>
      </c>
      <c r="H77">
        <v>5.5</v>
      </c>
      <c r="I77">
        <v>2.2999999999999998</v>
      </c>
      <c r="J77">
        <v>4</v>
      </c>
      <c r="K77">
        <v>1.3</v>
      </c>
      <c r="L77" t="str">
        <v>Iris-versicolor</v>
      </c>
      <c r="M77">
        <v>3.6166282640050249</v>
      </c>
    </row>
    <row r="78" spans="1:13" x14ac:dyDescent="0.35">
      <c r="A78">
        <v>6.6</v>
      </c>
      <c r="B78">
        <v>3</v>
      </c>
      <c r="C78">
        <v>4.4000000000000004</v>
      </c>
      <c r="D78">
        <v>1.4</v>
      </c>
      <c r="E78" t="s">
        <v>93</v>
      </c>
      <c r="F78">
        <f t="shared" si="1"/>
        <v>3.2449961479175906</v>
      </c>
      <c r="H78">
        <v>6.2</v>
      </c>
      <c r="I78">
        <v>2.2000000000000002</v>
      </c>
      <c r="J78">
        <v>4.5</v>
      </c>
      <c r="K78">
        <v>1.5</v>
      </c>
      <c r="L78" t="str">
        <v>Iris-versicolor</v>
      </c>
      <c r="M78">
        <v>3.6235341863986874</v>
      </c>
    </row>
    <row r="79" spans="1:13" x14ac:dyDescent="0.35">
      <c r="A79">
        <v>6.8</v>
      </c>
      <c r="B79">
        <v>2.8</v>
      </c>
      <c r="C79">
        <v>4.8</v>
      </c>
      <c r="D79">
        <v>1.4</v>
      </c>
      <c r="E79" t="s">
        <v>93</v>
      </c>
      <c r="F79">
        <f t="shared" si="1"/>
        <v>3.5397740040855714</v>
      </c>
      <c r="H79">
        <v>4.9000000000000004</v>
      </c>
      <c r="I79">
        <v>2.4</v>
      </c>
      <c r="J79">
        <v>3.3</v>
      </c>
      <c r="K79">
        <v>1</v>
      </c>
      <c r="L79" t="str">
        <v>Iris-versicolor</v>
      </c>
      <c r="M79">
        <v>3.6345563690772491</v>
      </c>
    </row>
    <row r="80" spans="1:13" x14ac:dyDescent="0.35">
      <c r="A80">
        <v>6.7</v>
      </c>
      <c r="B80">
        <v>3</v>
      </c>
      <c r="C80">
        <v>5</v>
      </c>
      <c r="D80">
        <v>1.7</v>
      </c>
      <c r="E80" t="s">
        <v>93</v>
      </c>
      <c r="F80">
        <f t="shared" si="1"/>
        <v>3.7986839826445156</v>
      </c>
      <c r="H80">
        <v>5.6</v>
      </c>
      <c r="I80">
        <v>2.7</v>
      </c>
      <c r="J80">
        <v>4.2</v>
      </c>
      <c r="K80">
        <v>1.3</v>
      </c>
      <c r="L80" t="str">
        <v>Iris-versicolor</v>
      </c>
      <c r="M80">
        <v>3.6373066958946425</v>
      </c>
    </row>
    <row r="81" spans="1:13" x14ac:dyDescent="0.35">
      <c r="A81">
        <v>6</v>
      </c>
      <c r="B81">
        <v>2.9</v>
      </c>
      <c r="C81">
        <v>4.5</v>
      </c>
      <c r="D81">
        <v>1.5</v>
      </c>
      <c r="E81" t="s">
        <v>93</v>
      </c>
      <c r="F81">
        <f t="shared" si="1"/>
        <v>3.6414282912066249</v>
      </c>
      <c r="H81">
        <v>6</v>
      </c>
      <c r="I81">
        <v>2.9</v>
      </c>
      <c r="J81">
        <v>4.5</v>
      </c>
      <c r="K81">
        <v>1.5</v>
      </c>
      <c r="L81" t="str">
        <v>Iris-versicolor</v>
      </c>
      <c r="M81">
        <v>3.6414282912066249</v>
      </c>
    </row>
    <row r="82" spans="1:13" x14ac:dyDescent="0.35">
      <c r="A82">
        <v>5.7</v>
      </c>
      <c r="B82">
        <v>2.6</v>
      </c>
      <c r="C82">
        <v>3.5</v>
      </c>
      <c r="D82">
        <v>1</v>
      </c>
      <c r="E82" t="s">
        <v>93</v>
      </c>
      <c r="F82">
        <f t="shared" si="1"/>
        <v>3.0740852297878796</v>
      </c>
      <c r="H82">
        <v>4.5</v>
      </c>
      <c r="I82">
        <v>2.2999999999999998</v>
      </c>
      <c r="J82">
        <v>1.3</v>
      </c>
      <c r="K82">
        <v>0.3</v>
      </c>
      <c r="L82" t="str">
        <v>Iris-setosa</v>
      </c>
      <c r="M82">
        <v>3.6428011200173969</v>
      </c>
    </row>
    <row r="83" spans="1:13" x14ac:dyDescent="0.35">
      <c r="A83">
        <v>5.5</v>
      </c>
      <c r="B83">
        <v>2.4</v>
      </c>
      <c r="C83">
        <v>3.8</v>
      </c>
      <c r="D83">
        <v>1.1000000000000001</v>
      </c>
      <c r="E83" t="s">
        <v>93</v>
      </c>
      <c r="F83">
        <f t="shared" si="1"/>
        <v>3.4510867853474791</v>
      </c>
      <c r="H83">
        <v>6.1</v>
      </c>
      <c r="I83">
        <v>3</v>
      </c>
      <c r="J83">
        <v>4.5999999999999996</v>
      </c>
      <c r="K83">
        <v>1.4</v>
      </c>
      <c r="L83" t="str">
        <v>Iris-versicolor</v>
      </c>
      <c r="M83">
        <v>3.6578682316343762</v>
      </c>
    </row>
    <row r="84" spans="1:13" x14ac:dyDescent="0.35">
      <c r="A84">
        <v>5.5</v>
      </c>
      <c r="B84">
        <v>2.4</v>
      </c>
      <c r="C84">
        <v>3.7</v>
      </c>
      <c r="D84">
        <v>1</v>
      </c>
      <c r="E84" t="s">
        <v>93</v>
      </c>
      <c r="F84">
        <f t="shared" si="1"/>
        <v>3.3837848631377261</v>
      </c>
      <c r="H84">
        <v>6</v>
      </c>
      <c r="I84">
        <v>3.4</v>
      </c>
      <c r="J84">
        <v>4.5</v>
      </c>
      <c r="K84">
        <v>1.6</v>
      </c>
      <c r="L84" t="str">
        <v>Iris-versicolor</v>
      </c>
      <c r="M84">
        <v>3.676955262170047</v>
      </c>
    </row>
    <row r="85" spans="1:13" x14ac:dyDescent="0.35">
      <c r="A85">
        <v>5.8</v>
      </c>
      <c r="B85">
        <v>2.7</v>
      </c>
      <c r="C85">
        <v>3.9</v>
      </c>
      <c r="D85">
        <v>1.2</v>
      </c>
      <c r="E85" t="s">
        <v>93</v>
      </c>
      <c r="F85">
        <f t="shared" si="1"/>
        <v>3.2756678708318399</v>
      </c>
      <c r="H85">
        <v>6.3</v>
      </c>
      <c r="I85">
        <v>3.3</v>
      </c>
      <c r="J85">
        <v>4.7</v>
      </c>
      <c r="K85">
        <v>1.6</v>
      </c>
      <c r="L85" t="str">
        <v>Iris-versicolor</v>
      </c>
      <c r="M85">
        <v>3.6851051545376561</v>
      </c>
    </row>
    <row r="86" spans="1:13" x14ac:dyDescent="0.35">
      <c r="A86">
        <v>6</v>
      </c>
      <c r="B86">
        <v>2.7</v>
      </c>
      <c r="C86">
        <v>5.0999999999999996</v>
      </c>
      <c r="D86">
        <v>1.6</v>
      </c>
      <c r="E86" t="s">
        <v>93</v>
      </c>
      <c r="F86">
        <f t="shared" si="1"/>
        <v>4.1725292090050123</v>
      </c>
      <c r="H86">
        <v>4.4000000000000004</v>
      </c>
      <c r="I86">
        <v>2.9</v>
      </c>
      <c r="J86">
        <v>1.4</v>
      </c>
      <c r="K86">
        <v>0.2</v>
      </c>
      <c r="L86" t="str">
        <v>Iris-setosa</v>
      </c>
      <c r="M86">
        <v>3.6905284174491864</v>
      </c>
    </row>
    <row r="87" spans="1:13" x14ac:dyDescent="0.35">
      <c r="A87">
        <v>5.4</v>
      </c>
      <c r="B87">
        <v>3</v>
      </c>
      <c r="C87">
        <v>4.5</v>
      </c>
      <c r="D87">
        <v>1.5</v>
      </c>
      <c r="E87" t="s">
        <v>93</v>
      </c>
      <c r="F87">
        <f t="shared" si="1"/>
        <v>4.001249804748511</v>
      </c>
      <c r="H87">
        <v>4.4000000000000004</v>
      </c>
      <c r="I87">
        <v>3</v>
      </c>
      <c r="J87">
        <v>1.3</v>
      </c>
      <c r="K87">
        <v>0.2</v>
      </c>
      <c r="L87" t="str">
        <v>Iris-setosa</v>
      </c>
      <c r="M87">
        <v>3.6932370625238771</v>
      </c>
    </row>
    <row r="88" spans="1:13" x14ac:dyDescent="0.35">
      <c r="A88">
        <v>6</v>
      </c>
      <c r="B88">
        <v>3.4</v>
      </c>
      <c r="C88">
        <v>4.5</v>
      </c>
      <c r="D88">
        <v>1.6</v>
      </c>
      <c r="E88" t="s">
        <v>93</v>
      </c>
      <c r="F88">
        <f t="shared" si="1"/>
        <v>3.676955262170047</v>
      </c>
      <c r="H88">
        <v>4.4000000000000004</v>
      </c>
      <c r="I88">
        <v>3.2</v>
      </c>
      <c r="J88">
        <v>1.3</v>
      </c>
      <c r="K88">
        <v>0.2</v>
      </c>
      <c r="L88" t="str">
        <v>Iris-setosa</v>
      </c>
      <c r="M88">
        <v>3.6986484017813854</v>
      </c>
    </row>
    <row r="89" spans="1:13" x14ac:dyDescent="0.35">
      <c r="A89">
        <v>6.7</v>
      </c>
      <c r="B89">
        <v>3.1</v>
      </c>
      <c r="C89">
        <v>4.7</v>
      </c>
      <c r="D89">
        <v>1.5</v>
      </c>
      <c r="E89" t="s">
        <v>93</v>
      </c>
      <c r="F89">
        <f t="shared" si="1"/>
        <v>3.4914180500192185</v>
      </c>
      <c r="H89">
        <v>5.2</v>
      </c>
      <c r="I89">
        <v>2.7</v>
      </c>
      <c r="J89">
        <v>3.9</v>
      </c>
      <c r="K89">
        <v>1.4</v>
      </c>
      <c r="L89" t="str">
        <v>Iris-versicolor</v>
      </c>
      <c r="M89">
        <v>3.7215588131856787</v>
      </c>
    </row>
    <row r="90" spans="1:13" x14ac:dyDescent="0.35">
      <c r="A90">
        <v>6.3</v>
      </c>
      <c r="B90">
        <v>2.2999999999999998</v>
      </c>
      <c r="C90">
        <v>4.4000000000000004</v>
      </c>
      <c r="D90">
        <v>1.3</v>
      </c>
      <c r="E90" t="s">
        <v>93</v>
      </c>
      <c r="F90">
        <f t="shared" si="1"/>
        <v>3.4467375879228177</v>
      </c>
      <c r="H90">
        <v>6.1</v>
      </c>
      <c r="I90">
        <v>2.8</v>
      </c>
      <c r="J90">
        <v>4.7</v>
      </c>
      <c r="K90">
        <v>1.2</v>
      </c>
      <c r="L90" t="str">
        <v>Iris-versicolor</v>
      </c>
      <c r="M90">
        <v>3.7322915213043051</v>
      </c>
    </row>
    <row r="91" spans="1:13" x14ac:dyDescent="0.35">
      <c r="A91">
        <v>5.6</v>
      </c>
      <c r="B91">
        <v>3</v>
      </c>
      <c r="C91">
        <v>4.0999999999999996</v>
      </c>
      <c r="D91">
        <v>1.3</v>
      </c>
      <c r="E91" t="s">
        <v>93</v>
      </c>
      <c r="F91">
        <f t="shared" si="1"/>
        <v>3.5510561809129406</v>
      </c>
      <c r="H91">
        <v>5</v>
      </c>
      <c r="I91">
        <v>2</v>
      </c>
      <c r="J91">
        <v>3.5</v>
      </c>
      <c r="K91">
        <v>1</v>
      </c>
      <c r="L91" t="str">
        <v>Iris-versicolor</v>
      </c>
      <c r="M91">
        <v>3.7416573867739413</v>
      </c>
    </row>
    <row r="92" spans="1:13" x14ac:dyDescent="0.35">
      <c r="A92">
        <v>5.5</v>
      </c>
      <c r="B92">
        <v>2.5</v>
      </c>
      <c r="C92">
        <v>4</v>
      </c>
      <c r="D92">
        <v>1.3</v>
      </c>
      <c r="E92" t="s">
        <v>93</v>
      </c>
      <c r="F92">
        <f t="shared" si="1"/>
        <v>3.5832945734337835</v>
      </c>
      <c r="H92">
        <v>6.1</v>
      </c>
      <c r="I92">
        <v>2.9</v>
      </c>
      <c r="J92">
        <v>4.7</v>
      </c>
      <c r="K92">
        <v>1.4</v>
      </c>
      <c r="L92" t="str">
        <v>Iris-versicolor</v>
      </c>
      <c r="M92">
        <v>3.7443290453698115</v>
      </c>
    </row>
    <row r="93" spans="1:13" x14ac:dyDescent="0.35">
      <c r="A93">
        <v>5.5</v>
      </c>
      <c r="B93">
        <v>2.6</v>
      </c>
      <c r="C93">
        <v>4.4000000000000004</v>
      </c>
      <c r="D93">
        <v>1.2</v>
      </c>
      <c r="E93" t="s">
        <v>93</v>
      </c>
      <c r="F93">
        <f t="shared" si="1"/>
        <v>3.8548670534792766</v>
      </c>
      <c r="H93">
        <v>5.7</v>
      </c>
      <c r="I93">
        <v>2.8</v>
      </c>
      <c r="J93">
        <v>4.5</v>
      </c>
      <c r="K93">
        <v>1.3</v>
      </c>
      <c r="L93" t="str">
        <v>Iris-versicolor</v>
      </c>
      <c r="M93">
        <v>3.7973675092095047</v>
      </c>
    </row>
    <row r="94" spans="1:13" x14ac:dyDescent="0.35">
      <c r="A94">
        <v>6.1</v>
      </c>
      <c r="B94">
        <v>3</v>
      </c>
      <c r="C94">
        <v>4.5999999999999996</v>
      </c>
      <c r="D94">
        <v>1.4</v>
      </c>
      <c r="E94" t="s">
        <v>93</v>
      </c>
      <c r="F94">
        <f t="shared" si="1"/>
        <v>3.6578682316343762</v>
      </c>
      <c r="H94">
        <v>6.7</v>
      </c>
      <c r="I94">
        <v>3</v>
      </c>
      <c r="J94">
        <v>5</v>
      </c>
      <c r="K94">
        <v>1.7</v>
      </c>
      <c r="L94" t="str">
        <v>Iris-versicolor</v>
      </c>
      <c r="M94">
        <v>3.7986839826445156</v>
      </c>
    </row>
    <row r="95" spans="1:13" x14ac:dyDescent="0.35">
      <c r="A95">
        <v>5.8</v>
      </c>
      <c r="B95">
        <v>2.6</v>
      </c>
      <c r="C95">
        <v>4</v>
      </c>
      <c r="D95">
        <v>1.2</v>
      </c>
      <c r="E95" t="s">
        <v>93</v>
      </c>
      <c r="F95">
        <f t="shared" si="1"/>
        <v>3.3600595232822883</v>
      </c>
      <c r="H95">
        <v>4.3</v>
      </c>
      <c r="I95">
        <v>3</v>
      </c>
      <c r="J95">
        <v>1.1000000000000001</v>
      </c>
      <c r="K95">
        <v>0.1</v>
      </c>
      <c r="L95" t="str">
        <v>Iris-setosa</v>
      </c>
      <c r="M95">
        <v>3.8288379438153295</v>
      </c>
    </row>
    <row r="96" spans="1:13" x14ac:dyDescent="0.35">
      <c r="A96">
        <v>5</v>
      </c>
      <c r="B96">
        <v>2.2999999999999998</v>
      </c>
      <c r="C96">
        <v>3.3</v>
      </c>
      <c r="D96">
        <v>1</v>
      </c>
      <c r="E96" t="s">
        <v>93</v>
      </c>
      <c r="F96">
        <f t="shared" si="1"/>
        <v>3.5679125549822546</v>
      </c>
      <c r="H96">
        <v>6.2</v>
      </c>
      <c r="I96">
        <v>2.8</v>
      </c>
      <c r="J96">
        <v>4.8</v>
      </c>
      <c r="K96">
        <v>1.8</v>
      </c>
      <c r="L96" t="str">
        <v>Iris-virginica</v>
      </c>
      <c r="M96">
        <v>3.8483762809787714</v>
      </c>
    </row>
    <row r="97" spans="1:13" x14ac:dyDescent="0.35">
      <c r="A97">
        <v>5.6</v>
      </c>
      <c r="B97">
        <v>2.7</v>
      </c>
      <c r="C97">
        <v>4.2</v>
      </c>
      <c r="D97">
        <v>1.3</v>
      </c>
      <c r="E97" t="s">
        <v>93</v>
      </c>
      <c r="F97">
        <f t="shared" si="1"/>
        <v>3.6373066958946425</v>
      </c>
      <c r="H97">
        <v>5.5</v>
      </c>
      <c r="I97">
        <v>2.6</v>
      </c>
      <c r="J97">
        <v>4.4000000000000004</v>
      </c>
      <c r="K97">
        <v>1.2</v>
      </c>
      <c r="L97" t="str">
        <v>Iris-versicolor</v>
      </c>
      <c r="M97">
        <v>3.8548670534792766</v>
      </c>
    </row>
    <row r="98" spans="1:13" x14ac:dyDescent="0.35">
      <c r="A98">
        <v>5.7</v>
      </c>
      <c r="B98">
        <v>3</v>
      </c>
      <c r="C98">
        <v>4.2</v>
      </c>
      <c r="D98">
        <v>1.2</v>
      </c>
      <c r="E98" t="s">
        <v>93</v>
      </c>
      <c r="F98">
        <f t="shared" si="1"/>
        <v>3.552463933666322</v>
      </c>
      <c r="H98">
        <v>6.3</v>
      </c>
      <c r="I98">
        <v>2.5</v>
      </c>
      <c r="J98">
        <v>4.9000000000000004</v>
      </c>
      <c r="K98">
        <v>1.5</v>
      </c>
      <c r="L98" t="str">
        <v>Iris-versicolor</v>
      </c>
      <c r="M98">
        <v>3.8665229858362413</v>
      </c>
    </row>
    <row r="99" spans="1:13" x14ac:dyDescent="0.35">
      <c r="A99">
        <v>5.7</v>
      </c>
      <c r="B99">
        <v>2.9</v>
      </c>
      <c r="C99">
        <v>4.2</v>
      </c>
      <c r="D99">
        <v>1.3</v>
      </c>
      <c r="E99" t="s">
        <v>93</v>
      </c>
      <c r="F99">
        <f t="shared" si="1"/>
        <v>3.5608987629529709</v>
      </c>
      <c r="H99">
        <v>5.6</v>
      </c>
      <c r="I99">
        <v>3</v>
      </c>
      <c r="J99">
        <v>4.5</v>
      </c>
      <c r="K99">
        <v>1.5</v>
      </c>
      <c r="L99" t="str">
        <v>Iris-versicolor</v>
      </c>
      <c r="M99">
        <v>3.8742741255621036</v>
      </c>
    </row>
    <row r="100" spans="1:13" x14ac:dyDescent="0.35">
      <c r="A100">
        <v>6.2</v>
      </c>
      <c r="B100">
        <v>2.9</v>
      </c>
      <c r="C100">
        <v>4.3</v>
      </c>
      <c r="D100">
        <v>1.3</v>
      </c>
      <c r="E100" t="s">
        <v>93</v>
      </c>
      <c r="F100">
        <f t="shared" si="1"/>
        <v>3.3436506994600972</v>
      </c>
      <c r="H100">
        <v>6.3</v>
      </c>
      <c r="I100">
        <v>2.7</v>
      </c>
      <c r="J100">
        <v>4.9000000000000004</v>
      </c>
      <c r="K100">
        <v>1.8</v>
      </c>
      <c r="L100" t="str">
        <v>Iris-virginica</v>
      </c>
      <c r="M100">
        <v>3.8961519477556319</v>
      </c>
    </row>
    <row r="101" spans="1:13" x14ac:dyDescent="0.35">
      <c r="A101">
        <v>5.0999999999999996</v>
      </c>
      <c r="B101">
        <v>2.5</v>
      </c>
      <c r="C101">
        <v>3</v>
      </c>
      <c r="D101">
        <v>1.1000000000000001</v>
      </c>
      <c r="E101" t="s">
        <v>93</v>
      </c>
      <c r="F101">
        <f t="shared" si="1"/>
        <v>3.3045423283716615</v>
      </c>
      <c r="H101">
        <v>6</v>
      </c>
      <c r="I101">
        <v>3</v>
      </c>
      <c r="J101">
        <v>4.8</v>
      </c>
      <c r="K101">
        <v>1.8</v>
      </c>
      <c r="L101" t="str">
        <v>Iris-virginica</v>
      </c>
      <c r="M101">
        <v>3.9408120990476063</v>
      </c>
    </row>
    <row r="102" spans="1:13" x14ac:dyDescent="0.35">
      <c r="A102">
        <v>5.7</v>
      </c>
      <c r="B102">
        <v>2.8</v>
      </c>
      <c r="C102">
        <v>4.0999999999999996</v>
      </c>
      <c r="D102">
        <v>1.3</v>
      </c>
      <c r="E102" t="s">
        <v>93</v>
      </c>
      <c r="F102">
        <f t="shared" si="1"/>
        <v>3.4899856733230292</v>
      </c>
      <c r="H102">
        <v>6.1</v>
      </c>
      <c r="I102">
        <v>3</v>
      </c>
      <c r="J102">
        <v>4.9000000000000004</v>
      </c>
      <c r="K102">
        <v>1.8</v>
      </c>
      <c r="L102" t="str">
        <v>Iris-virginica</v>
      </c>
      <c r="M102">
        <v>3.9761790704142093</v>
      </c>
    </row>
    <row r="103" spans="1:13" x14ac:dyDescent="0.35">
      <c r="A103">
        <v>6.3</v>
      </c>
      <c r="B103">
        <v>3.3</v>
      </c>
      <c r="C103">
        <v>6</v>
      </c>
      <c r="D103">
        <v>2.5</v>
      </c>
      <c r="E103" t="s">
        <v>94</v>
      </c>
      <c r="F103">
        <f t="shared" si="1"/>
        <v>5.0477717856495854</v>
      </c>
      <c r="H103">
        <v>6.9</v>
      </c>
      <c r="I103">
        <v>3.1</v>
      </c>
      <c r="J103">
        <v>5.0999999999999996</v>
      </c>
      <c r="K103">
        <v>2.2999999999999998</v>
      </c>
      <c r="L103" t="str">
        <v>Iris-virginica</v>
      </c>
      <c r="M103">
        <v>3.9837168574084174</v>
      </c>
    </row>
    <row r="104" spans="1:13" x14ac:dyDescent="0.35">
      <c r="A104">
        <v>5.8</v>
      </c>
      <c r="B104">
        <v>2.7</v>
      </c>
      <c r="C104">
        <v>5.0999999999999996</v>
      </c>
      <c r="D104">
        <v>1.9</v>
      </c>
      <c r="E104" t="s">
        <v>94</v>
      </c>
      <c r="F104">
        <f t="shared" si="1"/>
        <v>4.32434966208793</v>
      </c>
      <c r="H104">
        <v>5.9</v>
      </c>
      <c r="I104">
        <v>3.2</v>
      </c>
      <c r="J104">
        <v>4.8</v>
      </c>
      <c r="K104">
        <v>1.8</v>
      </c>
      <c r="L104" t="str">
        <v>Iris-versicolor</v>
      </c>
      <c r="M104">
        <v>3.9974992182613365</v>
      </c>
    </row>
    <row r="105" spans="1:13" x14ac:dyDescent="0.35">
      <c r="A105">
        <v>7.1</v>
      </c>
      <c r="B105">
        <v>3</v>
      </c>
      <c r="C105">
        <v>5.9</v>
      </c>
      <c r="D105">
        <v>2.1</v>
      </c>
      <c r="E105" t="s">
        <v>94</v>
      </c>
      <c r="F105">
        <f t="shared" si="1"/>
        <v>4.6238512086787571</v>
      </c>
      <c r="H105">
        <v>5.4</v>
      </c>
      <c r="I105">
        <v>3</v>
      </c>
      <c r="J105">
        <v>4.5</v>
      </c>
      <c r="K105">
        <v>1.5</v>
      </c>
      <c r="L105" t="str">
        <v>Iris-versicolor</v>
      </c>
      <c r="M105">
        <v>4.001249804748511</v>
      </c>
    </row>
    <row r="106" spans="1:13" x14ac:dyDescent="0.35">
      <c r="A106">
        <v>6.3</v>
      </c>
      <c r="B106">
        <v>2.9</v>
      </c>
      <c r="C106">
        <v>5.6</v>
      </c>
      <c r="D106">
        <v>1.8</v>
      </c>
      <c r="E106" t="s">
        <v>94</v>
      </c>
      <c r="F106">
        <f t="shared" si="1"/>
        <v>4.5110974274559847</v>
      </c>
      <c r="H106">
        <v>6.3</v>
      </c>
      <c r="I106">
        <v>2.8</v>
      </c>
      <c r="J106">
        <v>5.0999999999999996</v>
      </c>
      <c r="K106">
        <v>1.5</v>
      </c>
      <c r="L106" t="str">
        <v>Iris-virginica</v>
      </c>
      <c r="M106">
        <v>4.0174618853201327</v>
      </c>
    </row>
    <row r="107" spans="1:13" x14ac:dyDescent="0.35">
      <c r="A107">
        <v>6.5</v>
      </c>
      <c r="B107">
        <v>3</v>
      </c>
      <c r="C107">
        <v>5.8</v>
      </c>
      <c r="D107">
        <v>2.2000000000000002</v>
      </c>
      <c r="E107" t="s">
        <v>94</v>
      </c>
      <c r="F107">
        <f t="shared" si="1"/>
        <v>4.709564735726647</v>
      </c>
      <c r="H107">
        <v>6.3</v>
      </c>
      <c r="I107">
        <v>2.5</v>
      </c>
      <c r="J107">
        <v>5</v>
      </c>
      <c r="K107">
        <v>1.9</v>
      </c>
      <c r="L107" t="str">
        <v>Iris-virginica</v>
      </c>
      <c r="M107">
        <v>4.0249223594996213</v>
      </c>
    </row>
    <row r="108" spans="1:13" x14ac:dyDescent="0.35">
      <c r="A108">
        <v>7.6</v>
      </c>
      <c r="B108">
        <v>3</v>
      </c>
      <c r="C108">
        <v>6.6</v>
      </c>
      <c r="D108">
        <v>2.1</v>
      </c>
      <c r="E108" t="s">
        <v>94</v>
      </c>
      <c r="F108">
        <f t="shared" si="1"/>
        <v>5.232590180780452</v>
      </c>
      <c r="H108">
        <v>6.5</v>
      </c>
      <c r="I108">
        <v>3.2</v>
      </c>
      <c r="J108">
        <v>5.0999999999999996</v>
      </c>
      <c r="K108">
        <v>2</v>
      </c>
      <c r="L108" t="str">
        <v>Iris-virginica</v>
      </c>
      <c r="M108">
        <v>4.0311288741492746</v>
      </c>
    </row>
    <row r="109" spans="1:13" x14ac:dyDescent="0.35">
      <c r="A109">
        <v>4.9000000000000004</v>
      </c>
      <c r="B109">
        <v>2.5</v>
      </c>
      <c r="C109">
        <v>4.5</v>
      </c>
      <c r="D109">
        <v>1.7</v>
      </c>
      <c r="E109" t="s">
        <v>94</v>
      </c>
      <c r="F109">
        <f t="shared" si="1"/>
        <v>4.3988634895845538</v>
      </c>
      <c r="H109">
        <v>6.5</v>
      </c>
      <c r="I109">
        <v>3</v>
      </c>
      <c r="J109">
        <v>5.2</v>
      </c>
      <c r="K109">
        <v>2</v>
      </c>
      <c r="L109" t="str">
        <v>Iris-virginica</v>
      </c>
      <c r="M109">
        <v>4.1158231254513353</v>
      </c>
    </row>
    <row r="110" spans="1:13" x14ac:dyDescent="0.35">
      <c r="A110">
        <v>7.3</v>
      </c>
      <c r="B110">
        <v>2.9</v>
      </c>
      <c r="C110">
        <v>6.3</v>
      </c>
      <c r="D110">
        <v>1.8</v>
      </c>
      <c r="E110" t="s">
        <v>94</v>
      </c>
      <c r="F110">
        <f t="shared" si="1"/>
        <v>4.917316341257699</v>
      </c>
      <c r="H110">
        <v>6.7</v>
      </c>
      <c r="I110">
        <v>3</v>
      </c>
      <c r="J110">
        <v>5.2</v>
      </c>
      <c r="K110">
        <v>2.2999999999999998</v>
      </c>
      <c r="L110" t="str">
        <v>Iris-virginica</v>
      </c>
      <c r="M110">
        <v>4.1315856520227197</v>
      </c>
    </row>
    <row r="111" spans="1:13" x14ac:dyDescent="0.35">
      <c r="A111">
        <v>6.7</v>
      </c>
      <c r="B111">
        <v>2.5</v>
      </c>
      <c r="C111">
        <v>5.8</v>
      </c>
      <c r="D111">
        <v>1.8</v>
      </c>
      <c r="E111" t="s">
        <v>94</v>
      </c>
      <c r="F111">
        <f t="shared" si="1"/>
        <v>4.5902069670114001</v>
      </c>
      <c r="H111">
        <v>6</v>
      </c>
      <c r="I111">
        <v>2.2000000000000002</v>
      </c>
      <c r="J111">
        <v>5</v>
      </c>
      <c r="K111">
        <v>1.5</v>
      </c>
      <c r="L111" t="str">
        <v>Iris-virginica</v>
      </c>
      <c r="M111">
        <v>4.1400483088968905</v>
      </c>
    </row>
    <row r="112" spans="1:13" x14ac:dyDescent="0.35">
      <c r="A112">
        <v>7.2</v>
      </c>
      <c r="B112">
        <v>3.6</v>
      </c>
      <c r="C112">
        <v>6.1</v>
      </c>
      <c r="D112">
        <v>2.5</v>
      </c>
      <c r="E112" t="s">
        <v>94</v>
      </c>
      <c r="F112">
        <f t="shared" si="1"/>
        <v>4.9406477308142502</v>
      </c>
      <c r="H112">
        <v>6</v>
      </c>
      <c r="I112">
        <v>2.7</v>
      </c>
      <c r="J112">
        <v>5.0999999999999996</v>
      </c>
      <c r="K112">
        <v>1.6</v>
      </c>
      <c r="L112" t="str">
        <v>Iris-versicolor</v>
      </c>
      <c r="M112">
        <v>4.1725292090050123</v>
      </c>
    </row>
    <row r="113" spans="1:13" x14ac:dyDescent="0.35">
      <c r="A113">
        <v>6.5</v>
      </c>
      <c r="B113">
        <v>3.2</v>
      </c>
      <c r="C113">
        <v>5.0999999999999996</v>
      </c>
      <c r="D113">
        <v>2</v>
      </c>
      <c r="E113" t="s">
        <v>94</v>
      </c>
      <c r="F113">
        <f t="shared" si="1"/>
        <v>4.0311288741492746</v>
      </c>
      <c r="H113">
        <v>6.9</v>
      </c>
      <c r="I113">
        <v>3.1</v>
      </c>
      <c r="J113">
        <v>5.4</v>
      </c>
      <c r="K113">
        <v>2.1</v>
      </c>
      <c r="L113" t="str">
        <v>Iris-virginica</v>
      </c>
      <c r="M113">
        <v>4.2</v>
      </c>
    </row>
    <row r="114" spans="1:13" x14ac:dyDescent="0.35">
      <c r="A114">
        <v>6.4</v>
      </c>
      <c r="B114">
        <v>2.7</v>
      </c>
      <c r="C114">
        <v>5.3</v>
      </c>
      <c r="D114">
        <v>1.9</v>
      </c>
      <c r="E114" t="s">
        <v>94</v>
      </c>
      <c r="F114">
        <f t="shared" si="1"/>
        <v>4.230839160261235</v>
      </c>
      <c r="H114">
        <v>6.4</v>
      </c>
      <c r="I114">
        <v>2.7</v>
      </c>
      <c r="J114">
        <v>5.3</v>
      </c>
      <c r="K114">
        <v>1.9</v>
      </c>
      <c r="L114" t="str">
        <v>Iris-virginica</v>
      </c>
      <c r="M114">
        <v>4.230839160261235</v>
      </c>
    </row>
    <row r="115" spans="1:13" x14ac:dyDescent="0.35">
      <c r="A115">
        <v>6.8</v>
      </c>
      <c r="B115">
        <v>3</v>
      </c>
      <c r="C115">
        <v>5.5</v>
      </c>
      <c r="D115">
        <v>2.1</v>
      </c>
      <c r="E115" t="s">
        <v>94</v>
      </c>
      <c r="F115">
        <f t="shared" si="1"/>
        <v>4.3185645763378373</v>
      </c>
      <c r="H115">
        <v>5.6</v>
      </c>
      <c r="I115">
        <v>2.8</v>
      </c>
      <c r="J115">
        <v>4.9000000000000004</v>
      </c>
      <c r="K115">
        <v>2</v>
      </c>
      <c r="L115" t="str">
        <v>Iris-virginica</v>
      </c>
      <c r="M115">
        <v>4.2848570571257101</v>
      </c>
    </row>
    <row r="116" spans="1:13" x14ac:dyDescent="0.35">
      <c r="A116">
        <v>5.7</v>
      </c>
      <c r="B116">
        <v>2.5</v>
      </c>
      <c r="C116">
        <v>5</v>
      </c>
      <c r="D116">
        <v>2</v>
      </c>
      <c r="E116" t="s">
        <v>94</v>
      </c>
      <c r="F116">
        <f t="shared" si="1"/>
        <v>4.3347433603386483</v>
      </c>
      <c r="H116">
        <v>6.8</v>
      </c>
      <c r="I116">
        <v>3</v>
      </c>
      <c r="J116">
        <v>5.5</v>
      </c>
      <c r="K116">
        <v>2.1</v>
      </c>
      <c r="L116" t="str">
        <v>Iris-virginica</v>
      </c>
      <c r="M116">
        <v>4.3185645763378373</v>
      </c>
    </row>
    <row r="117" spans="1:13" x14ac:dyDescent="0.35">
      <c r="A117">
        <v>5.8</v>
      </c>
      <c r="B117">
        <v>2.8</v>
      </c>
      <c r="C117">
        <v>5.0999999999999996</v>
      </c>
      <c r="D117">
        <v>2.4</v>
      </c>
      <c r="E117" t="s">
        <v>94</v>
      </c>
      <c r="F117">
        <f t="shared" si="1"/>
        <v>4.4497190922573973</v>
      </c>
      <c r="H117">
        <v>5.8</v>
      </c>
      <c r="I117">
        <v>2.7</v>
      </c>
      <c r="J117">
        <v>5.0999999999999996</v>
      </c>
      <c r="K117">
        <v>1.9</v>
      </c>
      <c r="L117" t="str">
        <v>Iris-virginica</v>
      </c>
      <c r="M117">
        <v>4.32434966208793</v>
      </c>
    </row>
    <row r="118" spans="1:13" x14ac:dyDescent="0.35">
      <c r="A118">
        <v>6.4</v>
      </c>
      <c r="B118">
        <v>3.2</v>
      </c>
      <c r="C118">
        <v>5.3</v>
      </c>
      <c r="D118">
        <v>2.2999999999999998</v>
      </c>
      <c r="E118" t="s">
        <v>94</v>
      </c>
      <c r="F118">
        <f t="shared" si="1"/>
        <v>4.3278170016764799</v>
      </c>
      <c r="H118">
        <v>5.8</v>
      </c>
      <c r="I118">
        <v>2.7</v>
      </c>
      <c r="J118">
        <v>5.0999999999999996</v>
      </c>
      <c r="K118">
        <v>1.9</v>
      </c>
      <c r="L118" t="str">
        <v>Iris-virginica</v>
      </c>
      <c r="M118">
        <v>4.32434966208793</v>
      </c>
    </row>
    <row r="119" spans="1:13" x14ac:dyDescent="0.35">
      <c r="A119">
        <v>6.5</v>
      </c>
      <c r="B119">
        <v>3</v>
      </c>
      <c r="C119">
        <v>5.5</v>
      </c>
      <c r="D119">
        <v>1.8</v>
      </c>
      <c r="E119" t="s">
        <v>94</v>
      </c>
      <c r="F119">
        <f t="shared" si="1"/>
        <v>4.346262762420146</v>
      </c>
      <c r="H119">
        <v>6.4</v>
      </c>
      <c r="I119">
        <v>3.2</v>
      </c>
      <c r="J119">
        <v>5.3</v>
      </c>
      <c r="K119">
        <v>2.2999999999999998</v>
      </c>
      <c r="L119" t="str">
        <v>Iris-virginica</v>
      </c>
      <c r="M119">
        <v>4.3278170016764799</v>
      </c>
    </row>
    <row r="120" spans="1:13" x14ac:dyDescent="0.35">
      <c r="A120">
        <v>7.7</v>
      </c>
      <c r="B120">
        <v>3.8</v>
      </c>
      <c r="C120">
        <v>6.7</v>
      </c>
      <c r="D120">
        <v>2.2000000000000002</v>
      </c>
      <c r="E120" t="s">
        <v>94</v>
      </c>
      <c r="F120">
        <f t="shared" si="1"/>
        <v>5.404627646748664</v>
      </c>
      <c r="H120">
        <v>5.7</v>
      </c>
      <c r="I120">
        <v>2.5</v>
      </c>
      <c r="J120">
        <v>5</v>
      </c>
      <c r="K120">
        <v>2</v>
      </c>
      <c r="L120" t="str">
        <v>Iris-virginica</v>
      </c>
      <c r="M120">
        <v>4.3347433603386483</v>
      </c>
    </row>
    <row r="121" spans="1:13" x14ac:dyDescent="0.35">
      <c r="A121">
        <v>7.7</v>
      </c>
      <c r="B121">
        <v>2.6</v>
      </c>
      <c r="C121">
        <v>6.9</v>
      </c>
      <c r="D121">
        <v>2.2999999999999998</v>
      </c>
      <c r="E121" t="s">
        <v>94</v>
      </c>
      <c r="F121">
        <f t="shared" si="1"/>
        <v>5.5767373974394747</v>
      </c>
      <c r="H121">
        <v>6.5</v>
      </c>
      <c r="I121">
        <v>3</v>
      </c>
      <c r="J121">
        <v>5.5</v>
      </c>
      <c r="K121">
        <v>1.8</v>
      </c>
      <c r="L121" t="str">
        <v>Iris-virginica</v>
      </c>
      <c r="M121">
        <v>4.346262762420146</v>
      </c>
    </row>
    <row r="122" spans="1:13" x14ac:dyDescent="0.35">
      <c r="A122">
        <v>6</v>
      </c>
      <c r="B122">
        <v>2.2000000000000002</v>
      </c>
      <c r="C122">
        <v>5</v>
      </c>
      <c r="D122">
        <v>1.5</v>
      </c>
      <c r="E122" t="s">
        <v>94</v>
      </c>
      <c r="F122">
        <f t="shared" si="1"/>
        <v>4.1400483088968905</v>
      </c>
      <c r="H122">
        <v>6.4</v>
      </c>
      <c r="I122">
        <v>3.1</v>
      </c>
      <c r="J122">
        <v>5.5</v>
      </c>
      <c r="K122">
        <v>1.8</v>
      </c>
      <c r="L122" t="str">
        <v>Iris-virginica</v>
      </c>
      <c r="M122">
        <v>4.3829214001622256</v>
      </c>
    </row>
    <row r="123" spans="1:13" x14ac:dyDescent="0.35">
      <c r="A123">
        <v>6.9</v>
      </c>
      <c r="B123">
        <v>3.2</v>
      </c>
      <c r="C123">
        <v>5.7</v>
      </c>
      <c r="D123">
        <v>2.2999999999999998</v>
      </c>
      <c r="E123" t="s">
        <v>94</v>
      </c>
      <c r="F123">
        <f t="shared" si="1"/>
        <v>4.5365184888855019</v>
      </c>
      <c r="H123">
        <v>4.9000000000000004</v>
      </c>
      <c r="I123">
        <v>2.5</v>
      </c>
      <c r="J123">
        <v>4.5</v>
      </c>
      <c r="K123">
        <v>1.7</v>
      </c>
      <c r="L123" t="str">
        <v>Iris-virginica</v>
      </c>
      <c r="M123">
        <v>4.3988634895845538</v>
      </c>
    </row>
    <row r="124" spans="1:13" x14ac:dyDescent="0.35">
      <c r="A124">
        <v>5.6</v>
      </c>
      <c r="B124">
        <v>2.8</v>
      </c>
      <c r="C124">
        <v>4.9000000000000004</v>
      </c>
      <c r="D124">
        <v>2</v>
      </c>
      <c r="E124" t="s">
        <v>94</v>
      </c>
      <c r="F124">
        <f t="shared" si="1"/>
        <v>4.2848570571257101</v>
      </c>
      <c r="H124">
        <v>7.2</v>
      </c>
      <c r="I124">
        <v>3</v>
      </c>
      <c r="J124">
        <v>5.8</v>
      </c>
      <c r="K124">
        <v>1.6</v>
      </c>
      <c r="L124" t="str">
        <v>Iris-virginica</v>
      </c>
      <c r="M124">
        <v>4.4147480109288226</v>
      </c>
    </row>
    <row r="125" spans="1:13" x14ac:dyDescent="0.35">
      <c r="A125">
        <v>7.7</v>
      </c>
      <c r="B125">
        <v>2.8</v>
      </c>
      <c r="C125">
        <v>6.7</v>
      </c>
      <c r="D125">
        <v>2</v>
      </c>
      <c r="E125" t="s">
        <v>94</v>
      </c>
      <c r="F125">
        <f t="shared" si="1"/>
        <v>5.3075418038862399</v>
      </c>
      <c r="H125">
        <v>5.8</v>
      </c>
      <c r="I125">
        <v>2.8</v>
      </c>
      <c r="J125">
        <v>5.0999999999999996</v>
      </c>
      <c r="K125">
        <v>2.4</v>
      </c>
      <c r="L125" t="str">
        <v>Iris-virginica</v>
      </c>
      <c r="M125">
        <v>4.4497190922573973</v>
      </c>
    </row>
    <row r="126" spans="1:13" x14ac:dyDescent="0.35">
      <c r="A126">
        <v>6.3</v>
      </c>
      <c r="B126">
        <v>2.7</v>
      </c>
      <c r="C126">
        <v>4.9000000000000004</v>
      </c>
      <c r="D126">
        <v>1.8</v>
      </c>
      <c r="E126" t="s">
        <v>94</v>
      </c>
      <c r="F126">
        <f t="shared" si="1"/>
        <v>3.8961519477556319</v>
      </c>
      <c r="H126">
        <v>6.2</v>
      </c>
      <c r="I126">
        <v>3.4</v>
      </c>
      <c r="J126">
        <v>5.4</v>
      </c>
      <c r="K126">
        <v>2.2999999999999998</v>
      </c>
      <c r="L126" t="str">
        <v>Iris-virginica</v>
      </c>
      <c r="M126">
        <v>4.5055521304275246</v>
      </c>
    </row>
    <row r="127" spans="1:13" x14ac:dyDescent="0.35">
      <c r="A127">
        <v>6.7</v>
      </c>
      <c r="B127">
        <v>3.3</v>
      </c>
      <c r="C127">
        <v>5.7</v>
      </c>
      <c r="D127">
        <v>2.1</v>
      </c>
      <c r="E127" t="s">
        <v>94</v>
      </c>
      <c r="F127">
        <f t="shared" si="1"/>
        <v>4.5420259796703055</v>
      </c>
      <c r="H127">
        <v>6.3</v>
      </c>
      <c r="I127">
        <v>2.9</v>
      </c>
      <c r="J127">
        <v>5.6</v>
      </c>
      <c r="K127">
        <v>1.8</v>
      </c>
      <c r="L127" t="str">
        <v>Iris-virginica</v>
      </c>
      <c r="M127">
        <v>4.5110974274559847</v>
      </c>
    </row>
    <row r="128" spans="1:13" x14ac:dyDescent="0.35">
      <c r="A128">
        <v>7.2</v>
      </c>
      <c r="B128">
        <v>3.2</v>
      </c>
      <c r="C128">
        <v>6</v>
      </c>
      <c r="D128">
        <v>1.8</v>
      </c>
      <c r="E128" t="s">
        <v>94</v>
      </c>
      <c r="F128">
        <f t="shared" si="1"/>
        <v>4.6443514078932484</v>
      </c>
      <c r="H128">
        <v>6.7</v>
      </c>
      <c r="I128">
        <v>3.1</v>
      </c>
      <c r="J128">
        <v>5.6</v>
      </c>
      <c r="K128">
        <v>2.4</v>
      </c>
      <c r="L128" t="str">
        <v>Iris-virginica</v>
      </c>
      <c r="M128">
        <v>4.5243784103454479</v>
      </c>
    </row>
    <row r="129" spans="1:13" x14ac:dyDescent="0.35">
      <c r="A129">
        <v>6.2</v>
      </c>
      <c r="B129">
        <v>2.8</v>
      </c>
      <c r="C129">
        <v>4.8</v>
      </c>
      <c r="D129">
        <v>1.8</v>
      </c>
      <c r="E129" t="s">
        <v>94</v>
      </c>
      <c r="F129">
        <f t="shared" si="1"/>
        <v>3.8483762809787714</v>
      </c>
      <c r="H129">
        <v>6.9</v>
      </c>
      <c r="I129">
        <v>3.2</v>
      </c>
      <c r="J129">
        <v>5.7</v>
      </c>
      <c r="K129">
        <v>2.2999999999999998</v>
      </c>
      <c r="L129" t="str">
        <v>Iris-virginica</v>
      </c>
      <c r="M129">
        <v>4.5365184888855019</v>
      </c>
    </row>
    <row r="130" spans="1:13" x14ac:dyDescent="0.35">
      <c r="A130">
        <v>6.1</v>
      </c>
      <c r="B130">
        <v>3</v>
      </c>
      <c r="C130">
        <v>4.9000000000000004</v>
      </c>
      <c r="D130">
        <v>1.8</v>
      </c>
      <c r="E130" t="s">
        <v>94</v>
      </c>
      <c r="F130">
        <f t="shared" si="1"/>
        <v>3.9761790704142093</v>
      </c>
      <c r="H130">
        <v>6.4</v>
      </c>
      <c r="I130">
        <v>2.8</v>
      </c>
      <c r="J130">
        <v>5.6</v>
      </c>
      <c r="K130">
        <v>2.1</v>
      </c>
      <c r="L130" t="str">
        <v>Iris-virginica</v>
      </c>
      <c r="M130">
        <v>4.5409250158970913</v>
      </c>
    </row>
    <row r="131" spans="1:13" x14ac:dyDescent="0.35">
      <c r="A131">
        <v>6.4</v>
      </c>
      <c r="B131">
        <v>2.8</v>
      </c>
      <c r="C131">
        <v>5.6</v>
      </c>
      <c r="D131">
        <v>2.1</v>
      </c>
      <c r="E131" t="s">
        <v>94</v>
      </c>
      <c r="F131">
        <f t="shared" si="1"/>
        <v>4.5409250158970913</v>
      </c>
      <c r="H131">
        <v>6.7</v>
      </c>
      <c r="I131">
        <v>3.3</v>
      </c>
      <c r="J131">
        <v>5.7</v>
      </c>
      <c r="K131">
        <v>2.1</v>
      </c>
      <c r="L131" t="str">
        <v>Iris-virginica</v>
      </c>
      <c r="M131">
        <v>4.5420259796703055</v>
      </c>
    </row>
    <row r="132" spans="1:13" x14ac:dyDescent="0.35">
      <c r="A132">
        <v>7.2</v>
      </c>
      <c r="B132">
        <v>3</v>
      </c>
      <c r="C132">
        <v>5.8</v>
      </c>
      <c r="D132">
        <v>1.6</v>
      </c>
      <c r="E132" t="s">
        <v>94</v>
      </c>
      <c r="F132">
        <f t="shared" ref="F132:F151" si="2">SQRT(((A132-$O$3)^2)+((B132-$P$3)^2)+((C132-$Q$3)^2)+((D132-$R$3)^2))</f>
        <v>4.4147480109288226</v>
      </c>
      <c r="H132">
        <v>6.1</v>
      </c>
      <c r="I132">
        <v>2.6</v>
      </c>
      <c r="J132">
        <v>5.6</v>
      </c>
      <c r="K132">
        <v>1.4</v>
      </c>
      <c r="L132" t="str">
        <v>Iris-virginica</v>
      </c>
      <c r="M132">
        <v>4.5541190146942796</v>
      </c>
    </row>
    <row r="133" spans="1:13" x14ac:dyDescent="0.35">
      <c r="A133">
        <v>7.4</v>
      </c>
      <c r="B133">
        <v>2.8</v>
      </c>
      <c r="C133">
        <v>6.1</v>
      </c>
      <c r="D133">
        <v>1.9</v>
      </c>
      <c r="E133" t="s">
        <v>94</v>
      </c>
      <c r="F133">
        <f t="shared" si="2"/>
        <v>4.7296934361541867</v>
      </c>
      <c r="H133">
        <v>6.4</v>
      </c>
      <c r="I133">
        <v>2.8</v>
      </c>
      <c r="J133">
        <v>5.6</v>
      </c>
      <c r="K133">
        <v>2.2000000000000002</v>
      </c>
      <c r="L133" t="str">
        <v>Iris-virginica</v>
      </c>
      <c r="M133">
        <v>4.5661800227323495</v>
      </c>
    </row>
    <row r="134" spans="1:13" x14ac:dyDescent="0.35">
      <c r="A134">
        <v>7.9</v>
      </c>
      <c r="B134">
        <v>3.8</v>
      </c>
      <c r="C134">
        <v>6.4</v>
      </c>
      <c r="D134">
        <v>2</v>
      </c>
      <c r="E134" t="s">
        <v>94</v>
      </c>
      <c r="F134">
        <f t="shared" si="2"/>
        <v>5.0655700567655764</v>
      </c>
      <c r="H134">
        <v>6.7</v>
      </c>
      <c r="I134">
        <v>2.5</v>
      </c>
      <c r="J134">
        <v>5.8</v>
      </c>
      <c r="K134">
        <v>1.8</v>
      </c>
      <c r="L134" t="str">
        <v>Iris-virginica</v>
      </c>
      <c r="M134">
        <v>4.5902069670114001</v>
      </c>
    </row>
    <row r="135" spans="1:13" x14ac:dyDescent="0.35">
      <c r="A135">
        <v>6.4</v>
      </c>
      <c r="B135">
        <v>2.8</v>
      </c>
      <c r="C135">
        <v>5.6</v>
      </c>
      <c r="D135">
        <v>2.2000000000000002</v>
      </c>
      <c r="E135" t="s">
        <v>94</v>
      </c>
      <c r="F135">
        <f t="shared" si="2"/>
        <v>4.5661800227323495</v>
      </c>
      <c r="H135">
        <v>7.1</v>
      </c>
      <c r="I135">
        <v>3</v>
      </c>
      <c r="J135">
        <v>5.9</v>
      </c>
      <c r="K135">
        <v>2.1</v>
      </c>
      <c r="L135" t="str">
        <v>Iris-virginica</v>
      </c>
      <c r="M135">
        <v>4.6238512086787571</v>
      </c>
    </row>
    <row r="136" spans="1:13" x14ac:dyDescent="0.35">
      <c r="A136">
        <v>6.3</v>
      </c>
      <c r="B136">
        <v>2.8</v>
      </c>
      <c r="C136">
        <v>5.0999999999999996</v>
      </c>
      <c r="D136">
        <v>1.5</v>
      </c>
      <c r="E136" t="s">
        <v>94</v>
      </c>
      <c r="F136">
        <f t="shared" si="2"/>
        <v>4.0174618853201327</v>
      </c>
      <c r="H136">
        <v>7.2</v>
      </c>
      <c r="I136">
        <v>3.2</v>
      </c>
      <c r="J136">
        <v>6</v>
      </c>
      <c r="K136">
        <v>1.8</v>
      </c>
      <c r="L136" t="str">
        <v>Iris-virginica</v>
      </c>
      <c r="M136">
        <v>4.6443514078932484</v>
      </c>
    </row>
    <row r="137" spans="1:13" x14ac:dyDescent="0.35">
      <c r="A137">
        <v>6.1</v>
      </c>
      <c r="B137">
        <v>2.6</v>
      </c>
      <c r="C137">
        <v>5.6</v>
      </c>
      <c r="D137">
        <v>1.4</v>
      </c>
      <c r="E137" t="s">
        <v>94</v>
      </c>
      <c r="F137">
        <f t="shared" si="2"/>
        <v>4.5541190146942796</v>
      </c>
      <c r="H137">
        <v>6.7</v>
      </c>
      <c r="I137">
        <v>3.3</v>
      </c>
      <c r="J137">
        <v>5.7</v>
      </c>
      <c r="K137">
        <v>2.5</v>
      </c>
      <c r="L137" t="str">
        <v>Iris-virginica</v>
      </c>
      <c r="M137">
        <v>4.6551047249229534</v>
      </c>
    </row>
    <row r="138" spans="1:13" x14ac:dyDescent="0.35">
      <c r="A138">
        <v>7.7</v>
      </c>
      <c r="B138">
        <v>3</v>
      </c>
      <c r="C138">
        <v>6.1</v>
      </c>
      <c r="D138">
        <v>2.2999999999999998</v>
      </c>
      <c r="E138" t="s">
        <v>94</v>
      </c>
      <c r="F138">
        <f t="shared" si="2"/>
        <v>4.7895720059312188</v>
      </c>
      <c r="H138">
        <v>6.3</v>
      </c>
      <c r="I138">
        <v>3.4</v>
      </c>
      <c r="J138">
        <v>5.6</v>
      </c>
      <c r="K138">
        <v>2.4</v>
      </c>
      <c r="L138" t="str">
        <v>Iris-virginica</v>
      </c>
      <c r="M138">
        <v>4.6711882856506648</v>
      </c>
    </row>
    <row r="139" spans="1:13" x14ac:dyDescent="0.35">
      <c r="A139">
        <v>6.3</v>
      </c>
      <c r="B139">
        <v>3.4</v>
      </c>
      <c r="C139">
        <v>5.6</v>
      </c>
      <c r="D139">
        <v>2.4</v>
      </c>
      <c r="E139" t="s">
        <v>94</v>
      </c>
      <c r="F139">
        <f t="shared" si="2"/>
        <v>4.6711882856506648</v>
      </c>
      <c r="H139">
        <v>6.5</v>
      </c>
      <c r="I139">
        <v>3</v>
      </c>
      <c r="J139">
        <v>5.8</v>
      </c>
      <c r="K139">
        <v>2.2000000000000002</v>
      </c>
      <c r="L139" t="str">
        <v>Iris-virginica</v>
      </c>
      <c r="M139">
        <v>4.709564735726647</v>
      </c>
    </row>
    <row r="140" spans="1:13" x14ac:dyDescent="0.35">
      <c r="A140">
        <v>6.4</v>
      </c>
      <c r="B140">
        <v>3.1</v>
      </c>
      <c r="C140">
        <v>5.5</v>
      </c>
      <c r="D140">
        <v>1.8</v>
      </c>
      <c r="E140" t="s">
        <v>94</v>
      </c>
      <c r="F140">
        <f t="shared" si="2"/>
        <v>4.3829214001622256</v>
      </c>
      <c r="H140">
        <v>7.4</v>
      </c>
      <c r="I140">
        <v>2.8</v>
      </c>
      <c r="J140">
        <v>6.1</v>
      </c>
      <c r="K140">
        <v>1.9</v>
      </c>
      <c r="L140" t="str">
        <v>Iris-virginica</v>
      </c>
      <c r="M140">
        <v>4.7296934361541867</v>
      </c>
    </row>
    <row r="141" spans="1:13" x14ac:dyDescent="0.35">
      <c r="A141">
        <v>6</v>
      </c>
      <c r="B141">
        <v>3</v>
      </c>
      <c r="C141">
        <v>4.8</v>
      </c>
      <c r="D141">
        <v>1.8</v>
      </c>
      <c r="E141" t="s">
        <v>94</v>
      </c>
      <c r="F141">
        <f t="shared" si="2"/>
        <v>3.9408120990476063</v>
      </c>
      <c r="H141">
        <v>6.8</v>
      </c>
      <c r="I141">
        <v>3.2</v>
      </c>
      <c r="J141">
        <v>5.9</v>
      </c>
      <c r="K141">
        <v>2.2999999999999998</v>
      </c>
      <c r="L141" t="str">
        <v>Iris-virginica</v>
      </c>
      <c r="M141">
        <v>4.7465777145223278</v>
      </c>
    </row>
    <row r="142" spans="1:13" x14ac:dyDescent="0.35">
      <c r="A142">
        <v>6.9</v>
      </c>
      <c r="B142">
        <v>3.1</v>
      </c>
      <c r="C142">
        <v>5.4</v>
      </c>
      <c r="D142">
        <v>2.1</v>
      </c>
      <c r="E142" t="s">
        <v>94</v>
      </c>
      <c r="F142">
        <f t="shared" si="2"/>
        <v>4.2</v>
      </c>
      <c r="H142">
        <v>7.7</v>
      </c>
      <c r="I142">
        <v>3</v>
      </c>
      <c r="J142">
        <v>6.1</v>
      </c>
      <c r="K142">
        <v>2.2999999999999998</v>
      </c>
      <c r="L142" t="str">
        <v>Iris-virginica</v>
      </c>
      <c r="M142">
        <v>4.7895720059312188</v>
      </c>
    </row>
    <row r="143" spans="1:13" x14ac:dyDescent="0.35">
      <c r="A143">
        <v>6.7</v>
      </c>
      <c r="B143">
        <v>3.1</v>
      </c>
      <c r="C143">
        <v>5.6</v>
      </c>
      <c r="D143">
        <v>2.4</v>
      </c>
      <c r="E143" t="s">
        <v>94</v>
      </c>
      <c r="F143">
        <f t="shared" si="2"/>
        <v>4.5243784103454479</v>
      </c>
      <c r="H143">
        <v>7.3</v>
      </c>
      <c r="I143">
        <v>2.9</v>
      </c>
      <c r="J143">
        <v>6.3</v>
      </c>
      <c r="K143">
        <v>1.8</v>
      </c>
      <c r="L143" t="str">
        <v>Iris-virginica</v>
      </c>
      <c r="M143">
        <v>4.917316341257699</v>
      </c>
    </row>
    <row r="144" spans="1:13" x14ac:dyDescent="0.35">
      <c r="A144">
        <v>6.9</v>
      </c>
      <c r="B144">
        <v>3.1</v>
      </c>
      <c r="C144">
        <v>5.0999999999999996</v>
      </c>
      <c r="D144">
        <v>2.2999999999999998</v>
      </c>
      <c r="E144" t="s">
        <v>94</v>
      </c>
      <c r="F144">
        <f t="shared" si="2"/>
        <v>3.9837168574084174</v>
      </c>
      <c r="H144">
        <v>7.2</v>
      </c>
      <c r="I144">
        <v>3.6</v>
      </c>
      <c r="J144">
        <v>6.1</v>
      </c>
      <c r="K144">
        <v>2.5</v>
      </c>
      <c r="L144" t="str">
        <v>Iris-virginica</v>
      </c>
      <c r="M144">
        <v>4.9406477308142502</v>
      </c>
    </row>
    <row r="145" spans="1:13" x14ac:dyDescent="0.35">
      <c r="A145">
        <v>5.8</v>
      </c>
      <c r="B145">
        <v>2.7</v>
      </c>
      <c r="C145">
        <v>5.0999999999999996</v>
      </c>
      <c r="D145">
        <v>1.9</v>
      </c>
      <c r="E145" t="s">
        <v>94</v>
      </c>
      <c r="F145">
        <f t="shared" si="2"/>
        <v>4.32434966208793</v>
      </c>
      <c r="H145">
        <v>6.3</v>
      </c>
      <c r="I145">
        <v>3.3</v>
      </c>
      <c r="J145">
        <v>6</v>
      </c>
      <c r="K145">
        <v>2.5</v>
      </c>
      <c r="L145" t="str">
        <v>Iris-virginica</v>
      </c>
      <c r="M145">
        <v>5.0477717856495854</v>
      </c>
    </row>
    <row r="146" spans="1:13" x14ac:dyDescent="0.35">
      <c r="A146">
        <v>6.8</v>
      </c>
      <c r="B146">
        <v>3.2</v>
      </c>
      <c r="C146">
        <v>5.9</v>
      </c>
      <c r="D146">
        <v>2.2999999999999998</v>
      </c>
      <c r="E146" t="s">
        <v>94</v>
      </c>
      <c r="F146">
        <f t="shared" si="2"/>
        <v>4.7465777145223278</v>
      </c>
      <c r="H146">
        <v>7.9</v>
      </c>
      <c r="I146">
        <v>3.8</v>
      </c>
      <c r="J146">
        <v>6.4</v>
      </c>
      <c r="K146">
        <v>2</v>
      </c>
      <c r="L146" t="str">
        <v>Iris-virginica</v>
      </c>
      <c r="M146">
        <v>5.0655700567655764</v>
      </c>
    </row>
    <row r="147" spans="1:13" x14ac:dyDescent="0.35">
      <c r="A147">
        <v>6.7</v>
      </c>
      <c r="B147">
        <v>3.3</v>
      </c>
      <c r="C147">
        <v>5.7</v>
      </c>
      <c r="D147">
        <v>2.5</v>
      </c>
      <c r="E147" t="s">
        <v>94</v>
      </c>
      <c r="F147">
        <f t="shared" si="2"/>
        <v>4.6551047249229534</v>
      </c>
      <c r="H147">
        <v>7.6</v>
      </c>
      <c r="I147">
        <v>3</v>
      </c>
      <c r="J147">
        <v>6.6</v>
      </c>
      <c r="K147">
        <v>2.1</v>
      </c>
      <c r="L147" t="str">
        <v>Iris-virginica</v>
      </c>
      <c r="M147">
        <v>5.232590180780452</v>
      </c>
    </row>
    <row r="148" spans="1:13" x14ac:dyDescent="0.35">
      <c r="A148">
        <v>6.7</v>
      </c>
      <c r="B148">
        <v>3</v>
      </c>
      <c r="C148">
        <v>5.2</v>
      </c>
      <c r="D148">
        <v>2.2999999999999998</v>
      </c>
      <c r="E148" t="s">
        <v>94</v>
      </c>
      <c r="F148">
        <f t="shared" si="2"/>
        <v>4.1315856520227197</v>
      </c>
      <c r="H148">
        <v>7.7</v>
      </c>
      <c r="I148">
        <v>2.8</v>
      </c>
      <c r="J148">
        <v>6.7</v>
      </c>
      <c r="K148">
        <v>2</v>
      </c>
      <c r="L148" t="str">
        <v>Iris-virginica</v>
      </c>
      <c r="M148">
        <v>5.3075418038862399</v>
      </c>
    </row>
    <row r="149" spans="1:13" x14ac:dyDescent="0.35">
      <c r="A149">
        <v>6.3</v>
      </c>
      <c r="B149">
        <v>2.5</v>
      </c>
      <c r="C149">
        <v>5</v>
      </c>
      <c r="D149">
        <v>1.9</v>
      </c>
      <c r="E149" t="s">
        <v>94</v>
      </c>
      <c r="F149">
        <f t="shared" si="2"/>
        <v>4.0249223594996213</v>
      </c>
      <c r="H149">
        <v>7.7</v>
      </c>
      <c r="I149">
        <v>3.8</v>
      </c>
      <c r="J149">
        <v>6.7</v>
      </c>
      <c r="K149">
        <v>2.2000000000000002</v>
      </c>
      <c r="L149" t="str">
        <v>Iris-virginica</v>
      </c>
      <c r="M149">
        <v>5.404627646748664</v>
      </c>
    </row>
    <row r="150" spans="1:13" x14ac:dyDescent="0.35">
      <c r="A150">
        <v>6.5</v>
      </c>
      <c r="B150">
        <v>3</v>
      </c>
      <c r="C150">
        <v>5.2</v>
      </c>
      <c r="D150">
        <v>2</v>
      </c>
      <c r="E150" t="s">
        <v>94</v>
      </c>
      <c r="F150">
        <f t="shared" si="2"/>
        <v>4.1158231254513353</v>
      </c>
      <c r="H150">
        <v>7.7</v>
      </c>
      <c r="I150">
        <v>2.6</v>
      </c>
      <c r="J150">
        <v>6.9</v>
      </c>
      <c r="K150">
        <v>2.2999999999999998</v>
      </c>
      <c r="L150" t="str">
        <v>Iris-virginica</v>
      </c>
      <c r="M150">
        <v>5.5767373974394747</v>
      </c>
    </row>
    <row r="151" spans="1:13" x14ac:dyDescent="0.35">
      <c r="A151">
        <v>6.2</v>
      </c>
      <c r="B151">
        <v>3.4</v>
      </c>
      <c r="C151">
        <v>5.4</v>
      </c>
      <c r="D151">
        <v>2.2999999999999998</v>
      </c>
      <c r="E151" t="s">
        <v>94</v>
      </c>
      <c r="F151">
        <f t="shared" si="2"/>
        <v>4.5055521304275246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1E505-58F2-4DA6-B1C1-083C5E7B4664}">
  <dimension ref="A1:X222"/>
  <sheetViews>
    <sheetView topLeftCell="B1" zoomScale="54" workbookViewId="0">
      <selection activeCell="AV42" sqref="AV42"/>
    </sheetView>
  </sheetViews>
  <sheetFormatPr defaultRowHeight="14.5" x14ac:dyDescent="0.35"/>
  <cols>
    <col min="8" max="9" width="8.81640625" bestFit="1" customWidth="1"/>
    <col min="10" max="10" width="9.81640625" bestFit="1" customWidth="1"/>
    <col min="11" max="11" width="12" bestFit="1" customWidth="1"/>
    <col min="12" max="12" width="20.26953125" customWidth="1"/>
    <col min="13" max="13" width="22.08984375" customWidth="1"/>
    <col min="14" max="14" width="23.81640625" customWidth="1"/>
    <col min="15" max="15" width="8.81640625" bestFit="1" customWidth="1"/>
    <col min="16" max="16" width="9.81640625" bestFit="1" customWidth="1"/>
    <col min="17" max="18" width="8.81640625" bestFit="1" customWidth="1"/>
  </cols>
  <sheetData>
    <row r="1" spans="1:14" ht="31" x14ac:dyDescent="0.35">
      <c r="A1" s="20" t="s">
        <v>96</v>
      </c>
      <c r="B1" s="20" t="s">
        <v>97</v>
      </c>
      <c r="C1" s="20" t="s">
        <v>98</v>
      </c>
      <c r="D1" s="20" t="s">
        <v>99</v>
      </c>
      <c r="E1" s="20" t="s">
        <v>100</v>
      </c>
      <c r="G1" s="34" t="s">
        <v>111</v>
      </c>
      <c r="I1" s="20" t="s">
        <v>97</v>
      </c>
      <c r="J1" s="20" t="s">
        <v>98</v>
      </c>
      <c r="K1" s="20" t="s">
        <v>99</v>
      </c>
      <c r="L1" s="20" t="s">
        <v>100</v>
      </c>
      <c r="N1" s="35" t="s">
        <v>80</v>
      </c>
    </row>
    <row r="2" spans="1:14" x14ac:dyDescent="0.35">
      <c r="A2" t="s">
        <v>5</v>
      </c>
      <c r="B2">
        <v>150</v>
      </c>
      <c r="C2">
        <v>15.4</v>
      </c>
      <c r="D2">
        <v>50400200</v>
      </c>
      <c r="E2">
        <v>18</v>
      </c>
      <c r="G2" t="s">
        <v>112</v>
      </c>
      <c r="H2" t="s">
        <v>113</v>
      </c>
      <c r="I2">
        <v>110</v>
      </c>
      <c r="J2">
        <v>12.5</v>
      </c>
      <c r="K2">
        <v>36500520</v>
      </c>
      <c r="L2">
        <v>16</v>
      </c>
    </row>
    <row r="3" spans="1:14" x14ac:dyDescent="0.35">
      <c r="A3" t="s">
        <v>6</v>
      </c>
      <c r="B3">
        <v>144</v>
      </c>
      <c r="C3">
        <v>11.3</v>
      </c>
      <c r="D3">
        <v>42100650</v>
      </c>
      <c r="E3">
        <v>15</v>
      </c>
      <c r="H3" t="s">
        <v>114</v>
      </c>
      <c r="I3">
        <v>142</v>
      </c>
      <c r="J3">
        <v>14.6</v>
      </c>
      <c r="K3">
        <v>48900090</v>
      </c>
      <c r="L3">
        <v>15</v>
      </c>
    </row>
    <row r="4" spans="1:14" x14ac:dyDescent="0.35">
      <c r="A4" t="s">
        <v>7</v>
      </c>
      <c r="B4">
        <v>120</v>
      </c>
      <c r="C4">
        <v>9.9</v>
      </c>
      <c r="D4">
        <v>39440420</v>
      </c>
      <c r="E4">
        <v>12</v>
      </c>
      <c r="H4" t="s">
        <v>95</v>
      </c>
      <c r="I4">
        <v>49</v>
      </c>
      <c r="J4">
        <v>9.8000000000000007</v>
      </c>
      <c r="K4">
        <v>14568990</v>
      </c>
      <c r="L4">
        <v>6</v>
      </c>
    </row>
    <row r="5" spans="1:14" x14ac:dyDescent="0.35">
      <c r="A5" t="s">
        <v>8</v>
      </c>
      <c r="B5">
        <v>110</v>
      </c>
      <c r="C5">
        <v>12.5</v>
      </c>
      <c r="D5">
        <v>36500520</v>
      </c>
      <c r="E5">
        <v>16</v>
      </c>
    </row>
    <row r="6" spans="1:14" ht="15.5" x14ac:dyDescent="0.35">
      <c r="A6" t="s">
        <v>9</v>
      </c>
      <c r="B6">
        <v>100</v>
      </c>
      <c r="C6">
        <v>9.6999999999999993</v>
      </c>
      <c r="D6">
        <v>40650005</v>
      </c>
      <c r="E6">
        <v>10</v>
      </c>
      <c r="G6" s="20" t="s">
        <v>96</v>
      </c>
      <c r="H6" s="20" t="s">
        <v>97</v>
      </c>
      <c r="I6" s="20" t="s">
        <v>98</v>
      </c>
      <c r="J6" s="20" t="s">
        <v>99</v>
      </c>
      <c r="K6" s="20" t="s">
        <v>100</v>
      </c>
      <c r="L6" s="20" t="s">
        <v>101</v>
      </c>
      <c r="M6" s="20" t="s">
        <v>102</v>
      </c>
      <c r="N6" s="20" t="s">
        <v>103</v>
      </c>
    </row>
    <row r="7" spans="1:14" x14ac:dyDescent="0.35">
      <c r="A7" t="s">
        <v>10</v>
      </c>
      <c r="B7">
        <v>99</v>
      </c>
      <c r="C7">
        <v>15.2</v>
      </c>
      <c r="D7">
        <v>45665230</v>
      </c>
      <c r="E7">
        <v>12</v>
      </c>
      <c r="G7" t="s">
        <v>5</v>
      </c>
      <c r="H7">
        <v>150</v>
      </c>
      <c r="I7">
        <v>15.4</v>
      </c>
      <c r="J7">
        <v>50400200</v>
      </c>
      <c r="K7">
        <v>18</v>
      </c>
      <c r="L7" s="22">
        <f>(($I$2*H7)+($J$2*I7)+($K$2*J7)+($L$2*K7))/(SQRT(($I$2^2)+($J$2^2)+($K$2^2)+($L$2^2))*SQRT((H7^2)+(I7^2)+(J7^2)+(K7^2)))</f>
        <v>0.99999999999999534</v>
      </c>
      <c r="M7" s="23">
        <f>((H7*$I$3)+(I7*$J$3)+(J7*$K$3)+(K7*$L$3))/((SQRT((H7^2)+(I7^2)+(J7^2)+(K7^2)))*(SQRT(($I$3^2)+($J$3^2)+($K$3^2)+($L$3^2))))</f>
        <v>0.99999999999999611</v>
      </c>
      <c r="N7" s="22">
        <f>((H7*$I$4)+(I7*$J$4)+(J7*$K$4)+(K7*$L$4))/((SQRT((H7^2)+(I7^2)+(J7^2)+(K7^2)))*(SQRT(($I$4^2)+($J$4^2)+($K$4^2)+($L$4^2))))</f>
        <v>0.99999999999985634</v>
      </c>
    </row>
    <row r="8" spans="1:14" x14ac:dyDescent="0.35">
      <c r="A8" t="s">
        <v>11</v>
      </c>
      <c r="B8">
        <v>56</v>
      </c>
      <c r="C8">
        <v>9.1999999999999993</v>
      </c>
      <c r="D8">
        <v>25978080</v>
      </c>
      <c r="E8">
        <v>8</v>
      </c>
      <c r="G8" t="s">
        <v>6</v>
      </c>
      <c r="H8">
        <v>144</v>
      </c>
      <c r="I8">
        <v>11.3</v>
      </c>
      <c r="J8">
        <v>42100650</v>
      </c>
      <c r="K8">
        <v>15</v>
      </c>
      <c r="L8" s="22">
        <f>((H8*$I$2)+(I8*$J$2)+(J8*$K$2)+(K8*$L$2))/((SQRT((H8^2)+(I8^2)+(J8^2)+(K8^2)))*(SQRT(($I$2^2)+($J$2^2)+($K$2^2)+($L$2^2))))</f>
        <v>0.99999999999991096</v>
      </c>
      <c r="M8" s="22">
        <f t="shared" ref="M8:M28" si="0">((H8*$I$3)+(I8*$J$3)+(J8*$K$3)+(K8*$L$3))/((SQRT((H8^2)+(I8^2)+(J8^2)+(K8^2)))*(SQRT(($I$3^2)+($J$3^2)+($K$3^2)+($L$3^2))))</f>
        <v>0.99999999999986489</v>
      </c>
      <c r="N8" s="24">
        <f t="shared" ref="N8:N28" si="1">((H8*$I$4)+(I8*$J$4)+(J8*$K$4)+(K8*$L$4))/((SQRT((H8^2)+(I8^2)+(J8^2)+(K8^2)))*(SQRT(($I$4^2)+($J$4^2)+($K$4^2)+($L$4^2))))</f>
        <v>0.99999999999991518</v>
      </c>
    </row>
    <row r="9" spans="1:14" x14ac:dyDescent="0.35">
      <c r="A9" t="s">
        <v>12</v>
      </c>
      <c r="B9">
        <v>120</v>
      </c>
      <c r="C9">
        <v>13.1</v>
      </c>
      <c r="D9">
        <v>37900800</v>
      </c>
      <c r="E9">
        <v>12</v>
      </c>
      <c r="G9" t="s">
        <v>7</v>
      </c>
      <c r="H9">
        <v>120</v>
      </c>
      <c r="I9">
        <v>9.9</v>
      </c>
      <c r="J9">
        <v>39440420</v>
      </c>
      <c r="K9">
        <v>12</v>
      </c>
      <c r="L9" s="22">
        <f t="shared" ref="L9:L28" si="2">((H9*$I$2)+(I9*$J$2)+(J9*$K$2)+(K9*$L$2))/((SQRT((H9^2)+(I9^2)+(J9^2)+(K9^2)))*(SQRT(($I$2^2)+($J$2^2)+($K$2^2)+($L$2^2))))</f>
        <v>0.99999999999998623</v>
      </c>
      <c r="M9" s="23">
        <f t="shared" si="0"/>
        <v>0.99999999999998912</v>
      </c>
      <c r="N9" s="22">
        <f t="shared" si="1"/>
        <v>0.99999999999985378</v>
      </c>
    </row>
    <row r="10" spans="1:14" x14ac:dyDescent="0.35">
      <c r="A10" t="s">
        <v>13</v>
      </c>
      <c r="B10">
        <v>122</v>
      </c>
      <c r="C10">
        <v>12.4</v>
      </c>
      <c r="D10">
        <v>42560000</v>
      </c>
      <c r="E10">
        <v>13</v>
      </c>
      <c r="G10" t="s">
        <v>8</v>
      </c>
      <c r="H10">
        <v>110</v>
      </c>
      <c r="I10">
        <v>12.5</v>
      </c>
      <c r="J10">
        <v>36500520</v>
      </c>
      <c r="K10">
        <v>16</v>
      </c>
      <c r="L10" s="25">
        <f t="shared" si="2"/>
        <v>0.99999999999999978</v>
      </c>
      <c r="M10" s="22">
        <f t="shared" si="0"/>
        <v>0.99999999999998435</v>
      </c>
      <c r="N10" s="22">
        <f t="shared" si="1"/>
        <v>0.99999999999988398</v>
      </c>
    </row>
    <row r="11" spans="1:14" x14ac:dyDescent="0.35">
      <c r="A11" t="s">
        <v>14</v>
      </c>
      <c r="B11">
        <v>142</v>
      </c>
      <c r="C11">
        <v>14.6</v>
      </c>
      <c r="D11">
        <v>48900090</v>
      </c>
      <c r="E11">
        <v>15</v>
      </c>
      <c r="G11" t="s">
        <v>9</v>
      </c>
      <c r="H11">
        <v>100</v>
      </c>
      <c r="I11">
        <v>9.6999999999999993</v>
      </c>
      <c r="J11">
        <v>40650005</v>
      </c>
      <c r="K11">
        <v>10</v>
      </c>
      <c r="L11" s="22">
        <f t="shared" si="2"/>
        <v>0.99999999999982292</v>
      </c>
      <c r="M11" s="23">
        <f t="shared" si="0"/>
        <v>0.99999999999989786</v>
      </c>
      <c r="N11" s="22">
        <f t="shared" si="1"/>
        <v>0.99999999999948419</v>
      </c>
    </row>
    <row r="12" spans="1:14" x14ac:dyDescent="0.35">
      <c r="A12" t="s">
        <v>15</v>
      </c>
      <c r="B12">
        <v>132</v>
      </c>
      <c r="C12">
        <v>13.4</v>
      </c>
      <c r="D12">
        <v>46500200</v>
      </c>
      <c r="E12">
        <v>16</v>
      </c>
      <c r="G12" t="s">
        <v>10</v>
      </c>
      <c r="H12">
        <v>99</v>
      </c>
      <c r="I12">
        <v>15.2</v>
      </c>
      <c r="J12">
        <v>45665230</v>
      </c>
      <c r="K12">
        <v>12</v>
      </c>
      <c r="L12" s="22">
        <f t="shared" si="2"/>
        <v>0.99999999999962697</v>
      </c>
      <c r="M12" s="23">
        <f t="shared" si="0"/>
        <v>0.99999999999972777</v>
      </c>
      <c r="N12" s="22">
        <f t="shared" si="1"/>
        <v>0.99999999999921685</v>
      </c>
    </row>
    <row r="13" spans="1:14" x14ac:dyDescent="0.35">
      <c r="A13" t="s">
        <v>16</v>
      </c>
      <c r="B13">
        <v>68</v>
      </c>
      <c r="C13">
        <v>8.6999999999999993</v>
      </c>
      <c r="D13">
        <v>26400500</v>
      </c>
      <c r="E13">
        <v>9</v>
      </c>
      <c r="G13" t="s">
        <v>11</v>
      </c>
      <c r="H13">
        <v>56</v>
      </c>
      <c r="I13">
        <v>9.1999999999999993</v>
      </c>
      <c r="J13">
        <v>25978080</v>
      </c>
      <c r="K13">
        <v>8</v>
      </c>
      <c r="L13" s="22">
        <f t="shared" si="2"/>
        <v>0.99999999999962341</v>
      </c>
      <c r="M13" s="23">
        <f t="shared" si="0"/>
        <v>0.99999999999971856</v>
      </c>
      <c r="N13" s="22">
        <f t="shared" si="1"/>
        <v>0.99999999999921496</v>
      </c>
    </row>
    <row r="14" spans="1:14" x14ac:dyDescent="0.35">
      <c r="A14" t="s">
        <v>17</v>
      </c>
      <c r="B14">
        <v>79</v>
      </c>
      <c r="C14">
        <v>12.7</v>
      </c>
      <c r="D14">
        <v>19800800</v>
      </c>
      <c r="E14">
        <v>7</v>
      </c>
      <c r="G14" t="s">
        <v>12</v>
      </c>
      <c r="H14">
        <v>120</v>
      </c>
      <c r="I14">
        <v>13.1</v>
      </c>
      <c r="J14">
        <v>37900800</v>
      </c>
      <c r="K14">
        <v>12</v>
      </c>
      <c r="L14" s="25">
        <f t="shared" si="2"/>
        <v>0.99999999999998079</v>
      </c>
      <c r="M14" s="22">
        <f t="shared" si="0"/>
        <v>0.99999999999996436</v>
      </c>
      <c r="N14" s="22">
        <f t="shared" si="1"/>
        <v>0.99999999999992273</v>
      </c>
    </row>
    <row r="15" spans="1:14" x14ac:dyDescent="0.35">
      <c r="A15" t="s">
        <v>18</v>
      </c>
      <c r="B15">
        <v>103</v>
      </c>
      <c r="C15">
        <v>11.5</v>
      </c>
      <c r="D15">
        <v>32568740</v>
      </c>
      <c r="E15">
        <v>6</v>
      </c>
      <c r="G15" t="s">
        <v>13</v>
      </c>
      <c r="H15">
        <v>122</v>
      </c>
      <c r="I15">
        <v>12.4</v>
      </c>
      <c r="J15">
        <v>42560000</v>
      </c>
      <c r="K15">
        <v>13</v>
      </c>
      <c r="L15" s="22">
        <f t="shared" si="2"/>
        <v>0.99999999999997891</v>
      </c>
      <c r="M15" s="23">
        <f t="shared" si="0"/>
        <v>0.99999999999999933</v>
      </c>
      <c r="N15" s="22">
        <f t="shared" si="1"/>
        <v>0.99999999999979838</v>
      </c>
    </row>
    <row r="16" spans="1:14" x14ac:dyDescent="0.35">
      <c r="A16" t="s">
        <v>19</v>
      </c>
      <c r="B16">
        <v>140</v>
      </c>
      <c r="C16">
        <v>13.9</v>
      </c>
      <c r="D16">
        <v>47635980</v>
      </c>
      <c r="E16">
        <v>13</v>
      </c>
      <c r="G16" t="s">
        <v>14</v>
      </c>
      <c r="H16">
        <v>142</v>
      </c>
      <c r="I16">
        <v>14.6</v>
      </c>
      <c r="J16">
        <v>48900090</v>
      </c>
      <c r="K16">
        <v>15</v>
      </c>
      <c r="L16" s="22">
        <f t="shared" si="2"/>
        <v>0.99999999999998435</v>
      </c>
      <c r="M16" s="23">
        <f t="shared" si="0"/>
        <v>0.99999999999999978</v>
      </c>
      <c r="N16" s="22">
        <f t="shared" si="1"/>
        <v>0.99999999999981914</v>
      </c>
    </row>
    <row r="17" spans="1:23" x14ac:dyDescent="0.35">
      <c r="A17" t="s">
        <v>20</v>
      </c>
      <c r="B17">
        <v>130</v>
      </c>
      <c r="C17">
        <v>11.5</v>
      </c>
      <c r="D17">
        <v>47005600</v>
      </c>
      <c r="E17">
        <v>14</v>
      </c>
      <c r="G17" t="s">
        <v>15</v>
      </c>
      <c r="H17">
        <v>132</v>
      </c>
      <c r="I17">
        <v>13.4</v>
      </c>
      <c r="J17">
        <v>46500200</v>
      </c>
      <c r="K17">
        <v>16</v>
      </c>
      <c r="L17" s="22">
        <f t="shared" si="2"/>
        <v>0.99999999999997868</v>
      </c>
      <c r="M17" s="23">
        <f t="shared" si="0"/>
        <v>0.99999999999999689</v>
      </c>
      <c r="N17" s="22">
        <f t="shared" si="1"/>
        <v>0.99999999999978628</v>
      </c>
    </row>
    <row r="18" spans="1:23" x14ac:dyDescent="0.35">
      <c r="A18" t="s">
        <v>21</v>
      </c>
      <c r="B18">
        <v>74</v>
      </c>
      <c r="C18">
        <v>8.6</v>
      </c>
      <c r="D18">
        <v>24652000</v>
      </c>
      <c r="E18">
        <v>6</v>
      </c>
      <c r="G18" t="s">
        <v>16</v>
      </c>
      <c r="H18">
        <v>68</v>
      </c>
      <c r="I18">
        <v>8.6999999999999993</v>
      </c>
      <c r="J18">
        <v>26400500</v>
      </c>
      <c r="K18">
        <v>9</v>
      </c>
      <c r="L18" s="22">
        <f t="shared" si="2"/>
        <v>0.99999999999989919</v>
      </c>
      <c r="M18" s="23">
        <f t="shared" si="0"/>
        <v>0.99999999999994504</v>
      </c>
      <c r="N18" s="22">
        <f t="shared" si="1"/>
        <v>0.99999999999962841</v>
      </c>
    </row>
    <row r="19" spans="1:23" x14ac:dyDescent="0.35">
      <c r="A19" t="s">
        <v>22</v>
      </c>
      <c r="B19">
        <v>49</v>
      </c>
      <c r="C19">
        <v>9.8000000000000007</v>
      </c>
      <c r="D19">
        <v>14568990</v>
      </c>
      <c r="E19">
        <v>6</v>
      </c>
      <c r="G19" t="s">
        <v>17</v>
      </c>
      <c r="H19">
        <v>79</v>
      </c>
      <c r="I19">
        <v>12.7</v>
      </c>
      <c r="J19">
        <v>19800800</v>
      </c>
      <c r="K19">
        <v>7</v>
      </c>
      <c r="L19" s="22">
        <f t="shared" si="2"/>
        <v>0.99999999999947531</v>
      </c>
      <c r="M19" s="22">
        <f t="shared" si="0"/>
        <v>0.99999999999935041</v>
      </c>
      <c r="N19" s="24">
        <f t="shared" si="1"/>
        <v>0.99999999999980149</v>
      </c>
    </row>
    <row r="20" spans="1:23" x14ac:dyDescent="0.35">
      <c r="A20" t="s">
        <v>23</v>
      </c>
      <c r="B20">
        <v>75</v>
      </c>
      <c r="C20">
        <v>11.7</v>
      </c>
      <c r="D20">
        <v>37555000</v>
      </c>
      <c r="E20">
        <v>8</v>
      </c>
      <c r="G20" t="s">
        <v>18</v>
      </c>
      <c r="H20">
        <v>103</v>
      </c>
      <c r="I20">
        <v>11.5</v>
      </c>
      <c r="J20">
        <v>32568740</v>
      </c>
      <c r="K20">
        <v>6</v>
      </c>
      <c r="L20" s="22">
        <f t="shared" si="2"/>
        <v>0.99999999999995648</v>
      </c>
      <c r="M20" s="23">
        <f t="shared" si="0"/>
        <v>0.99999999999995759</v>
      </c>
      <c r="N20" s="22">
        <f t="shared" si="1"/>
        <v>0.99999999999990297</v>
      </c>
    </row>
    <row r="21" spans="1:23" x14ac:dyDescent="0.35">
      <c r="A21" t="s">
        <v>24</v>
      </c>
      <c r="B21">
        <v>46</v>
      </c>
      <c r="C21">
        <v>8.6999999999999993</v>
      </c>
      <c r="D21">
        <v>22342600</v>
      </c>
      <c r="E21">
        <v>5</v>
      </c>
      <c r="G21" t="s">
        <v>19</v>
      </c>
      <c r="H21">
        <v>140</v>
      </c>
      <c r="I21">
        <v>13.9</v>
      </c>
      <c r="J21">
        <v>47635980</v>
      </c>
      <c r="K21">
        <v>13</v>
      </c>
      <c r="L21" s="22">
        <f t="shared" si="2"/>
        <v>0.99999999999998235</v>
      </c>
      <c r="M21" s="23">
        <f t="shared" si="0"/>
        <v>0.99999999999999889</v>
      </c>
      <c r="N21" s="22">
        <f t="shared" si="1"/>
        <v>0.99999999999982803</v>
      </c>
    </row>
    <row r="22" spans="1:23" x14ac:dyDescent="0.35">
      <c r="A22" t="s">
        <v>25</v>
      </c>
      <c r="B22">
        <v>79</v>
      </c>
      <c r="C22">
        <v>8.9</v>
      </c>
      <c r="D22">
        <v>32465890</v>
      </c>
      <c r="E22">
        <v>9</v>
      </c>
      <c r="G22" t="s">
        <v>20</v>
      </c>
      <c r="H22">
        <v>130</v>
      </c>
      <c r="I22">
        <v>11.5</v>
      </c>
      <c r="J22">
        <v>47005600</v>
      </c>
      <c r="K22">
        <v>14</v>
      </c>
      <c r="L22" s="22">
        <f t="shared" si="2"/>
        <v>0.99999999999995459</v>
      </c>
      <c r="M22" s="23">
        <f t="shared" si="0"/>
        <v>0.9999999999999889</v>
      </c>
      <c r="N22" s="22">
        <f t="shared" si="1"/>
        <v>0.99999999999972344</v>
      </c>
    </row>
    <row r="23" spans="1:23" x14ac:dyDescent="0.35">
      <c r="A23" t="s">
        <v>26</v>
      </c>
      <c r="B23">
        <v>90</v>
      </c>
      <c r="C23">
        <v>9.4</v>
      </c>
      <c r="D23">
        <v>34560000</v>
      </c>
      <c r="E23">
        <v>10</v>
      </c>
      <c r="G23" t="s">
        <v>21</v>
      </c>
      <c r="H23">
        <v>74</v>
      </c>
      <c r="I23">
        <v>8.6</v>
      </c>
      <c r="J23">
        <v>24652000</v>
      </c>
      <c r="K23">
        <v>6</v>
      </c>
      <c r="L23" s="22">
        <f t="shared" si="2"/>
        <v>0.99999999999998079</v>
      </c>
      <c r="M23" s="23">
        <f t="shared" si="0"/>
        <v>0.99999999999999167</v>
      </c>
      <c r="N23" s="22">
        <f t="shared" si="1"/>
        <v>0.99999999999986788</v>
      </c>
    </row>
    <row r="24" spans="1:23" x14ac:dyDescent="0.35">
      <c r="G24" t="s">
        <v>22</v>
      </c>
      <c r="H24">
        <v>49</v>
      </c>
      <c r="I24">
        <v>9.8000000000000007</v>
      </c>
      <c r="J24">
        <v>14568990</v>
      </c>
      <c r="K24">
        <v>6</v>
      </c>
      <c r="L24" s="22">
        <f t="shared" si="2"/>
        <v>0.99999999999988398</v>
      </c>
      <c r="M24" s="22">
        <f t="shared" si="0"/>
        <v>0.99999999999981914</v>
      </c>
      <c r="N24" s="24">
        <f t="shared" si="1"/>
        <v>1.0000000000000002</v>
      </c>
    </row>
    <row r="25" spans="1:23" ht="15.5" x14ac:dyDescent="0.35">
      <c r="A25" s="18"/>
      <c r="G25" t="s">
        <v>23</v>
      </c>
      <c r="H25">
        <v>75</v>
      </c>
      <c r="I25">
        <v>11.7</v>
      </c>
      <c r="J25">
        <v>37555000</v>
      </c>
      <c r="K25">
        <v>8</v>
      </c>
      <c r="L25" s="22">
        <f t="shared" si="2"/>
        <v>0.99999999999945721</v>
      </c>
      <c r="M25" s="23">
        <f t="shared" si="0"/>
        <v>0.99999999999958422</v>
      </c>
      <c r="N25" s="22">
        <f t="shared" si="1"/>
        <v>0.9999999999989817</v>
      </c>
    </row>
    <row r="26" spans="1:23" x14ac:dyDescent="0.35">
      <c r="G26" t="s">
        <v>24</v>
      </c>
      <c r="H26">
        <v>46</v>
      </c>
      <c r="I26">
        <v>8.6999999999999993</v>
      </c>
      <c r="J26">
        <v>22342600</v>
      </c>
      <c r="K26">
        <v>5</v>
      </c>
      <c r="L26" s="22">
        <f t="shared" si="2"/>
        <v>0.99999999999952005</v>
      </c>
      <c r="M26" s="23">
        <f t="shared" si="0"/>
        <v>0.9999999999996354</v>
      </c>
      <c r="N26" s="22">
        <f t="shared" si="1"/>
        <v>0.99999999999909139</v>
      </c>
    </row>
    <row r="27" spans="1:23" x14ac:dyDescent="0.35">
      <c r="G27" t="s">
        <v>25</v>
      </c>
      <c r="H27">
        <v>79</v>
      </c>
      <c r="I27">
        <v>8.9</v>
      </c>
      <c r="J27">
        <v>32465890</v>
      </c>
      <c r="K27">
        <v>9</v>
      </c>
      <c r="L27" s="22">
        <f t="shared" si="2"/>
        <v>0.99999999999981626</v>
      </c>
      <c r="M27" s="23">
        <f t="shared" si="0"/>
        <v>0.99999999999988853</v>
      </c>
      <c r="N27" s="22">
        <f t="shared" si="1"/>
        <v>0.99999999999947908</v>
      </c>
    </row>
    <row r="28" spans="1:23" x14ac:dyDescent="0.35">
      <c r="G28" t="s">
        <v>26</v>
      </c>
      <c r="H28">
        <v>90</v>
      </c>
      <c r="I28">
        <v>9.4</v>
      </c>
      <c r="J28">
        <v>34560000</v>
      </c>
      <c r="K28">
        <v>10</v>
      </c>
      <c r="L28" s="22">
        <f t="shared" si="2"/>
        <v>0.99999999999990274</v>
      </c>
      <c r="M28" s="23">
        <f t="shared" si="0"/>
        <v>0.99999999999995459</v>
      </c>
      <c r="N28" s="22">
        <f t="shared" si="1"/>
        <v>0.9999999999996243</v>
      </c>
    </row>
    <row r="30" spans="1:23" x14ac:dyDescent="0.35">
      <c r="G30" t="s">
        <v>101</v>
      </c>
    </row>
    <row r="31" spans="1:23" ht="15.5" x14ac:dyDescent="0.35">
      <c r="G31" s="20" t="s">
        <v>96</v>
      </c>
      <c r="H31" s="20" t="s">
        <v>97</v>
      </c>
      <c r="I31" s="20" t="s">
        <v>98</v>
      </c>
      <c r="J31" s="20" t="s">
        <v>99</v>
      </c>
      <c r="K31" s="20" t="s">
        <v>100</v>
      </c>
      <c r="M31" t="s">
        <v>102</v>
      </c>
      <c r="S31" t="s">
        <v>103</v>
      </c>
    </row>
    <row r="32" spans="1:23" ht="15.5" x14ac:dyDescent="0.35">
      <c r="G32" t="s">
        <v>8</v>
      </c>
      <c r="H32">
        <v>110</v>
      </c>
      <c r="I32">
        <v>12.5</v>
      </c>
      <c r="J32">
        <v>36500520</v>
      </c>
      <c r="K32">
        <v>16</v>
      </c>
      <c r="M32" s="20" t="s">
        <v>96</v>
      </c>
      <c r="N32" s="20" t="s">
        <v>97</v>
      </c>
      <c r="O32" s="20" t="s">
        <v>98</v>
      </c>
      <c r="P32" s="20" t="s">
        <v>99</v>
      </c>
      <c r="Q32" s="20" t="s">
        <v>100</v>
      </c>
      <c r="S32" s="20" t="s">
        <v>96</v>
      </c>
      <c r="T32" s="20" t="s">
        <v>97</v>
      </c>
      <c r="U32" s="20" t="s">
        <v>98</v>
      </c>
      <c r="V32" s="20" t="s">
        <v>99</v>
      </c>
      <c r="W32" s="20" t="s">
        <v>100</v>
      </c>
    </row>
    <row r="33" spans="7:23" x14ac:dyDescent="0.35">
      <c r="G33" t="s">
        <v>12</v>
      </c>
      <c r="H33">
        <v>120</v>
      </c>
      <c r="I33">
        <v>13.1</v>
      </c>
      <c r="J33">
        <v>37900800</v>
      </c>
      <c r="K33">
        <v>12</v>
      </c>
      <c r="M33" t="s">
        <v>5</v>
      </c>
      <c r="N33">
        <v>150</v>
      </c>
      <c r="O33">
        <v>15.4</v>
      </c>
      <c r="P33">
        <v>50400200</v>
      </c>
      <c r="Q33">
        <v>18</v>
      </c>
      <c r="S33" t="s">
        <v>6</v>
      </c>
      <c r="T33">
        <v>144</v>
      </c>
      <c r="U33">
        <v>11.3</v>
      </c>
      <c r="V33">
        <v>42100650</v>
      </c>
      <c r="W33">
        <v>15</v>
      </c>
    </row>
    <row r="34" spans="7:23" x14ac:dyDescent="0.35">
      <c r="G34" t="s">
        <v>104</v>
      </c>
      <c r="H34">
        <f>AVERAGE(H32:H33)</f>
        <v>115</v>
      </c>
      <c r="I34">
        <f t="shared" ref="I34:J34" si="3">AVERAGE(I32:I33)</f>
        <v>12.8</v>
      </c>
      <c r="J34">
        <f t="shared" si="3"/>
        <v>37200660</v>
      </c>
      <c r="K34">
        <f>AVERAGE(K32:K33)</f>
        <v>14</v>
      </c>
      <c r="M34" t="s">
        <v>7</v>
      </c>
      <c r="N34">
        <v>120</v>
      </c>
      <c r="O34">
        <v>9.9</v>
      </c>
      <c r="P34">
        <v>39440420</v>
      </c>
      <c r="Q34">
        <v>12</v>
      </c>
      <c r="S34" t="s">
        <v>17</v>
      </c>
      <c r="T34">
        <v>79</v>
      </c>
      <c r="U34">
        <v>12.7</v>
      </c>
      <c r="V34">
        <v>19800800</v>
      </c>
      <c r="W34">
        <v>7</v>
      </c>
    </row>
    <row r="35" spans="7:23" x14ac:dyDescent="0.35">
      <c r="M35" t="s">
        <v>9</v>
      </c>
      <c r="N35">
        <v>100</v>
      </c>
      <c r="O35">
        <v>9.6999999999999993</v>
      </c>
      <c r="P35">
        <v>40650005</v>
      </c>
      <c r="Q35">
        <v>10</v>
      </c>
      <c r="S35" t="s">
        <v>22</v>
      </c>
      <c r="T35">
        <v>49</v>
      </c>
      <c r="U35">
        <v>9.8000000000000007</v>
      </c>
      <c r="V35">
        <v>14568990</v>
      </c>
      <c r="W35">
        <v>6</v>
      </c>
    </row>
    <row r="36" spans="7:23" x14ac:dyDescent="0.35">
      <c r="M36" t="s">
        <v>10</v>
      </c>
      <c r="N36">
        <v>99</v>
      </c>
      <c r="O36">
        <v>15.2</v>
      </c>
      <c r="P36">
        <v>45665230</v>
      </c>
      <c r="Q36">
        <v>12</v>
      </c>
      <c r="S36" t="s">
        <v>104</v>
      </c>
      <c r="T36">
        <f>AVERAGE(T33:T35)</f>
        <v>90.666666666666671</v>
      </c>
      <c r="U36">
        <f t="shared" ref="U36:W36" si="4">AVERAGE(U33:U35)</f>
        <v>11.266666666666666</v>
      </c>
      <c r="V36">
        <f t="shared" si="4"/>
        <v>25490146.666666668</v>
      </c>
      <c r="W36">
        <f t="shared" si="4"/>
        <v>9.3333333333333339</v>
      </c>
    </row>
    <row r="37" spans="7:23" x14ac:dyDescent="0.35">
      <c r="M37" t="s">
        <v>11</v>
      </c>
      <c r="N37">
        <v>56</v>
      </c>
      <c r="O37">
        <v>9.1999999999999993</v>
      </c>
      <c r="P37">
        <v>25978080</v>
      </c>
      <c r="Q37">
        <v>8</v>
      </c>
    </row>
    <row r="38" spans="7:23" x14ac:dyDescent="0.35">
      <c r="M38" t="s">
        <v>13</v>
      </c>
      <c r="N38">
        <v>122</v>
      </c>
      <c r="O38">
        <v>12.4</v>
      </c>
      <c r="P38">
        <v>42560000</v>
      </c>
      <c r="Q38">
        <v>13</v>
      </c>
    </row>
    <row r="39" spans="7:23" x14ac:dyDescent="0.35">
      <c r="M39" t="s">
        <v>14</v>
      </c>
      <c r="N39">
        <v>142</v>
      </c>
      <c r="O39">
        <v>14.6</v>
      </c>
      <c r="P39">
        <v>48900090</v>
      </c>
      <c r="Q39">
        <v>15</v>
      </c>
    </row>
    <row r="40" spans="7:23" x14ac:dyDescent="0.35">
      <c r="M40" t="s">
        <v>15</v>
      </c>
      <c r="N40">
        <v>132</v>
      </c>
      <c r="O40">
        <v>13.4</v>
      </c>
      <c r="P40">
        <v>46500200</v>
      </c>
      <c r="Q40">
        <v>16</v>
      </c>
    </row>
    <row r="41" spans="7:23" x14ac:dyDescent="0.35">
      <c r="M41" t="s">
        <v>16</v>
      </c>
      <c r="N41">
        <v>68</v>
      </c>
      <c r="O41">
        <v>8.6999999999999993</v>
      </c>
      <c r="P41">
        <v>26400500</v>
      </c>
      <c r="Q41">
        <v>9</v>
      </c>
    </row>
    <row r="42" spans="7:23" x14ac:dyDescent="0.35">
      <c r="M42" t="s">
        <v>18</v>
      </c>
      <c r="N42">
        <v>103</v>
      </c>
      <c r="O42">
        <v>11.5</v>
      </c>
      <c r="P42">
        <v>32568740</v>
      </c>
      <c r="Q42">
        <v>6</v>
      </c>
    </row>
    <row r="43" spans="7:23" x14ac:dyDescent="0.35">
      <c r="M43" t="s">
        <v>19</v>
      </c>
      <c r="N43">
        <v>140</v>
      </c>
      <c r="O43">
        <v>13.9</v>
      </c>
      <c r="P43">
        <v>47635980</v>
      </c>
      <c r="Q43">
        <v>13</v>
      </c>
    </row>
    <row r="44" spans="7:23" x14ac:dyDescent="0.35">
      <c r="M44" t="s">
        <v>20</v>
      </c>
      <c r="N44">
        <v>130</v>
      </c>
      <c r="O44">
        <v>11.5</v>
      </c>
      <c r="P44">
        <v>47005600</v>
      </c>
      <c r="Q44">
        <v>14</v>
      </c>
    </row>
    <row r="45" spans="7:23" x14ac:dyDescent="0.35">
      <c r="M45" t="s">
        <v>21</v>
      </c>
      <c r="N45">
        <v>74</v>
      </c>
      <c r="O45">
        <v>8.6</v>
      </c>
      <c r="P45">
        <v>24652000</v>
      </c>
      <c r="Q45">
        <v>6</v>
      </c>
    </row>
    <row r="46" spans="7:23" x14ac:dyDescent="0.35">
      <c r="M46" t="s">
        <v>23</v>
      </c>
      <c r="N46">
        <v>75</v>
      </c>
      <c r="O46">
        <v>11.7</v>
      </c>
      <c r="P46">
        <v>37555000</v>
      </c>
      <c r="Q46">
        <v>8</v>
      </c>
    </row>
    <row r="47" spans="7:23" x14ac:dyDescent="0.35">
      <c r="M47" t="s">
        <v>24</v>
      </c>
      <c r="N47">
        <v>46</v>
      </c>
      <c r="O47">
        <v>8.6999999999999993</v>
      </c>
      <c r="P47">
        <v>22342600</v>
      </c>
      <c r="Q47">
        <v>5</v>
      </c>
    </row>
    <row r="48" spans="7:23" x14ac:dyDescent="0.35">
      <c r="M48" t="s">
        <v>25</v>
      </c>
      <c r="N48">
        <v>79</v>
      </c>
      <c r="O48">
        <v>8.9</v>
      </c>
      <c r="P48">
        <v>32465890</v>
      </c>
      <c r="Q48">
        <v>9</v>
      </c>
    </row>
    <row r="49" spans="7:18" x14ac:dyDescent="0.35">
      <c r="M49" t="s">
        <v>26</v>
      </c>
      <c r="N49">
        <v>90</v>
      </c>
      <c r="O49">
        <v>9.4</v>
      </c>
      <c r="P49">
        <v>34560000</v>
      </c>
      <c r="Q49">
        <v>10</v>
      </c>
    </row>
    <row r="50" spans="7:18" x14ac:dyDescent="0.35">
      <c r="M50" t="s">
        <v>104</v>
      </c>
      <c r="N50">
        <f>AVERAGE(N33:N49)</f>
        <v>101.52941176470588</v>
      </c>
      <c r="O50">
        <f t="shared" ref="O50:Q50" si="5">AVERAGE(O33:O49)</f>
        <v>11.335294117647058</v>
      </c>
      <c r="P50">
        <f t="shared" si="5"/>
        <v>37957678.529411763</v>
      </c>
      <c r="Q50">
        <f t="shared" si="5"/>
        <v>10.823529411764707</v>
      </c>
    </row>
    <row r="52" spans="7:18" ht="15.5" x14ac:dyDescent="0.35">
      <c r="H52" t="s">
        <v>105</v>
      </c>
      <c r="I52" s="20" t="s">
        <v>97</v>
      </c>
      <c r="J52" s="20" t="s">
        <v>98</v>
      </c>
      <c r="K52" s="20" t="s">
        <v>99</v>
      </c>
      <c r="L52" s="20" t="s">
        <v>100</v>
      </c>
    </row>
    <row r="53" spans="7:18" x14ac:dyDescent="0.35">
      <c r="H53" t="s">
        <v>101</v>
      </c>
      <c r="I53">
        <f>AVERAGE(H32:H33)</f>
        <v>115</v>
      </c>
      <c r="J53">
        <f t="shared" ref="J53:L53" si="6">AVERAGE(I32:I33)</f>
        <v>12.8</v>
      </c>
      <c r="K53">
        <f t="shared" si="6"/>
        <v>37200660</v>
      </c>
      <c r="L53">
        <f t="shared" si="6"/>
        <v>14</v>
      </c>
    </row>
    <row r="54" spans="7:18" x14ac:dyDescent="0.35">
      <c r="H54" t="s">
        <v>102</v>
      </c>
      <c r="I54">
        <f>AVERAGE(N33:N49)</f>
        <v>101.52941176470588</v>
      </c>
      <c r="J54">
        <f>AVERAGE(O33:O49)</f>
        <v>11.335294117647058</v>
      </c>
      <c r="K54">
        <f>AVERAGE(P33:P49)</f>
        <v>37957678.529411763</v>
      </c>
      <c r="L54">
        <f>AVERAGE(Q33:Q49)</f>
        <v>10.823529411764707</v>
      </c>
    </row>
    <row r="55" spans="7:18" x14ac:dyDescent="0.35">
      <c r="H55" t="s">
        <v>103</v>
      </c>
      <c r="I55">
        <f>AVERAGE(T33:T35)</f>
        <v>90.666666666666671</v>
      </c>
      <c r="J55">
        <f>AVERAGE(U33:U35)</f>
        <v>11.266666666666666</v>
      </c>
      <c r="K55">
        <f>AVERAGE(V33:V35)</f>
        <v>25490146.666666668</v>
      </c>
      <c r="L55">
        <f>AVERAGE(W33:W35)</f>
        <v>9.3333333333333339</v>
      </c>
    </row>
    <row r="57" spans="7:18" ht="15.5" x14ac:dyDescent="0.35">
      <c r="G57" s="20" t="s">
        <v>96</v>
      </c>
      <c r="H57" s="20" t="s">
        <v>97</v>
      </c>
      <c r="I57" s="20" t="s">
        <v>98</v>
      </c>
      <c r="J57" s="20" t="s">
        <v>99</v>
      </c>
      <c r="K57" s="20" t="s">
        <v>100</v>
      </c>
      <c r="L57" s="20" t="s">
        <v>101</v>
      </c>
      <c r="M57" s="20" t="s">
        <v>102</v>
      </c>
      <c r="N57" s="20" t="s">
        <v>103</v>
      </c>
      <c r="P57" s="36" t="s">
        <v>101</v>
      </c>
      <c r="Q57" s="36" t="s">
        <v>102</v>
      </c>
      <c r="R57" s="36" t="s">
        <v>103</v>
      </c>
    </row>
    <row r="58" spans="7:18" x14ac:dyDescent="0.35">
      <c r="G58" t="s">
        <v>5</v>
      </c>
      <c r="H58">
        <v>150</v>
      </c>
      <c r="I58">
        <v>15.4</v>
      </c>
      <c r="J58">
        <v>50400200</v>
      </c>
      <c r="K58">
        <v>18</v>
      </c>
      <c r="L58" s="25">
        <f>(($I$53*H58)+($J$53*I58)+($K$53*J58)+($L$53*K58))/(SQRT(($I$53^2)+($J$53^2)+($K$53^2)+($L$53^2))*SQRT((H58^2)+(I58^2)+(J58^2)+(K58^2)))</f>
        <v>0.99999999999999256</v>
      </c>
      <c r="M58" s="22">
        <f t="shared" ref="M58:M79" si="7">(($I$54*H58)+($J$54*I58)+($K$54*J58)+($L$54*K58))/(SQRT(($I$54^2)+($J$54^2)+($K$54^2)+($L$54^2))*SQRT((H58^2)+(I58^2)+(J58^2)+(K58^2)))</f>
        <v>0.99999999999995204</v>
      </c>
      <c r="N58" s="22">
        <f t="shared" ref="N58:N79" si="8">(($I$55*H58)+($J$55*I58)+($K$55*J58)+($L$55*K58))/(SQRT(($I$55^2)+($J$55^2)+($K$55^2)+($L$55^2))*SQRT((H58^2)+(I58^2)+(J58^2)+(K58^2)))</f>
        <v>0.99999999999982214</v>
      </c>
      <c r="P58" s="4">
        <f>IF(AND((L58&gt;M58),(L58&gt;N58)), 1, 0)</f>
        <v>1</v>
      </c>
      <c r="Q58" s="4">
        <f>IF(AND((M58&gt;L58),(M58&gt;N58)), 1, 0)</f>
        <v>0</v>
      </c>
      <c r="R58" s="4">
        <f>IF(AND((N58&gt;L58),(N58&gt;M58)), 1, 0)</f>
        <v>0</v>
      </c>
    </row>
    <row r="59" spans="7:18" x14ac:dyDescent="0.35">
      <c r="G59" t="s">
        <v>6</v>
      </c>
      <c r="H59">
        <v>144</v>
      </c>
      <c r="I59">
        <v>11.3</v>
      </c>
      <c r="J59">
        <v>42100650</v>
      </c>
      <c r="K59">
        <v>15</v>
      </c>
      <c r="L59" s="22">
        <f t="shared" ref="L59:L79" si="9">(($I$53*H59)+($J$53*I59)+($K$53*J59)+($L$53*K59))/(SQRT(($I$53^2)+($J$53^2)+($K$53^2)+($L$53^2))*SQRT((H59^2)+(I59^2)+(J59^2)+(K59^2)))</f>
        <v>0.99999999999994282</v>
      </c>
      <c r="M59" s="22">
        <f t="shared" si="7"/>
        <v>0.99999999999971889</v>
      </c>
      <c r="N59" s="24">
        <f t="shared" si="8"/>
        <v>0.99999999999997546</v>
      </c>
      <c r="P59" s="4">
        <f t="shared" ref="P59:P79" si="10">IF(AND((L59&gt;M59),(L59&gt;N59)), 1, 0)</f>
        <v>0</v>
      </c>
      <c r="Q59" s="4">
        <f t="shared" ref="Q59:Q79" si="11">IF(AND((M59&gt;L59),(M59&gt;N59)), 1, 0)</f>
        <v>0</v>
      </c>
      <c r="R59" s="4">
        <f t="shared" ref="R59:R79" si="12">IF(AND((N59&gt;L59),(N59&gt;M59)), 1, 0)</f>
        <v>1</v>
      </c>
    </row>
    <row r="60" spans="7:18" x14ac:dyDescent="0.35">
      <c r="G60" t="s">
        <v>7</v>
      </c>
      <c r="H60">
        <v>120</v>
      </c>
      <c r="I60">
        <v>9.9</v>
      </c>
      <c r="J60">
        <v>39440420</v>
      </c>
      <c r="K60">
        <v>12</v>
      </c>
      <c r="L60" s="25">
        <f t="shared" si="9"/>
        <v>0.99999999999999201</v>
      </c>
      <c r="M60" s="22">
        <f t="shared" si="7"/>
        <v>0.99999999999993106</v>
      </c>
      <c r="N60" s="22">
        <f t="shared" si="8"/>
        <v>0.99999999999984746</v>
      </c>
      <c r="P60" s="4">
        <f t="shared" si="10"/>
        <v>1</v>
      </c>
      <c r="Q60" s="4">
        <f t="shared" si="11"/>
        <v>0</v>
      </c>
      <c r="R60" s="4">
        <f t="shared" si="12"/>
        <v>0</v>
      </c>
    </row>
    <row r="61" spans="7:18" x14ac:dyDescent="0.35">
      <c r="G61" t="s">
        <v>8</v>
      </c>
      <c r="H61">
        <v>110</v>
      </c>
      <c r="I61">
        <v>12.5</v>
      </c>
      <c r="J61">
        <v>36500520</v>
      </c>
      <c r="K61">
        <v>16</v>
      </c>
      <c r="L61" s="25">
        <f t="shared" si="9"/>
        <v>0.99999999999999523</v>
      </c>
      <c r="M61" s="22">
        <f t="shared" si="7"/>
        <v>0.99999999999992994</v>
      </c>
      <c r="N61" s="22">
        <f t="shared" si="8"/>
        <v>0.99999999999984468</v>
      </c>
      <c r="P61" s="4">
        <f t="shared" si="10"/>
        <v>1</v>
      </c>
      <c r="Q61" s="4">
        <f t="shared" si="11"/>
        <v>0</v>
      </c>
      <c r="R61" s="4">
        <f t="shared" si="12"/>
        <v>0</v>
      </c>
    </row>
    <row r="62" spans="7:18" x14ac:dyDescent="0.35">
      <c r="G62" t="s">
        <v>9</v>
      </c>
      <c r="H62">
        <v>100</v>
      </c>
      <c r="I62">
        <v>9.6999999999999993</v>
      </c>
      <c r="J62">
        <v>40650005</v>
      </c>
      <c r="K62">
        <v>10</v>
      </c>
      <c r="L62" s="22">
        <f t="shared" si="9"/>
        <v>0.99999999999978695</v>
      </c>
      <c r="M62" s="23">
        <f t="shared" si="7"/>
        <v>0.99999999999997458</v>
      </c>
      <c r="N62" s="22">
        <f t="shared" si="8"/>
        <v>0.99999999999937061</v>
      </c>
      <c r="P62" s="4">
        <f t="shared" si="10"/>
        <v>0</v>
      </c>
      <c r="Q62" s="4">
        <f t="shared" si="11"/>
        <v>1</v>
      </c>
      <c r="R62" s="4">
        <f t="shared" si="12"/>
        <v>0</v>
      </c>
    </row>
    <row r="63" spans="7:18" x14ac:dyDescent="0.35">
      <c r="G63" t="s">
        <v>10</v>
      </c>
      <c r="H63">
        <v>99</v>
      </c>
      <c r="I63">
        <v>15.2</v>
      </c>
      <c r="J63">
        <v>45665230</v>
      </c>
      <c r="K63">
        <v>12</v>
      </c>
      <c r="L63" s="22">
        <f t="shared" si="9"/>
        <v>0.99999999999956735</v>
      </c>
      <c r="M63" s="23">
        <f t="shared" si="7"/>
        <v>0.99999999999987088</v>
      </c>
      <c r="N63" s="22">
        <f t="shared" si="8"/>
        <v>0.99999999999902411</v>
      </c>
      <c r="P63" s="4">
        <f t="shared" si="10"/>
        <v>0</v>
      </c>
      <c r="Q63" s="4">
        <f t="shared" si="11"/>
        <v>1</v>
      </c>
      <c r="R63" s="4">
        <f t="shared" si="12"/>
        <v>0</v>
      </c>
    </row>
    <row r="64" spans="7:18" x14ac:dyDescent="0.35">
      <c r="G64" t="s">
        <v>11</v>
      </c>
      <c r="H64">
        <v>56</v>
      </c>
      <c r="I64">
        <v>9.1999999999999993</v>
      </c>
      <c r="J64">
        <v>25978080</v>
      </c>
      <c r="K64">
        <v>8</v>
      </c>
      <c r="L64" s="22">
        <f t="shared" si="9"/>
        <v>0.99999999999956002</v>
      </c>
      <c r="M64" s="23">
        <f t="shared" si="7"/>
        <v>0.99999999999986344</v>
      </c>
      <c r="N64" s="22">
        <f t="shared" si="8"/>
        <v>0.99999999999901257</v>
      </c>
      <c r="P64" s="4">
        <f t="shared" si="10"/>
        <v>0</v>
      </c>
      <c r="Q64" s="4">
        <f t="shared" si="11"/>
        <v>1</v>
      </c>
      <c r="R64" s="4">
        <f t="shared" si="12"/>
        <v>0</v>
      </c>
    </row>
    <row r="65" spans="7:18" x14ac:dyDescent="0.35">
      <c r="G65" t="s">
        <v>12</v>
      </c>
      <c r="H65">
        <v>120</v>
      </c>
      <c r="I65">
        <v>13.1</v>
      </c>
      <c r="J65">
        <v>37900800</v>
      </c>
      <c r="K65">
        <v>12</v>
      </c>
      <c r="L65" s="25">
        <f t="shared" si="9"/>
        <v>0.99999999999999556</v>
      </c>
      <c r="M65" s="22">
        <f t="shared" si="7"/>
        <v>0.99999999999987765</v>
      </c>
      <c r="N65" s="22">
        <f t="shared" si="8"/>
        <v>0.99999999999991773</v>
      </c>
      <c r="P65" s="4">
        <f t="shared" si="10"/>
        <v>1</v>
      </c>
      <c r="Q65" s="4">
        <f t="shared" si="11"/>
        <v>0</v>
      </c>
      <c r="R65" s="4">
        <f t="shared" si="12"/>
        <v>0</v>
      </c>
    </row>
    <row r="66" spans="7:18" x14ac:dyDescent="0.35">
      <c r="G66" t="s">
        <v>13</v>
      </c>
      <c r="H66">
        <v>122</v>
      </c>
      <c r="I66">
        <v>12.4</v>
      </c>
      <c r="J66">
        <v>42560000</v>
      </c>
      <c r="K66">
        <v>13</v>
      </c>
      <c r="L66" s="22">
        <f t="shared" si="9"/>
        <v>0.99999999999997091</v>
      </c>
      <c r="M66" s="23">
        <f t="shared" si="7"/>
        <v>0.99999999999998157</v>
      </c>
      <c r="N66" s="22">
        <f t="shared" si="8"/>
        <v>0.99999999999974842</v>
      </c>
      <c r="P66" s="4">
        <f t="shared" si="10"/>
        <v>0</v>
      </c>
      <c r="Q66" s="4">
        <f t="shared" si="11"/>
        <v>1</v>
      </c>
      <c r="R66" s="4">
        <f t="shared" si="12"/>
        <v>0</v>
      </c>
    </row>
    <row r="67" spans="7:18" x14ac:dyDescent="0.35">
      <c r="G67" t="s">
        <v>14</v>
      </c>
      <c r="H67">
        <v>142</v>
      </c>
      <c r="I67">
        <v>14.6</v>
      </c>
      <c r="J67">
        <v>48900090</v>
      </c>
      <c r="K67">
        <v>15</v>
      </c>
      <c r="L67" s="25">
        <f t="shared" si="9"/>
        <v>0.99999999999997913</v>
      </c>
      <c r="M67" s="22">
        <f t="shared" si="7"/>
        <v>0.99999999999997347</v>
      </c>
      <c r="N67" s="22">
        <f t="shared" si="8"/>
        <v>0.99999999999977451</v>
      </c>
      <c r="P67" s="4">
        <f t="shared" si="10"/>
        <v>1</v>
      </c>
      <c r="Q67" s="4">
        <f t="shared" si="11"/>
        <v>0</v>
      </c>
      <c r="R67" s="4">
        <f t="shared" si="12"/>
        <v>0</v>
      </c>
    </row>
    <row r="68" spans="7:18" x14ac:dyDescent="0.35">
      <c r="G68" t="s">
        <v>15</v>
      </c>
      <c r="H68">
        <v>132</v>
      </c>
      <c r="I68">
        <v>13.4</v>
      </c>
      <c r="J68">
        <v>46500200</v>
      </c>
      <c r="K68">
        <v>16</v>
      </c>
      <c r="L68" s="22">
        <f t="shared" si="9"/>
        <v>0.99999999999996603</v>
      </c>
      <c r="M68" s="23">
        <f t="shared" si="7"/>
        <v>0.99999999999998468</v>
      </c>
      <c r="N68" s="22">
        <f t="shared" si="8"/>
        <v>0.99999999999972999</v>
      </c>
      <c r="P68" s="4">
        <f t="shared" si="10"/>
        <v>0</v>
      </c>
      <c r="Q68" s="4">
        <f t="shared" si="11"/>
        <v>1</v>
      </c>
      <c r="R68" s="4">
        <f t="shared" si="12"/>
        <v>0</v>
      </c>
    </row>
    <row r="69" spans="7:18" x14ac:dyDescent="0.35">
      <c r="G69" t="s">
        <v>16</v>
      </c>
      <c r="H69">
        <v>68</v>
      </c>
      <c r="I69">
        <v>8.6999999999999993</v>
      </c>
      <c r="J69">
        <v>26400500</v>
      </c>
      <c r="K69">
        <v>9</v>
      </c>
      <c r="L69" s="22">
        <f t="shared" si="9"/>
        <v>0.99999999999986633</v>
      </c>
      <c r="M69" s="23">
        <f t="shared" si="7"/>
        <v>0.99999999999999301</v>
      </c>
      <c r="N69" s="22">
        <f t="shared" si="8"/>
        <v>0.99999999999951183</v>
      </c>
      <c r="P69" s="4">
        <f t="shared" si="10"/>
        <v>0</v>
      </c>
      <c r="Q69" s="4">
        <f t="shared" si="11"/>
        <v>1</v>
      </c>
      <c r="R69" s="4">
        <f t="shared" si="12"/>
        <v>0</v>
      </c>
    </row>
    <row r="70" spans="7:18" x14ac:dyDescent="0.35">
      <c r="G70" t="s">
        <v>17</v>
      </c>
      <c r="H70">
        <v>79</v>
      </c>
      <c r="I70">
        <v>12.7</v>
      </c>
      <c r="J70">
        <v>19800800</v>
      </c>
      <c r="K70">
        <v>7</v>
      </c>
      <c r="L70" s="22">
        <f t="shared" si="9"/>
        <v>0.99999999999955203</v>
      </c>
      <c r="M70" s="22">
        <f t="shared" si="7"/>
        <v>0.99999999999907419</v>
      </c>
      <c r="N70" s="24">
        <f t="shared" si="8"/>
        <v>0.9999999999998862</v>
      </c>
      <c r="P70" s="4">
        <f t="shared" si="10"/>
        <v>0</v>
      </c>
      <c r="Q70" s="4">
        <f t="shared" si="11"/>
        <v>0</v>
      </c>
      <c r="R70" s="4">
        <f t="shared" si="12"/>
        <v>1</v>
      </c>
    </row>
    <row r="71" spans="7:18" x14ac:dyDescent="0.35">
      <c r="G71" t="s">
        <v>18</v>
      </c>
      <c r="H71">
        <v>103</v>
      </c>
      <c r="I71">
        <v>11.5</v>
      </c>
      <c r="J71">
        <v>32568740</v>
      </c>
      <c r="K71">
        <v>6</v>
      </c>
      <c r="L71" s="25">
        <f t="shared" si="9"/>
        <v>0.99999999999997913</v>
      </c>
      <c r="M71" s="22">
        <f t="shared" si="7"/>
        <v>0.99999999999987466</v>
      </c>
      <c r="N71" s="22">
        <f t="shared" si="8"/>
        <v>0.99999999999990163</v>
      </c>
      <c r="P71" s="4">
        <f t="shared" si="10"/>
        <v>1</v>
      </c>
      <c r="Q71" s="4">
        <f t="shared" si="11"/>
        <v>0</v>
      </c>
      <c r="R71" s="4">
        <f t="shared" si="12"/>
        <v>0</v>
      </c>
    </row>
    <row r="72" spans="7:18" x14ac:dyDescent="0.35">
      <c r="G72" t="s">
        <v>19</v>
      </c>
      <c r="H72">
        <v>140</v>
      </c>
      <c r="I72">
        <v>13.9</v>
      </c>
      <c r="J72">
        <v>47635980</v>
      </c>
      <c r="K72">
        <v>13</v>
      </c>
      <c r="L72" s="25">
        <f t="shared" si="9"/>
        <v>0.9999999999999819</v>
      </c>
      <c r="M72" s="22">
        <f t="shared" si="7"/>
        <v>0.99999999999996525</v>
      </c>
      <c r="N72" s="22">
        <f t="shared" si="8"/>
        <v>0.99999999999979328</v>
      </c>
      <c r="P72" s="4">
        <f t="shared" si="10"/>
        <v>1</v>
      </c>
      <c r="Q72" s="4">
        <f t="shared" si="11"/>
        <v>0</v>
      </c>
      <c r="R72" s="4">
        <f t="shared" si="12"/>
        <v>0</v>
      </c>
    </row>
    <row r="73" spans="7:18" x14ac:dyDescent="0.35">
      <c r="G73" t="s">
        <v>20</v>
      </c>
      <c r="H73">
        <v>130</v>
      </c>
      <c r="I73">
        <v>11.5</v>
      </c>
      <c r="J73">
        <v>47005600</v>
      </c>
      <c r="K73">
        <v>14</v>
      </c>
      <c r="L73" s="22">
        <f t="shared" si="9"/>
        <v>0.99999999999993905</v>
      </c>
      <c r="M73" s="23">
        <f t="shared" si="7"/>
        <v>0.99999999999999445</v>
      </c>
      <c r="N73" s="22">
        <f t="shared" si="8"/>
        <v>0.99999999999966538</v>
      </c>
      <c r="P73" s="4">
        <f t="shared" si="10"/>
        <v>0</v>
      </c>
      <c r="Q73" s="4">
        <f t="shared" si="11"/>
        <v>1</v>
      </c>
      <c r="R73" s="4">
        <f t="shared" si="12"/>
        <v>0</v>
      </c>
    </row>
    <row r="74" spans="7:18" x14ac:dyDescent="0.35">
      <c r="G74" t="s">
        <v>21</v>
      </c>
      <c r="H74">
        <v>74</v>
      </c>
      <c r="I74">
        <v>8.6</v>
      </c>
      <c r="J74">
        <v>24652000</v>
      </c>
      <c r="K74">
        <v>6</v>
      </c>
      <c r="L74" s="25">
        <f t="shared" si="9"/>
        <v>0.99999999999998734</v>
      </c>
      <c r="M74" s="22">
        <f t="shared" si="7"/>
        <v>0.99999999999994438</v>
      </c>
      <c r="N74" s="22">
        <f t="shared" si="8"/>
        <v>0.99999999999983413</v>
      </c>
      <c r="P74" s="4">
        <f t="shared" si="10"/>
        <v>1</v>
      </c>
      <c r="Q74" s="4">
        <f t="shared" si="11"/>
        <v>0</v>
      </c>
      <c r="R74" s="4">
        <f t="shared" si="12"/>
        <v>0</v>
      </c>
    </row>
    <row r="75" spans="7:18" x14ac:dyDescent="0.35">
      <c r="G75" t="s">
        <v>22</v>
      </c>
      <c r="H75">
        <v>49</v>
      </c>
      <c r="I75">
        <v>9.8000000000000007</v>
      </c>
      <c r="J75">
        <v>14568990</v>
      </c>
      <c r="K75">
        <v>6</v>
      </c>
      <c r="L75" s="26">
        <f t="shared" si="9"/>
        <v>0.99999999999990852</v>
      </c>
      <c r="M75" s="22">
        <f t="shared" si="7"/>
        <v>0.99999999999968503</v>
      </c>
      <c r="N75" s="27">
        <f t="shared" si="8"/>
        <v>0.99999999999995359</v>
      </c>
      <c r="P75" s="4">
        <f t="shared" si="10"/>
        <v>0</v>
      </c>
      <c r="Q75" s="4">
        <f t="shared" si="11"/>
        <v>0</v>
      </c>
      <c r="R75" s="4">
        <f t="shared" si="12"/>
        <v>1</v>
      </c>
    </row>
    <row r="76" spans="7:18" x14ac:dyDescent="0.35">
      <c r="G76" t="s">
        <v>23</v>
      </c>
      <c r="H76">
        <v>75</v>
      </c>
      <c r="I76">
        <v>11.7</v>
      </c>
      <c r="J76">
        <v>37555000</v>
      </c>
      <c r="K76">
        <v>8</v>
      </c>
      <c r="L76" s="22">
        <f t="shared" si="9"/>
        <v>0.99999999999938749</v>
      </c>
      <c r="M76" s="23">
        <f t="shared" si="7"/>
        <v>0.99999999999976741</v>
      </c>
      <c r="N76" s="22">
        <f t="shared" si="8"/>
        <v>0.99999999999876299</v>
      </c>
      <c r="P76" s="4">
        <f t="shared" si="10"/>
        <v>0</v>
      </c>
      <c r="Q76" s="4">
        <f t="shared" si="11"/>
        <v>1</v>
      </c>
      <c r="R76" s="4">
        <f t="shared" si="12"/>
        <v>0</v>
      </c>
    </row>
    <row r="77" spans="7:18" x14ac:dyDescent="0.35">
      <c r="G77" t="s">
        <v>24</v>
      </c>
      <c r="H77">
        <v>46</v>
      </c>
      <c r="I77">
        <v>8.6999999999999993</v>
      </c>
      <c r="J77">
        <v>22342600</v>
      </c>
      <c r="K77">
        <v>5</v>
      </c>
      <c r="L77" s="22">
        <f t="shared" si="9"/>
        <v>0.99999999999945455</v>
      </c>
      <c r="M77" s="23">
        <f t="shared" si="7"/>
        <v>0.99999999999980438</v>
      </c>
      <c r="N77" s="26">
        <f t="shared" si="8"/>
        <v>0.99999999999886635</v>
      </c>
      <c r="P77" s="4">
        <f t="shared" si="10"/>
        <v>0</v>
      </c>
      <c r="Q77" s="4">
        <f t="shared" si="11"/>
        <v>1</v>
      </c>
      <c r="R77" s="4">
        <f t="shared" si="12"/>
        <v>0</v>
      </c>
    </row>
    <row r="78" spans="7:18" x14ac:dyDescent="0.35">
      <c r="G78" t="s">
        <v>25</v>
      </c>
      <c r="H78">
        <v>79</v>
      </c>
      <c r="I78">
        <v>8.9</v>
      </c>
      <c r="J78">
        <v>32465890</v>
      </c>
      <c r="K78">
        <v>9</v>
      </c>
      <c r="L78" s="22">
        <f t="shared" si="9"/>
        <v>0.99999999999977629</v>
      </c>
      <c r="M78" s="23">
        <f t="shared" si="7"/>
        <v>0.99999999999997058</v>
      </c>
      <c r="N78" s="22">
        <f t="shared" si="8"/>
        <v>0.99999999999935063</v>
      </c>
      <c r="P78" s="4">
        <f t="shared" si="10"/>
        <v>0</v>
      </c>
      <c r="Q78" s="4">
        <f t="shared" si="11"/>
        <v>1</v>
      </c>
      <c r="R78" s="4">
        <f t="shared" si="12"/>
        <v>0</v>
      </c>
    </row>
    <row r="79" spans="7:18" x14ac:dyDescent="0.35">
      <c r="G79" t="s">
        <v>26</v>
      </c>
      <c r="H79">
        <v>90</v>
      </c>
      <c r="I79">
        <v>9.4</v>
      </c>
      <c r="J79">
        <v>34560000</v>
      </c>
      <c r="K79">
        <v>10</v>
      </c>
      <c r="L79" s="22">
        <f t="shared" si="9"/>
        <v>0.99999999999987521</v>
      </c>
      <c r="M79" s="23">
        <f t="shared" si="7"/>
        <v>0.99999999999999734</v>
      </c>
      <c r="N79" s="22">
        <f t="shared" si="8"/>
        <v>0.99999999999952882</v>
      </c>
      <c r="P79" s="4">
        <f t="shared" si="10"/>
        <v>0</v>
      </c>
      <c r="Q79" s="4">
        <f t="shared" si="11"/>
        <v>1</v>
      </c>
      <c r="R79" s="4">
        <f t="shared" si="12"/>
        <v>0</v>
      </c>
    </row>
    <row r="81" spans="7:23" x14ac:dyDescent="0.35">
      <c r="G81" t="s">
        <v>101</v>
      </c>
      <c r="M81" t="s">
        <v>102</v>
      </c>
      <c r="S81" t="s">
        <v>103</v>
      </c>
    </row>
    <row r="82" spans="7:23" x14ac:dyDescent="0.35">
      <c r="G82" t="s">
        <v>5</v>
      </c>
      <c r="H82">
        <v>150</v>
      </c>
      <c r="I82">
        <v>15.4</v>
      </c>
      <c r="J82">
        <v>50400200</v>
      </c>
      <c r="K82">
        <v>18</v>
      </c>
      <c r="M82" t="s">
        <v>9</v>
      </c>
      <c r="N82">
        <v>100</v>
      </c>
      <c r="O82">
        <v>9.6999999999999993</v>
      </c>
      <c r="P82">
        <v>40650005</v>
      </c>
      <c r="Q82">
        <v>10</v>
      </c>
      <c r="S82" t="s">
        <v>6</v>
      </c>
      <c r="T82">
        <v>144</v>
      </c>
      <c r="U82">
        <v>11.3</v>
      </c>
      <c r="V82">
        <v>42100650</v>
      </c>
      <c r="W82">
        <v>15</v>
      </c>
    </row>
    <row r="83" spans="7:23" x14ac:dyDescent="0.35">
      <c r="G83" t="s">
        <v>7</v>
      </c>
      <c r="H83">
        <v>120</v>
      </c>
      <c r="I83">
        <v>9.9</v>
      </c>
      <c r="J83">
        <v>39440420</v>
      </c>
      <c r="K83">
        <v>12</v>
      </c>
      <c r="M83" t="s">
        <v>10</v>
      </c>
      <c r="N83">
        <v>99</v>
      </c>
      <c r="O83">
        <v>15.2</v>
      </c>
      <c r="P83">
        <v>45665230</v>
      </c>
      <c r="Q83">
        <v>12</v>
      </c>
      <c r="S83" t="s">
        <v>17</v>
      </c>
      <c r="T83">
        <v>79</v>
      </c>
      <c r="U83">
        <v>12.7</v>
      </c>
      <c r="V83">
        <v>19800800</v>
      </c>
      <c r="W83">
        <v>7</v>
      </c>
    </row>
    <row r="84" spans="7:23" x14ac:dyDescent="0.35">
      <c r="G84" t="s">
        <v>8</v>
      </c>
      <c r="H84">
        <v>110</v>
      </c>
      <c r="I84">
        <v>12.5</v>
      </c>
      <c r="J84">
        <v>36500520</v>
      </c>
      <c r="K84">
        <v>16</v>
      </c>
      <c r="M84" t="s">
        <v>11</v>
      </c>
      <c r="N84">
        <v>56</v>
      </c>
      <c r="O84">
        <v>9.1999999999999993</v>
      </c>
      <c r="P84">
        <v>25978080</v>
      </c>
      <c r="Q84">
        <v>8</v>
      </c>
      <c r="S84" t="s">
        <v>24</v>
      </c>
      <c r="T84">
        <v>46</v>
      </c>
      <c r="U84">
        <v>8.6999999999999993</v>
      </c>
      <c r="V84">
        <v>22342600</v>
      </c>
      <c r="W84">
        <v>5</v>
      </c>
    </row>
    <row r="85" spans="7:23" x14ac:dyDescent="0.35">
      <c r="G85" t="s">
        <v>12</v>
      </c>
      <c r="H85">
        <v>120</v>
      </c>
      <c r="I85">
        <v>13.1</v>
      </c>
      <c r="J85">
        <v>37900800</v>
      </c>
      <c r="K85">
        <v>12</v>
      </c>
      <c r="M85" t="s">
        <v>13</v>
      </c>
      <c r="N85">
        <v>122</v>
      </c>
      <c r="O85">
        <v>12.4</v>
      </c>
      <c r="P85">
        <v>42560000</v>
      </c>
      <c r="Q85">
        <v>13</v>
      </c>
      <c r="S85" t="s">
        <v>104</v>
      </c>
      <c r="T85">
        <f>AVERAGE(T82:T84)</f>
        <v>89.666666666666671</v>
      </c>
      <c r="U85">
        <f t="shared" ref="U85:W85" si="13">AVERAGE(U82:U84)</f>
        <v>10.9</v>
      </c>
      <c r="V85">
        <f t="shared" si="13"/>
        <v>28081350</v>
      </c>
      <c r="W85">
        <f t="shared" si="13"/>
        <v>9</v>
      </c>
    </row>
    <row r="86" spans="7:23" x14ac:dyDescent="0.35">
      <c r="G86" t="s">
        <v>14</v>
      </c>
      <c r="H86">
        <v>142</v>
      </c>
      <c r="I86">
        <v>14.6</v>
      </c>
      <c r="J86">
        <v>48900090</v>
      </c>
      <c r="K86">
        <v>15</v>
      </c>
      <c r="M86" t="s">
        <v>15</v>
      </c>
      <c r="N86">
        <v>132</v>
      </c>
      <c r="O86">
        <v>13.4</v>
      </c>
      <c r="P86">
        <v>46500200</v>
      </c>
      <c r="Q86">
        <v>16</v>
      </c>
    </row>
    <row r="87" spans="7:23" x14ac:dyDescent="0.35">
      <c r="G87" t="s">
        <v>18</v>
      </c>
      <c r="H87">
        <v>103</v>
      </c>
      <c r="I87">
        <v>11.5</v>
      </c>
      <c r="J87">
        <v>32568740</v>
      </c>
      <c r="K87">
        <v>6</v>
      </c>
      <c r="M87" t="s">
        <v>16</v>
      </c>
      <c r="N87">
        <v>68</v>
      </c>
      <c r="O87">
        <v>8.6999999999999993</v>
      </c>
      <c r="P87">
        <v>26400500</v>
      </c>
      <c r="Q87">
        <v>9</v>
      </c>
    </row>
    <row r="88" spans="7:23" x14ac:dyDescent="0.35">
      <c r="G88" t="s">
        <v>19</v>
      </c>
      <c r="H88">
        <v>140</v>
      </c>
      <c r="I88">
        <v>13.9</v>
      </c>
      <c r="J88">
        <v>47635980</v>
      </c>
      <c r="K88">
        <v>13</v>
      </c>
      <c r="M88" t="s">
        <v>20</v>
      </c>
      <c r="N88">
        <v>130</v>
      </c>
      <c r="O88">
        <v>11.5</v>
      </c>
      <c r="P88">
        <v>47005600</v>
      </c>
      <c r="Q88">
        <v>14</v>
      </c>
    </row>
    <row r="89" spans="7:23" x14ac:dyDescent="0.35">
      <c r="G89" t="s">
        <v>21</v>
      </c>
      <c r="H89">
        <v>74</v>
      </c>
      <c r="I89">
        <v>8.6</v>
      </c>
      <c r="J89">
        <v>24652000</v>
      </c>
      <c r="K89">
        <v>6</v>
      </c>
      <c r="M89" t="s">
        <v>23</v>
      </c>
      <c r="N89">
        <v>75</v>
      </c>
      <c r="O89">
        <v>11.7</v>
      </c>
      <c r="P89">
        <v>37555000</v>
      </c>
      <c r="Q89">
        <v>8</v>
      </c>
    </row>
    <row r="90" spans="7:23" x14ac:dyDescent="0.35">
      <c r="G90" t="s">
        <v>22</v>
      </c>
      <c r="H90">
        <v>49</v>
      </c>
      <c r="I90">
        <v>9.8000000000000007</v>
      </c>
      <c r="J90">
        <v>14568990</v>
      </c>
      <c r="K90">
        <v>6</v>
      </c>
      <c r="M90" t="s">
        <v>25</v>
      </c>
      <c r="N90">
        <v>79</v>
      </c>
      <c r="O90">
        <v>8.9</v>
      </c>
      <c r="P90">
        <v>32465890</v>
      </c>
      <c r="Q90">
        <v>9</v>
      </c>
    </row>
    <row r="91" spans="7:23" x14ac:dyDescent="0.35">
      <c r="G91" t="s">
        <v>104</v>
      </c>
      <c r="H91">
        <f>AVERAGE(H82:H90)</f>
        <v>112</v>
      </c>
      <c r="I91">
        <f>AVERAGE(I82:I90)</f>
        <v>12.144444444444444</v>
      </c>
      <c r="J91">
        <f>AVERAGE(J82:J90)</f>
        <v>36951971.111111112</v>
      </c>
      <c r="K91">
        <f>AVERAGE(K82:K90)</f>
        <v>11.555555555555555</v>
      </c>
      <c r="M91" t="s">
        <v>26</v>
      </c>
      <c r="N91">
        <v>90</v>
      </c>
      <c r="O91">
        <v>9.4</v>
      </c>
      <c r="P91">
        <v>34560000</v>
      </c>
      <c r="Q91">
        <v>10</v>
      </c>
    </row>
    <row r="92" spans="7:23" x14ac:dyDescent="0.35">
      <c r="M92" t="s">
        <v>104</v>
      </c>
      <c r="N92">
        <f xml:space="preserve"> AVERAGE(N82:N91)</f>
        <v>95.1</v>
      </c>
      <c r="O92">
        <f t="shared" ref="O92:Q92" si="14" xml:space="preserve"> AVERAGE(O82:O91)</f>
        <v>11.010000000000002</v>
      </c>
      <c r="P92">
        <f t="shared" si="14"/>
        <v>37934050.5</v>
      </c>
      <c r="Q92">
        <f t="shared" si="14"/>
        <v>10.9</v>
      </c>
    </row>
    <row r="93" spans="7:23" ht="15.5" x14ac:dyDescent="0.35">
      <c r="H93" t="s">
        <v>106</v>
      </c>
      <c r="I93" s="20" t="s">
        <v>97</v>
      </c>
      <c r="J93" s="20" t="s">
        <v>98</v>
      </c>
      <c r="K93" s="20" t="s">
        <v>99</v>
      </c>
      <c r="L93" s="20" t="s">
        <v>100</v>
      </c>
    </row>
    <row r="94" spans="7:23" x14ac:dyDescent="0.35">
      <c r="H94" t="s">
        <v>101</v>
      </c>
      <c r="I94">
        <f>AVERAGE(H82:H90)</f>
        <v>112</v>
      </c>
      <c r="J94">
        <f t="shared" ref="J94:L94" si="15">AVERAGE(I82:I90)</f>
        <v>12.144444444444444</v>
      </c>
      <c r="K94">
        <f t="shared" si="15"/>
        <v>36951971.111111112</v>
      </c>
      <c r="L94">
        <f t="shared" si="15"/>
        <v>11.555555555555555</v>
      </c>
    </row>
    <row r="95" spans="7:23" x14ac:dyDescent="0.35">
      <c r="H95" t="s">
        <v>102</v>
      </c>
      <c r="I95">
        <f xml:space="preserve"> AVERAGE(N82:N91)</f>
        <v>95.1</v>
      </c>
      <c r="J95">
        <f xml:space="preserve"> AVERAGE(O82:O91)</f>
        <v>11.010000000000002</v>
      </c>
      <c r="K95">
        <f xml:space="preserve"> AVERAGE(P82:P91)</f>
        <v>37934050.5</v>
      </c>
      <c r="L95">
        <f xml:space="preserve"> AVERAGE(Q82:Q91)</f>
        <v>10.9</v>
      </c>
    </row>
    <row r="96" spans="7:23" x14ac:dyDescent="0.35">
      <c r="H96" t="s">
        <v>103</v>
      </c>
      <c r="I96">
        <f>AVERAGE(T82:T84)</f>
        <v>89.666666666666671</v>
      </c>
      <c r="J96">
        <f t="shared" ref="J96:L96" si="16">AVERAGE(U82:U84)</f>
        <v>10.9</v>
      </c>
      <c r="K96">
        <f t="shared" si="16"/>
        <v>28081350</v>
      </c>
      <c r="L96">
        <f t="shared" si="16"/>
        <v>9</v>
      </c>
    </row>
    <row r="98" spans="7:14" ht="15.5" x14ac:dyDescent="0.35">
      <c r="G98" s="20" t="s">
        <v>96</v>
      </c>
      <c r="H98" s="20" t="s">
        <v>97</v>
      </c>
      <c r="I98" s="20" t="s">
        <v>98</v>
      </c>
      <c r="J98" s="20" t="s">
        <v>99</v>
      </c>
      <c r="K98" s="20" t="s">
        <v>100</v>
      </c>
      <c r="L98" s="20" t="s">
        <v>101</v>
      </c>
      <c r="M98" s="20" t="s">
        <v>102</v>
      </c>
      <c r="N98" s="20" t="s">
        <v>103</v>
      </c>
    </row>
    <row r="99" spans="7:14" x14ac:dyDescent="0.35">
      <c r="G99" t="s">
        <v>5</v>
      </c>
      <c r="H99">
        <v>150</v>
      </c>
      <c r="I99">
        <v>15.4</v>
      </c>
      <c r="J99">
        <v>50400200</v>
      </c>
      <c r="K99">
        <v>18</v>
      </c>
      <c r="L99" s="25">
        <f>(($I$94*H99)+($J$94*I99)+($K$94*J99)+($L$94*K99))/(SQRT(($I$94^2)+($J$94^2)+($K$94^2)+($L$94^2))*SQRT((H99^2)+(I99^2)+(J99^2)+(K99^2)))</f>
        <v>0.99999999999999722</v>
      </c>
      <c r="M99" s="22">
        <f>(($I$95*H99)+($J$95*I99)+($K$95*J99)+($L$95*K99))/(SQRT(($I$95^2)+($J$95^2)+($K$95^2)+($L$95^2))*SQRT((H99^2)+(I99^2)+(J99^2)+(K99^2)))</f>
        <v>0.99999999999988753</v>
      </c>
      <c r="N99" s="22">
        <f>(($I$96*H99)+($J$96*I99)+($K$96*J99)+($L$96*K99))/(SQRT(($I$96^2)+($J$96^2)+($K$96^2)+($L$96^2))*SQRT((H99^2)+(I99^2)+(J99^2)+(K99^2)))</f>
        <v>0.99999999999997247</v>
      </c>
    </row>
    <row r="100" spans="7:14" x14ac:dyDescent="0.35">
      <c r="G100" t="s">
        <v>6</v>
      </c>
      <c r="H100">
        <v>144</v>
      </c>
      <c r="I100">
        <v>11.3</v>
      </c>
      <c r="J100">
        <v>42100650</v>
      </c>
      <c r="K100">
        <v>15</v>
      </c>
      <c r="L100" s="22">
        <f t="shared" ref="L100:L120" si="17">(($I$94*H100)+($J$94*I100)+($K$94*J100)+($L$94*K100))/(SQRT(($I$94^2)+($J$94^2)+($K$94^2)+($L$94^2))*SQRT((H100^2)+(I100^2)+(J100^2)+(K100^2)))</f>
        <v>0.99999999999992129</v>
      </c>
      <c r="M100" s="22">
        <f t="shared" ref="M100:M120" si="18">(($I$95*H100)+($J$95*I100)+($K$95*J100)+($L$95*K100))/(SQRT(($I$95^2)+($J$95^2)+($K$95^2)+($L$95^2))*SQRT((H100^2)+(I100^2)+(J100^2)+(K100^2)))</f>
        <v>0.99999999999958011</v>
      </c>
      <c r="N100" s="24">
        <f t="shared" ref="N100:N120" si="19">(($I$96*H100)+($J$96*I100)+($K$96*J100)+($L$96*K100))/(SQRT(($I$96^2)+($J$96^2)+($K$96^2)+($L$96^2))*SQRT((H100^2)+(I100^2)+(J100^2)+(K100^2)))</f>
        <v>0.99999999999996636</v>
      </c>
    </row>
    <row r="101" spans="7:14" x14ac:dyDescent="0.35">
      <c r="G101" t="s">
        <v>7</v>
      </c>
      <c r="H101">
        <v>120</v>
      </c>
      <c r="I101">
        <v>9.9</v>
      </c>
      <c r="J101">
        <v>39440420</v>
      </c>
      <c r="K101">
        <v>12</v>
      </c>
      <c r="L101" s="25">
        <f t="shared" si="17"/>
        <v>0.99999999999999689</v>
      </c>
      <c r="M101" s="22">
        <f t="shared" si="18"/>
        <v>0.99999999999985567</v>
      </c>
      <c r="N101" s="22">
        <f t="shared" si="19"/>
        <v>0.99999999999997913</v>
      </c>
    </row>
    <row r="102" spans="7:14" x14ac:dyDescent="0.35">
      <c r="G102" t="s">
        <v>8</v>
      </c>
      <c r="H102">
        <v>110</v>
      </c>
      <c r="I102">
        <v>12.5</v>
      </c>
      <c r="J102">
        <v>36500520</v>
      </c>
      <c r="K102">
        <v>16</v>
      </c>
      <c r="L102" s="25">
        <f t="shared" si="17"/>
        <v>0.99999999999999167</v>
      </c>
      <c r="M102" s="22">
        <f t="shared" si="18"/>
        <v>0.99999999999985878</v>
      </c>
      <c r="N102" s="22">
        <f t="shared" si="19"/>
        <v>0.99999999999997602</v>
      </c>
    </row>
    <row r="103" spans="7:14" x14ac:dyDescent="0.35">
      <c r="G103" t="s">
        <v>9</v>
      </c>
      <c r="H103">
        <v>100</v>
      </c>
      <c r="I103">
        <v>9.6999999999999993</v>
      </c>
      <c r="J103">
        <v>40650005</v>
      </c>
      <c r="K103">
        <v>10</v>
      </c>
      <c r="L103" s="22">
        <f t="shared" si="17"/>
        <v>0.99999999999983069</v>
      </c>
      <c r="M103" s="23">
        <f t="shared" si="18"/>
        <v>0.99999999999999678</v>
      </c>
      <c r="N103" s="22">
        <f t="shared" si="19"/>
        <v>0.99999999999971745</v>
      </c>
    </row>
    <row r="104" spans="7:14" x14ac:dyDescent="0.35">
      <c r="G104" t="s">
        <v>10</v>
      </c>
      <c r="H104">
        <v>99</v>
      </c>
      <c r="I104">
        <v>15.2</v>
      </c>
      <c r="J104">
        <v>45665230</v>
      </c>
      <c r="K104">
        <v>12</v>
      </c>
      <c r="L104" s="22">
        <f t="shared" si="17"/>
        <v>0.9999999999996263</v>
      </c>
      <c r="M104" s="23">
        <f t="shared" si="18"/>
        <v>0.99999999999994138</v>
      </c>
      <c r="N104" s="22">
        <f t="shared" si="19"/>
        <v>0.99999999999947142</v>
      </c>
    </row>
    <row r="105" spans="7:14" x14ac:dyDescent="0.35">
      <c r="G105" t="s">
        <v>11</v>
      </c>
      <c r="H105">
        <v>56</v>
      </c>
      <c r="I105">
        <v>9.1999999999999993</v>
      </c>
      <c r="J105">
        <v>25978080</v>
      </c>
      <c r="K105">
        <v>8</v>
      </c>
      <c r="L105" s="22">
        <f t="shared" si="17"/>
        <v>0.99999999999961664</v>
      </c>
      <c r="M105" s="23">
        <f t="shared" si="18"/>
        <v>0.99999999999993616</v>
      </c>
      <c r="N105" s="22">
        <f t="shared" si="19"/>
        <v>0.99999999999946132</v>
      </c>
    </row>
    <row r="106" spans="7:14" x14ac:dyDescent="0.35">
      <c r="G106" t="s">
        <v>12</v>
      </c>
      <c r="H106">
        <v>120</v>
      </c>
      <c r="I106">
        <v>13.1</v>
      </c>
      <c r="J106">
        <v>37900800</v>
      </c>
      <c r="K106">
        <v>12</v>
      </c>
      <c r="L106" s="22">
        <f t="shared" si="17"/>
        <v>0.99999999999999067</v>
      </c>
      <c r="M106" s="22">
        <f t="shared" si="18"/>
        <v>0.99999999999978095</v>
      </c>
      <c r="N106" s="24">
        <f t="shared" si="19"/>
        <v>0.99999999999999878</v>
      </c>
    </row>
    <row r="107" spans="7:14" x14ac:dyDescent="0.35">
      <c r="G107" t="s">
        <v>13</v>
      </c>
      <c r="H107">
        <v>122</v>
      </c>
      <c r="I107">
        <v>12.4</v>
      </c>
      <c r="J107">
        <v>42560000</v>
      </c>
      <c r="K107">
        <v>13</v>
      </c>
      <c r="L107" s="25">
        <f t="shared" si="17"/>
        <v>0.99999999999998568</v>
      </c>
      <c r="M107" s="22">
        <f t="shared" si="18"/>
        <v>0.99999999999993527</v>
      </c>
      <c r="N107" s="22">
        <f t="shared" si="19"/>
        <v>0.99999999999994205</v>
      </c>
    </row>
    <row r="108" spans="7:14" x14ac:dyDescent="0.35">
      <c r="G108" t="s">
        <v>14</v>
      </c>
      <c r="H108">
        <v>142</v>
      </c>
      <c r="I108">
        <v>14.6</v>
      </c>
      <c r="J108">
        <v>48900090</v>
      </c>
      <c r="K108">
        <v>15</v>
      </c>
      <c r="L108" s="25">
        <f t="shared" si="17"/>
        <v>0.99999999999999112</v>
      </c>
      <c r="M108" s="22">
        <f t="shared" si="18"/>
        <v>0.99999999999992106</v>
      </c>
      <c r="N108" s="22">
        <f t="shared" si="19"/>
        <v>0.99999999999995415</v>
      </c>
    </row>
    <row r="109" spans="7:14" x14ac:dyDescent="0.35">
      <c r="G109" t="s">
        <v>15</v>
      </c>
      <c r="H109">
        <v>132</v>
      </c>
      <c r="I109">
        <v>13.4</v>
      </c>
      <c r="J109">
        <v>46500200</v>
      </c>
      <c r="K109">
        <v>16</v>
      </c>
      <c r="L109" s="25">
        <f t="shared" si="17"/>
        <v>0.99999999999998024</v>
      </c>
      <c r="M109" s="22">
        <f t="shared" si="18"/>
        <v>0.99999999999994349</v>
      </c>
      <c r="N109" s="22">
        <f t="shared" si="19"/>
        <v>0.99999999999993183</v>
      </c>
    </row>
    <row r="110" spans="7:14" x14ac:dyDescent="0.35">
      <c r="G110" t="s">
        <v>16</v>
      </c>
      <c r="H110">
        <v>68</v>
      </c>
      <c r="I110">
        <v>8.6999999999999993</v>
      </c>
      <c r="J110">
        <v>26400500</v>
      </c>
      <c r="K110">
        <v>9</v>
      </c>
      <c r="L110" s="22">
        <f t="shared" si="17"/>
        <v>0.99999999999989586</v>
      </c>
      <c r="M110" s="23">
        <f t="shared" si="18"/>
        <v>0.99999999999999556</v>
      </c>
      <c r="N110" s="22">
        <f t="shared" si="19"/>
        <v>0.99999999999980749</v>
      </c>
    </row>
    <row r="111" spans="7:14" x14ac:dyDescent="0.35">
      <c r="G111" t="s">
        <v>17</v>
      </c>
      <c r="H111">
        <v>79</v>
      </c>
      <c r="I111">
        <v>12.7</v>
      </c>
      <c r="J111">
        <v>19800800</v>
      </c>
      <c r="K111">
        <v>7</v>
      </c>
      <c r="L111" s="22">
        <f t="shared" si="17"/>
        <v>0.99999999999949041</v>
      </c>
      <c r="M111" s="22">
        <f t="shared" si="18"/>
        <v>0.99999999999883671</v>
      </c>
      <c r="N111" s="24">
        <f t="shared" si="19"/>
        <v>0.99999999999965006</v>
      </c>
    </row>
    <row r="112" spans="7:14" x14ac:dyDescent="0.35">
      <c r="G112" t="s">
        <v>18</v>
      </c>
      <c r="H112">
        <v>103</v>
      </c>
      <c r="I112">
        <v>11.5</v>
      </c>
      <c r="J112">
        <v>32568740</v>
      </c>
      <c r="K112">
        <v>6</v>
      </c>
      <c r="L112" s="22">
        <f t="shared" si="17"/>
        <v>0.99999999999998279</v>
      </c>
      <c r="M112" s="22">
        <f t="shared" si="18"/>
        <v>0.99999999999977807</v>
      </c>
      <c r="N112" s="24">
        <f t="shared" si="19"/>
        <v>0.99999999999998956</v>
      </c>
    </row>
    <row r="113" spans="7:23" x14ac:dyDescent="0.35">
      <c r="G113" t="s">
        <v>19</v>
      </c>
      <c r="H113">
        <v>140</v>
      </c>
      <c r="I113">
        <v>13.9</v>
      </c>
      <c r="J113">
        <v>47635980</v>
      </c>
      <c r="K113">
        <v>13</v>
      </c>
      <c r="L113" s="25">
        <f t="shared" si="17"/>
        <v>0.99999999999999434</v>
      </c>
      <c r="M113" s="22">
        <f t="shared" si="18"/>
        <v>0.99999999999990674</v>
      </c>
      <c r="N113" s="22">
        <f t="shared" si="19"/>
        <v>0.99999999999996203</v>
      </c>
    </row>
    <row r="114" spans="7:23" x14ac:dyDescent="0.35">
      <c r="G114" t="s">
        <v>20</v>
      </c>
      <c r="H114">
        <v>130</v>
      </c>
      <c r="I114">
        <v>11.5</v>
      </c>
      <c r="J114">
        <v>47005600</v>
      </c>
      <c r="K114">
        <v>14</v>
      </c>
      <c r="L114" s="22">
        <f t="shared" si="17"/>
        <v>0.99999999999996114</v>
      </c>
      <c r="M114" s="23">
        <f t="shared" si="18"/>
        <v>0.99999999999996547</v>
      </c>
      <c r="N114" s="22">
        <f t="shared" si="19"/>
        <v>0.9999999999998983</v>
      </c>
    </row>
    <row r="115" spans="7:23" x14ac:dyDescent="0.35">
      <c r="G115" t="s">
        <v>21</v>
      </c>
      <c r="H115">
        <v>74</v>
      </c>
      <c r="I115">
        <v>8.6</v>
      </c>
      <c r="J115">
        <v>24652000</v>
      </c>
      <c r="K115">
        <v>6</v>
      </c>
      <c r="L115" s="25">
        <f t="shared" si="17"/>
        <v>0.999999999999997</v>
      </c>
      <c r="M115" s="22">
        <f t="shared" si="18"/>
        <v>0.99999999999987488</v>
      </c>
      <c r="N115" s="22">
        <f t="shared" si="19"/>
        <v>0.99999999999997813</v>
      </c>
    </row>
    <row r="116" spans="7:23" x14ac:dyDescent="0.35">
      <c r="G116" t="s">
        <v>22</v>
      </c>
      <c r="H116">
        <v>49</v>
      </c>
      <c r="I116">
        <v>9.8000000000000007</v>
      </c>
      <c r="J116">
        <v>14568990</v>
      </c>
      <c r="K116">
        <v>6</v>
      </c>
      <c r="L116" s="26">
        <f t="shared" si="17"/>
        <v>0.99999999999988065</v>
      </c>
      <c r="M116" s="22">
        <f>(($I$95*H116)+($J$95*I116)+($K$95*J116)+($L$95*K116))/(SQRT(($I$95^2)+($J$95^2)+($K$95^2)+($L$95^2))*SQRT((H116^2)+(I116^2)+(J116^2)+(K116^2)))</f>
        <v>0.99999999999955258</v>
      </c>
      <c r="N116" s="24">
        <f t="shared" si="19"/>
        <v>0.99999999999994105</v>
      </c>
    </row>
    <row r="117" spans="7:23" x14ac:dyDescent="0.35">
      <c r="G117" t="s">
        <v>23</v>
      </c>
      <c r="H117">
        <v>75</v>
      </c>
      <c r="I117">
        <v>11.7</v>
      </c>
      <c r="J117">
        <v>37555000</v>
      </c>
      <c r="K117">
        <v>8</v>
      </c>
      <c r="L117" s="22">
        <f t="shared" si="17"/>
        <v>0.99999999999946032</v>
      </c>
      <c r="M117" s="23">
        <f t="shared" si="18"/>
        <v>0.999999999999867</v>
      </c>
      <c r="N117" s="22">
        <f t="shared" si="19"/>
        <v>0.99999999999927602</v>
      </c>
    </row>
    <row r="118" spans="7:23" x14ac:dyDescent="0.35">
      <c r="G118" t="s">
        <v>24</v>
      </c>
      <c r="H118">
        <v>46</v>
      </c>
      <c r="I118">
        <v>8.6999999999999993</v>
      </c>
      <c r="J118">
        <v>22342600</v>
      </c>
      <c r="K118">
        <v>5</v>
      </c>
      <c r="L118" s="22">
        <f t="shared" si="17"/>
        <v>0.9999999999995216</v>
      </c>
      <c r="M118" s="23">
        <f t="shared" si="18"/>
        <v>0.99999999999989275</v>
      </c>
      <c r="N118" s="22">
        <f t="shared" si="19"/>
        <v>0.99999999999935207</v>
      </c>
    </row>
    <row r="119" spans="7:23" x14ac:dyDescent="0.35">
      <c r="G119" t="s">
        <v>25</v>
      </c>
      <c r="H119">
        <v>79</v>
      </c>
      <c r="I119">
        <v>8.9</v>
      </c>
      <c r="J119">
        <v>32465890</v>
      </c>
      <c r="K119">
        <v>9</v>
      </c>
      <c r="L119" s="22">
        <f t="shared" si="17"/>
        <v>0.99999999999981914</v>
      </c>
      <c r="M119" s="23">
        <f t="shared" si="18"/>
        <v>0.99999999999999711</v>
      </c>
      <c r="N119" s="22">
        <f t="shared" si="19"/>
        <v>0.99999999999970379</v>
      </c>
    </row>
    <row r="120" spans="7:23" x14ac:dyDescent="0.35">
      <c r="G120" t="s">
        <v>26</v>
      </c>
      <c r="H120">
        <v>90</v>
      </c>
      <c r="I120">
        <v>9.4</v>
      </c>
      <c r="J120">
        <v>34560000</v>
      </c>
      <c r="K120">
        <v>10</v>
      </c>
      <c r="L120" s="22">
        <f t="shared" si="17"/>
        <v>0.99999999999990696</v>
      </c>
      <c r="M120" s="23">
        <f t="shared" si="18"/>
        <v>0.99999999999999523</v>
      </c>
      <c r="N120" s="22">
        <f t="shared" si="19"/>
        <v>0.99999999999981959</v>
      </c>
    </row>
    <row r="122" spans="7:23" x14ac:dyDescent="0.35">
      <c r="G122" t="s">
        <v>101</v>
      </c>
      <c r="M122" t="s">
        <v>102</v>
      </c>
      <c r="S122" t="s">
        <v>103</v>
      </c>
    </row>
    <row r="123" spans="7:23" x14ac:dyDescent="0.35">
      <c r="G123" t="s">
        <v>5</v>
      </c>
      <c r="H123">
        <v>150</v>
      </c>
      <c r="I123">
        <v>15.4</v>
      </c>
      <c r="J123">
        <v>50400200</v>
      </c>
      <c r="K123">
        <v>18</v>
      </c>
      <c r="M123" t="s">
        <v>9</v>
      </c>
      <c r="N123">
        <v>100</v>
      </c>
      <c r="O123">
        <v>9.6999999999999993</v>
      </c>
      <c r="P123">
        <v>40650005</v>
      </c>
      <c r="Q123">
        <v>10</v>
      </c>
      <c r="S123" t="s">
        <v>6</v>
      </c>
      <c r="T123">
        <v>144</v>
      </c>
      <c r="U123">
        <v>11.3</v>
      </c>
      <c r="V123">
        <v>42100650</v>
      </c>
      <c r="W123">
        <v>15</v>
      </c>
    </row>
    <row r="124" spans="7:23" x14ac:dyDescent="0.35">
      <c r="G124" t="s">
        <v>7</v>
      </c>
      <c r="H124">
        <v>120</v>
      </c>
      <c r="I124">
        <v>9.9</v>
      </c>
      <c r="J124">
        <v>39440420</v>
      </c>
      <c r="K124">
        <v>12</v>
      </c>
      <c r="M124" t="s">
        <v>10</v>
      </c>
      <c r="N124">
        <v>99</v>
      </c>
      <c r="O124">
        <v>15.2</v>
      </c>
      <c r="P124">
        <v>45665230</v>
      </c>
      <c r="Q124">
        <v>12</v>
      </c>
      <c r="S124" t="s">
        <v>12</v>
      </c>
      <c r="T124">
        <v>120</v>
      </c>
      <c r="U124">
        <v>13.1</v>
      </c>
      <c r="V124">
        <v>37900800</v>
      </c>
      <c r="W124">
        <v>12</v>
      </c>
    </row>
    <row r="125" spans="7:23" x14ac:dyDescent="0.35">
      <c r="G125" t="s">
        <v>8</v>
      </c>
      <c r="H125">
        <v>110</v>
      </c>
      <c r="I125">
        <v>12.5</v>
      </c>
      <c r="J125">
        <v>36500520</v>
      </c>
      <c r="K125">
        <v>16</v>
      </c>
      <c r="M125" t="s">
        <v>11</v>
      </c>
      <c r="N125">
        <v>56</v>
      </c>
      <c r="O125">
        <v>9.1999999999999993</v>
      </c>
      <c r="P125">
        <v>25978080</v>
      </c>
      <c r="Q125">
        <v>8</v>
      </c>
      <c r="S125" t="s">
        <v>17</v>
      </c>
      <c r="T125">
        <v>79</v>
      </c>
      <c r="U125">
        <v>12.7</v>
      </c>
      <c r="V125">
        <v>19800800</v>
      </c>
      <c r="W125">
        <v>7</v>
      </c>
    </row>
    <row r="126" spans="7:23" x14ac:dyDescent="0.35">
      <c r="G126" t="s">
        <v>13</v>
      </c>
      <c r="H126">
        <v>122</v>
      </c>
      <c r="I126">
        <v>12.4</v>
      </c>
      <c r="J126">
        <v>42560000</v>
      </c>
      <c r="K126">
        <v>13</v>
      </c>
      <c r="M126" t="s">
        <v>16</v>
      </c>
      <c r="N126">
        <v>68</v>
      </c>
      <c r="O126">
        <v>8.6999999999999993</v>
      </c>
      <c r="P126">
        <v>26400500</v>
      </c>
      <c r="Q126">
        <v>9</v>
      </c>
      <c r="S126" t="s">
        <v>18</v>
      </c>
      <c r="T126">
        <v>103</v>
      </c>
      <c r="U126">
        <v>11.5</v>
      </c>
      <c r="V126">
        <v>32568740</v>
      </c>
      <c r="W126">
        <v>6</v>
      </c>
    </row>
    <row r="127" spans="7:23" x14ac:dyDescent="0.35">
      <c r="G127" t="s">
        <v>14</v>
      </c>
      <c r="H127">
        <v>142</v>
      </c>
      <c r="I127">
        <v>14.6</v>
      </c>
      <c r="J127">
        <v>48900090</v>
      </c>
      <c r="K127">
        <v>15</v>
      </c>
      <c r="M127" t="s">
        <v>20</v>
      </c>
      <c r="N127">
        <v>130</v>
      </c>
      <c r="O127">
        <v>11.5</v>
      </c>
      <c r="P127">
        <v>47005600</v>
      </c>
      <c r="Q127">
        <v>14</v>
      </c>
      <c r="S127" t="s">
        <v>22</v>
      </c>
      <c r="T127">
        <v>49</v>
      </c>
      <c r="U127">
        <v>9.8000000000000007</v>
      </c>
      <c r="V127">
        <v>14568990</v>
      </c>
      <c r="W127">
        <v>6</v>
      </c>
    </row>
    <row r="128" spans="7:23" x14ac:dyDescent="0.35">
      <c r="G128" t="s">
        <v>15</v>
      </c>
      <c r="H128">
        <v>132</v>
      </c>
      <c r="I128">
        <v>13.4</v>
      </c>
      <c r="J128">
        <v>46500200</v>
      </c>
      <c r="K128">
        <v>16</v>
      </c>
      <c r="M128" t="s">
        <v>23</v>
      </c>
      <c r="N128">
        <v>75</v>
      </c>
      <c r="O128">
        <v>11.7</v>
      </c>
      <c r="P128">
        <v>37555000</v>
      </c>
      <c r="Q128">
        <v>8</v>
      </c>
      <c r="S128" t="s">
        <v>104</v>
      </c>
      <c r="T128">
        <f xml:space="preserve"> AVERAGE(T123:T127)</f>
        <v>99</v>
      </c>
      <c r="U128">
        <f t="shared" ref="U128:W128" si="20" xml:space="preserve"> AVERAGE(U123:U127)</f>
        <v>11.679999999999998</v>
      </c>
      <c r="V128">
        <f t="shared" si="20"/>
        <v>29387996</v>
      </c>
      <c r="W128">
        <f t="shared" si="20"/>
        <v>9.1999999999999993</v>
      </c>
    </row>
    <row r="129" spans="7:17" x14ac:dyDescent="0.35">
      <c r="G129" t="s">
        <v>19</v>
      </c>
      <c r="H129">
        <v>140</v>
      </c>
      <c r="I129">
        <v>13.9</v>
      </c>
      <c r="J129">
        <v>47635980</v>
      </c>
      <c r="K129">
        <v>13</v>
      </c>
      <c r="M129" t="s">
        <v>24</v>
      </c>
      <c r="N129">
        <v>46</v>
      </c>
      <c r="O129">
        <v>8.6999999999999993</v>
      </c>
      <c r="P129">
        <v>22342600</v>
      </c>
      <c r="Q129">
        <v>5</v>
      </c>
    </row>
    <row r="130" spans="7:17" x14ac:dyDescent="0.35">
      <c r="G130" t="s">
        <v>21</v>
      </c>
      <c r="H130">
        <v>74</v>
      </c>
      <c r="I130">
        <v>8.6</v>
      </c>
      <c r="J130">
        <v>24652000</v>
      </c>
      <c r="K130">
        <v>6</v>
      </c>
      <c r="M130" t="s">
        <v>25</v>
      </c>
      <c r="N130">
        <v>79</v>
      </c>
      <c r="O130">
        <v>8.9</v>
      </c>
      <c r="P130">
        <v>32465890</v>
      </c>
      <c r="Q130">
        <v>9</v>
      </c>
    </row>
    <row r="131" spans="7:17" x14ac:dyDescent="0.35">
      <c r="G131" t="s">
        <v>104</v>
      </c>
      <c r="H131">
        <f xml:space="preserve"> AVERAGE(H123:H130)</f>
        <v>123.75</v>
      </c>
      <c r="I131">
        <f t="shared" ref="I131:K131" si="21" xml:space="preserve"> AVERAGE(I123:I130)</f>
        <v>12.5875</v>
      </c>
      <c r="J131">
        <f t="shared" si="21"/>
        <v>42073676.25</v>
      </c>
      <c r="K131">
        <f t="shared" si="21"/>
        <v>13.625</v>
      </c>
      <c r="M131" t="s">
        <v>26</v>
      </c>
      <c r="N131">
        <v>90</v>
      </c>
      <c r="O131">
        <v>9.4</v>
      </c>
      <c r="P131">
        <v>34560000</v>
      </c>
      <c r="Q131">
        <v>10</v>
      </c>
    </row>
    <row r="132" spans="7:17" x14ac:dyDescent="0.35">
      <c r="M132" t="s">
        <v>104</v>
      </c>
      <c r="N132">
        <f>AVERAGE(N123:N131)</f>
        <v>82.555555555555557</v>
      </c>
      <c r="O132">
        <f t="shared" ref="O132:Q132" si="22">AVERAGE(O123:O131)</f>
        <v>10.333333333333336</v>
      </c>
      <c r="P132">
        <f t="shared" si="22"/>
        <v>34735878.333333336</v>
      </c>
      <c r="Q132">
        <f t="shared" si="22"/>
        <v>9.4444444444444446</v>
      </c>
    </row>
    <row r="134" spans="7:17" ht="15.5" x14ac:dyDescent="0.35">
      <c r="H134" t="s">
        <v>107</v>
      </c>
      <c r="I134" s="20" t="s">
        <v>97</v>
      </c>
      <c r="J134" s="20" t="s">
        <v>98</v>
      </c>
      <c r="K134" s="20" t="s">
        <v>99</v>
      </c>
      <c r="L134" s="20" t="s">
        <v>100</v>
      </c>
    </row>
    <row r="135" spans="7:17" x14ac:dyDescent="0.35">
      <c r="H135" t="s">
        <v>101</v>
      </c>
      <c r="I135">
        <f xml:space="preserve"> AVERAGE(H123:H130)</f>
        <v>123.75</v>
      </c>
      <c r="J135">
        <f t="shared" ref="J135:L135" si="23" xml:space="preserve"> AVERAGE(I123:I130)</f>
        <v>12.5875</v>
      </c>
      <c r="K135">
        <f t="shared" si="23"/>
        <v>42073676.25</v>
      </c>
      <c r="L135">
        <f t="shared" si="23"/>
        <v>13.625</v>
      </c>
    </row>
    <row r="136" spans="7:17" x14ac:dyDescent="0.35">
      <c r="H136" t="s">
        <v>102</v>
      </c>
      <c r="I136">
        <f>AVERAGE(N123:N131)</f>
        <v>82.555555555555557</v>
      </c>
      <c r="J136">
        <f>AVERAGE(O123:O131)</f>
        <v>10.333333333333336</v>
      </c>
      <c r="K136">
        <f>AVERAGE(P123:P131)</f>
        <v>34735878.333333336</v>
      </c>
      <c r="L136">
        <f>AVERAGE(Q123:Q131)</f>
        <v>9.4444444444444446</v>
      </c>
    </row>
    <row r="137" spans="7:17" x14ac:dyDescent="0.35">
      <c r="H137" t="s">
        <v>103</v>
      </c>
      <c r="I137">
        <f xml:space="preserve"> AVERAGE(T123:T127)</f>
        <v>99</v>
      </c>
      <c r="J137">
        <f t="shared" ref="J137:L137" si="24" xml:space="preserve"> AVERAGE(U123:U127)</f>
        <v>11.679999999999998</v>
      </c>
      <c r="K137">
        <f t="shared" si="24"/>
        <v>29387996</v>
      </c>
      <c r="L137">
        <f t="shared" si="24"/>
        <v>9.1999999999999993</v>
      </c>
    </row>
    <row r="139" spans="7:17" ht="15.5" x14ac:dyDescent="0.35">
      <c r="G139" s="20" t="s">
        <v>96</v>
      </c>
      <c r="H139" s="20" t="s">
        <v>97</v>
      </c>
      <c r="I139" s="20" t="s">
        <v>98</v>
      </c>
      <c r="J139" s="20" t="s">
        <v>99</v>
      </c>
      <c r="K139" s="20" t="s">
        <v>100</v>
      </c>
      <c r="L139" s="20" t="s">
        <v>101</v>
      </c>
      <c r="M139" s="20" t="s">
        <v>102</v>
      </c>
      <c r="N139" s="20" t="s">
        <v>103</v>
      </c>
    </row>
    <row r="140" spans="7:17" x14ac:dyDescent="0.35">
      <c r="G140" t="s">
        <v>5</v>
      </c>
      <c r="H140">
        <v>150</v>
      </c>
      <c r="I140">
        <v>15.4</v>
      </c>
      <c r="J140">
        <v>50400200</v>
      </c>
      <c r="K140">
        <v>18</v>
      </c>
      <c r="L140" s="25">
        <f>(($I$135*H140)+($J$135*I140)+($K$135*J140)+($L$135*K140))/(SQRT(($I$135^2)+($J$135^2)+($K$135^2)+($L$135^2))*SQRT((H140^2)+(I140^2)+(J140^2)+(K140^2)))</f>
        <v>0.99999999999999878</v>
      </c>
      <c r="M140" s="22">
        <f>(($I$136*H140)+($J$136*I140)+($K$136*J140)+($L$136*K140))/(SQRT(($I$136^2)+($J$136^2)+($K$136^2)+($L$136^2))*SQRT((H140^2)+(I140^2)+(J140^2)+(K140^2)))</f>
        <v>0.99999999999981659</v>
      </c>
      <c r="N140" s="22">
        <f>(($I$137*H140)+($J$137*I140)+($K$137*J140)+($L$135*K140))/(SQRT(($I$137^2)+($J$137^2)+($K$137^2)+($L$135^2))*SQRT((H140^2)+(I140^2)+(J140^2)+(K140^2)))</f>
        <v>0.99999999999991307</v>
      </c>
    </row>
    <row r="141" spans="7:17" x14ac:dyDescent="0.35">
      <c r="G141" t="s">
        <v>6</v>
      </c>
      <c r="H141">
        <v>144</v>
      </c>
      <c r="I141">
        <v>11.3</v>
      </c>
      <c r="J141">
        <v>42100650</v>
      </c>
      <c r="K141">
        <v>15</v>
      </c>
      <c r="L141" s="22">
        <f t="shared" ref="L141:L161" si="25">(($I$135*H141)+($J$135*I141)+($K$135*J141)+($L$135*K141))/(SQRT(($I$135^2)+($J$135^2)+($K$135^2)+($L$135^2))*SQRT((H141^2)+(I141^2)+(J141^2)+(K141^2)))</f>
        <v>0.99999999999988409</v>
      </c>
      <c r="M141" s="22">
        <f t="shared" ref="M141:M161" si="26">(($I$136*H141)+($J$136*I141)+($K$136*J141)+($L$136*K141))/(SQRT(($I$136^2)+($J$136^2)+($K$136^2)+($L$136^2))*SQRT((H141^2)+(I141^2)+(J141^2)+(K141^2)))</f>
        <v>0.99999999999945122</v>
      </c>
      <c r="N141" s="24">
        <f t="shared" ref="N141:N161" si="27">(($I$137*H141)+($J$137*I141)+($K$137*J141)+($L$135*K141))/(SQRT(($I$137^2)+($J$137^2)+($K$137^2)+($L$135^2))*SQRT((H141^2)+(I141^2)+(J141^2)+(K141^2)))</f>
        <v>0.99999999999998468</v>
      </c>
    </row>
    <row r="142" spans="7:17" x14ac:dyDescent="0.35">
      <c r="G142" t="s">
        <v>7</v>
      </c>
      <c r="H142">
        <v>120</v>
      </c>
      <c r="I142">
        <v>9.9</v>
      </c>
      <c r="J142">
        <v>39440420</v>
      </c>
      <c r="K142">
        <v>12</v>
      </c>
      <c r="L142" s="25">
        <f t="shared" si="25"/>
        <v>0.99999999999999334</v>
      </c>
      <c r="M142" s="22">
        <f t="shared" si="26"/>
        <v>0.99999999999977662</v>
      </c>
      <c r="N142" s="22">
        <f t="shared" si="27"/>
        <v>0.99999999999992339</v>
      </c>
    </row>
    <row r="143" spans="7:17" x14ac:dyDescent="0.35">
      <c r="G143" t="s">
        <v>8</v>
      </c>
      <c r="H143">
        <v>110</v>
      </c>
      <c r="I143">
        <v>12.5</v>
      </c>
      <c r="J143">
        <v>36500520</v>
      </c>
      <c r="K143">
        <v>16</v>
      </c>
      <c r="L143" s="25">
        <f t="shared" si="25"/>
        <v>0.99999999999998979</v>
      </c>
      <c r="M143" s="22">
        <f t="shared" si="26"/>
        <v>0.99999999999978195</v>
      </c>
      <c r="N143" s="22">
        <f t="shared" si="27"/>
        <v>0.99999999999993505</v>
      </c>
    </row>
    <row r="144" spans="7:17" x14ac:dyDescent="0.35">
      <c r="G144" t="s">
        <v>9</v>
      </c>
      <c r="H144">
        <v>100</v>
      </c>
      <c r="I144">
        <v>9.6999999999999993</v>
      </c>
      <c r="J144">
        <v>40650005</v>
      </c>
      <c r="K144">
        <v>10</v>
      </c>
      <c r="L144" s="22">
        <f t="shared" si="25"/>
        <v>0.99999999999987943</v>
      </c>
      <c r="M144" s="23">
        <f t="shared" si="26"/>
        <v>0.99999999999999456</v>
      </c>
      <c r="N144" s="22">
        <f t="shared" si="27"/>
        <v>0.99999999999955091</v>
      </c>
    </row>
    <row r="145" spans="7:14" x14ac:dyDescent="0.35">
      <c r="G145" t="s">
        <v>10</v>
      </c>
      <c r="H145">
        <v>99</v>
      </c>
      <c r="I145">
        <v>15.2</v>
      </c>
      <c r="J145">
        <v>45665230</v>
      </c>
      <c r="K145">
        <v>12</v>
      </c>
      <c r="L145" s="22">
        <f t="shared" si="25"/>
        <v>0.99999999999969869</v>
      </c>
      <c r="M145" s="23">
        <f t="shared" si="26"/>
        <v>0.99999999999997757</v>
      </c>
      <c r="N145" s="22">
        <f t="shared" si="27"/>
        <v>0.99999999999925693</v>
      </c>
    </row>
    <row r="146" spans="7:14" x14ac:dyDescent="0.35">
      <c r="G146" t="s">
        <v>11</v>
      </c>
      <c r="H146">
        <v>56</v>
      </c>
      <c r="I146">
        <v>9.1999999999999993</v>
      </c>
      <c r="J146">
        <v>25978080</v>
      </c>
      <c r="K146">
        <v>8</v>
      </c>
      <c r="L146" s="22">
        <f t="shared" si="25"/>
        <v>0.9999999999996898</v>
      </c>
      <c r="M146" s="23">
        <f t="shared" si="26"/>
        <v>0.99999999999997324</v>
      </c>
      <c r="N146" s="22">
        <f t="shared" si="27"/>
        <v>0.99999999999925127</v>
      </c>
    </row>
    <row r="147" spans="7:14" x14ac:dyDescent="0.35">
      <c r="G147" t="s">
        <v>12</v>
      </c>
      <c r="H147">
        <v>120</v>
      </c>
      <c r="I147">
        <v>13.1</v>
      </c>
      <c r="J147">
        <v>37900800</v>
      </c>
      <c r="K147">
        <v>12</v>
      </c>
      <c r="L147" s="25">
        <f t="shared" si="25"/>
        <v>0.99999999999997369</v>
      </c>
      <c r="M147" s="22">
        <f t="shared" si="26"/>
        <v>0.99999999999968614</v>
      </c>
      <c r="N147" s="22">
        <f t="shared" si="27"/>
        <v>0.99999999999996736</v>
      </c>
    </row>
    <row r="148" spans="7:14" x14ac:dyDescent="0.35">
      <c r="G148" t="s">
        <v>13</v>
      </c>
      <c r="H148">
        <v>122</v>
      </c>
      <c r="I148">
        <v>12.4</v>
      </c>
      <c r="J148">
        <v>42560000</v>
      </c>
      <c r="K148">
        <v>13</v>
      </c>
      <c r="L148" s="25">
        <f t="shared" si="25"/>
        <v>0.99999999999999689</v>
      </c>
      <c r="M148" s="22">
        <f t="shared" si="26"/>
        <v>0.99999999999987943</v>
      </c>
      <c r="N148" s="22">
        <f t="shared" si="27"/>
        <v>0.99999999999985589</v>
      </c>
    </row>
    <row r="149" spans="7:14" x14ac:dyDescent="0.35">
      <c r="G149" t="s">
        <v>14</v>
      </c>
      <c r="H149">
        <v>142</v>
      </c>
      <c r="I149">
        <v>14.6</v>
      </c>
      <c r="J149">
        <v>48900090</v>
      </c>
      <c r="K149">
        <v>15</v>
      </c>
      <c r="L149" s="25">
        <f t="shared" si="25"/>
        <v>0.999999999999999</v>
      </c>
      <c r="M149" s="22">
        <f t="shared" si="26"/>
        <v>0.99999999999986033</v>
      </c>
      <c r="N149" s="22">
        <f t="shared" si="27"/>
        <v>0.99999999999987477</v>
      </c>
    </row>
    <row r="150" spans="7:14" x14ac:dyDescent="0.35">
      <c r="G150" t="s">
        <v>15</v>
      </c>
      <c r="H150">
        <v>132</v>
      </c>
      <c r="I150">
        <v>13.4</v>
      </c>
      <c r="J150">
        <v>46500200</v>
      </c>
      <c r="K150">
        <v>16</v>
      </c>
      <c r="L150" s="25">
        <f t="shared" si="25"/>
        <v>0.99999999999999456</v>
      </c>
      <c r="M150" s="22">
        <f t="shared" si="26"/>
        <v>0.99999999999989042</v>
      </c>
      <c r="N150" s="22">
        <f t="shared" si="27"/>
        <v>0.99999999999984635</v>
      </c>
    </row>
    <row r="151" spans="7:14" x14ac:dyDescent="0.35">
      <c r="G151" t="s">
        <v>16</v>
      </c>
      <c r="H151">
        <v>68</v>
      </c>
      <c r="I151">
        <v>8.6999999999999993</v>
      </c>
      <c r="J151">
        <v>26400500</v>
      </c>
      <c r="K151">
        <v>9</v>
      </c>
      <c r="L151" s="22">
        <f t="shared" si="25"/>
        <v>0.99999999999993261</v>
      </c>
      <c r="M151" s="23">
        <f t="shared" si="26"/>
        <v>0.99999999999997713</v>
      </c>
      <c r="N151" s="22">
        <f t="shared" si="27"/>
        <v>0.9999999999996757</v>
      </c>
    </row>
    <row r="152" spans="7:14" x14ac:dyDescent="0.35">
      <c r="G152" t="s">
        <v>17</v>
      </c>
      <c r="H152">
        <v>79</v>
      </c>
      <c r="I152">
        <v>12.7</v>
      </c>
      <c r="J152">
        <v>19800800</v>
      </c>
      <c r="K152">
        <v>7</v>
      </c>
      <c r="L152" s="22">
        <f t="shared" si="25"/>
        <v>0.99999999999939126</v>
      </c>
      <c r="M152" s="22">
        <f t="shared" si="26"/>
        <v>0.99999999999863642</v>
      </c>
      <c r="N152" s="24">
        <f t="shared" si="27"/>
        <v>0.99999999999977118</v>
      </c>
    </row>
    <row r="153" spans="7:14" x14ac:dyDescent="0.35">
      <c r="G153" t="s">
        <v>18</v>
      </c>
      <c r="H153">
        <v>103</v>
      </c>
      <c r="I153">
        <v>11.5</v>
      </c>
      <c r="J153">
        <v>32568740</v>
      </c>
      <c r="K153">
        <v>6</v>
      </c>
      <c r="L153" s="25">
        <f t="shared" si="25"/>
        <v>0.99999999999996425</v>
      </c>
      <c r="M153" s="22">
        <f t="shared" si="26"/>
        <v>0.99999999999968581</v>
      </c>
      <c r="N153" s="22">
        <f t="shared" si="27"/>
        <v>0.99999999999993872</v>
      </c>
    </row>
    <row r="154" spans="7:14" x14ac:dyDescent="0.35">
      <c r="G154" t="s">
        <v>19</v>
      </c>
      <c r="H154">
        <v>140</v>
      </c>
      <c r="I154">
        <v>13.9</v>
      </c>
      <c r="J154">
        <v>47635980</v>
      </c>
      <c r="K154">
        <v>13</v>
      </c>
      <c r="L154" s="25">
        <f t="shared" si="25"/>
        <v>0.99999999999999878</v>
      </c>
      <c r="M154" s="22">
        <f t="shared" si="26"/>
        <v>0.99999999999984202</v>
      </c>
      <c r="N154" s="22">
        <f t="shared" si="27"/>
        <v>0.99999999999988387</v>
      </c>
    </row>
    <row r="155" spans="7:14" x14ac:dyDescent="0.35">
      <c r="G155" t="s">
        <v>20</v>
      </c>
      <c r="H155">
        <v>130</v>
      </c>
      <c r="I155">
        <v>11.5</v>
      </c>
      <c r="J155">
        <v>47005600</v>
      </c>
      <c r="K155">
        <v>14</v>
      </c>
      <c r="L155" s="25">
        <f t="shared" si="25"/>
        <v>0.99999999999998279</v>
      </c>
      <c r="M155" s="22">
        <f t="shared" si="26"/>
        <v>0.99999999999992273</v>
      </c>
      <c r="N155" s="22">
        <f t="shared" si="27"/>
        <v>0.99999999999979283</v>
      </c>
    </row>
    <row r="156" spans="7:14" x14ac:dyDescent="0.35">
      <c r="G156" t="s">
        <v>21</v>
      </c>
      <c r="H156">
        <v>74</v>
      </c>
      <c r="I156">
        <v>8.6</v>
      </c>
      <c r="J156">
        <v>24652000</v>
      </c>
      <c r="K156">
        <v>6</v>
      </c>
      <c r="L156" s="25">
        <f t="shared" si="25"/>
        <v>0.99999999999999378</v>
      </c>
      <c r="M156" s="22">
        <f t="shared" si="26"/>
        <v>0.99999999999980282</v>
      </c>
      <c r="N156" s="22">
        <f t="shared" si="27"/>
        <v>0.9999999999999073</v>
      </c>
    </row>
    <row r="157" spans="7:14" x14ac:dyDescent="0.35">
      <c r="G157" t="s">
        <v>22</v>
      </c>
      <c r="H157">
        <v>49</v>
      </c>
      <c r="I157">
        <v>9.8000000000000007</v>
      </c>
      <c r="J157">
        <v>14568990</v>
      </c>
      <c r="K157">
        <v>6</v>
      </c>
      <c r="L157" s="22">
        <f t="shared" si="25"/>
        <v>0.99999999999983746</v>
      </c>
      <c r="M157" s="22">
        <f t="shared" si="26"/>
        <v>0.99999999999943323</v>
      </c>
      <c r="N157" s="24">
        <f t="shared" si="27"/>
        <v>0.9999999999999607</v>
      </c>
    </row>
    <row r="158" spans="7:14" x14ac:dyDescent="0.35">
      <c r="G158" t="s">
        <v>23</v>
      </c>
      <c r="H158">
        <v>75</v>
      </c>
      <c r="I158">
        <v>11.7</v>
      </c>
      <c r="J158">
        <v>37555000</v>
      </c>
      <c r="K158">
        <v>8</v>
      </c>
      <c r="L158" s="22">
        <f t="shared" si="25"/>
        <v>0.99999999999954792</v>
      </c>
      <c r="M158" s="23">
        <f t="shared" si="26"/>
        <v>0.99999999999992606</v>
      </c>
      <c r="N158" s="22">
        <f t="shared" si="27"/>
        <v>0.999999999999024</v>
      </c>
    </row>
    <row r="159" spans="7:14" x14ac:dyDescent="0.35">
      <c r="G159" t="s">
        <v>24</v>
      </c>
      <c r="H159">
        <v>46</v>
      </c>
      <c r="I159">
        <v>8.6999999999999993</v>
      </c>
      <c r="J159">
        <v>22342600</v>
      </c>
      <c r="K159">
        <v>5</v>
      </c>
      <c r="L159" s="22">
        <f t="shared" si="25"/>
        <v>0.99999999999960165</v>
      </c>
      <c r="M159" s="23">
        <f t="shared" si="26"/>
        <v>0.99999999999994427</v>
      </c>
      <c r="N159" s="22">
        <f t="shared" si="27"/>
        <v>0.99999999999911338</v>
      </c>
    </row>
    <row r="160" spans="7:14" x14ac:dyDescent="0.35">
      <c r="G160" t="s">
        <v>25</v>
      </c>
      <c r="H160">
        <v>79</v>
      </c>
      <c r="I160">
        <v>8.9</v>
      </c>
      <c r="J160">
        <v>32465890</v>
      </c>
      <c r="K160">
        <v>9</v>
      </c>
      <c r="L160" s="22">
        <f t="shared" si="25"/>
        <v>0.99999999999986966</v>
      </c>
      <c r="M160" s="23">
        <f t="shared" si="26"/>
        <v>0.999999999999998</v>
      </c>
      <c r="N160" s="22">
        <f t="shared" si="27"/>
        <v>0.99999999999953748</v>
      </c>
    </row>
    <row r="161" spans="7:24" x14ac:dyDescent="0.35">
      <c r="G161" t="s">
        <v>26</v>
      </c>
      <c r="H161">
        <v>90</v>
      </c>
      <c r="I161">
        <v>9.4</v>
      </c>
      <c r="J161">
        <v>34560000</v>
      </c>
      <c r="K161">
        <v>10</v>
      </c>
      <c r="L161" s="22">
        <f t="shared" si="25"/>
        <v>0.99999999999994227</v>
      </c>
      <c r="M161" s="23">
        <f t="shared" si="26"/>
        <v>0.9999999999999738</v>
      </c>
      <c r="N161" s="22">
        <f t="shared" si="27"/>
        <v>0.9999999999996847</v>
      </c>
    </row>
    <row r="164" spans="7:24" x14ac:dyDescent="0.35">
      <c r="H164" t="s">
        <v>101</v>
      </c>
      <c r="N164" t="s">
        <v>102</v>
      </c>
      <c r="T164" t="s">
        <v>103</v>
      </c>
    </row>
    <row r="165" spans="7:24" x14ac:dyDescent="0.35">
      <c r="H165" t="s">
        <v>5</v>
      </c>
      <c r="I165">
        <v>150</v>
      </c>
      <c r="J165">
        <v>15.4</v>
      </c>
      <c r="K165">
        <v>50400200</v>
      </c>
      <c r="L165">
        <v>18</v>
      </c>
      <c r="N165" t="s">
        <v>9</v>
      </c>
      <c r="O165">
        <v>100</v>
      </c>
      <c r="P165">
        <v>9.6999999999999993</v>
      </c>
      <c r="Q165">
        <v>40650005</v>
      </c>
      <c r="R165">
        <v>10</v>
      </c>
      <c r="T165" t="s">
        <v>6</v>
      </c>
      <c r="U165">
        <v>144</v>
      </c>
      <c r="V165">
        <v>11.3</v>
      </c>
      <c r="W165">
        <v>42100650</v>
      </c>
      <c r="X165">
        <v>15</v>
      </c>
    </row>
    <row r="166" spans="7:24" x14ac:dyDescent="0.35">
      <c r="H166" t="s">
        <v>7</v>
      </c>
      <c r="I166">
        <v>120</v>
      </c>
      <c r="J166">
        <v>9.9</v>
      </c>
      <c r="K166">
        <v>39440420</v>
      </c>
      <c r="L166">
        <v>12</v>
      </c>
      <c r="N166" t="s">
        <v>10</v>
      </c>
      <c r="O166">
        <v>99</v>
      </c>
      <c r="P166">
        <v>15.2</v>
      </c>
      <c r="Q166">
        <v>45665230</v>
      </c>
      <c r="R166">
        <v>12</v>
      </c>
      <c r="T166" t="s">
        <v>17</v>
      </c>
      <c r="U166">
        <v>79</v>
      </c>
      <c r="V166">
        <v>12.7</v>
      </c>
      <c r="W166">
        <v>19800800</v>
      </c>
      <c r="X166">
        <v>7</v>
      </c>
    </row>
    <row r="167" spans="7:24" x14ac:dyDescent="0.35">
      <c r="H167" t="s">
        <v>8</v>
      </c>
      <c r="I167">
        <v>110</v>
      </c>
      <c r="J167">
        <v>12.5</v>
      </c>
      <c r="K167">
        <v>36500520</v>
      </c>
      <c r="L167">
        <v>16</v>
      </c>
      <c r="N167" t="s">
        <v>11</v>
      </c>
      <c r="O167">
        <v>56</v>
      </c>
      <c r="P167">
        <v>9.1999999999999993</v>
      </c>
      <c r="Q167">
        <v>25978080</v>
      </c>
      <c r="R167">
        <v>8</v>
      </c>
      <c r="T167" t="s">
        <v>22</v>
      </c>
      <c r="U167">
        <v>49</v>
      </c>
      <c r="V167">
        <v>9.8000000000000007</v>
      </c>
      <c r="W167">
        <v>14568990</v>
      </c>
      <c r="X167">
        <v>6</v>
      </c>
    </row>
    <row r="168" spans="7:24" x14ac:dyDescent="0.35">
      <c r="H168" t="s">
        <v>12</v>
      </c>
      <c r="I168">
        <v>120</v>
      </c>
      <c r="J168">
        <v>13.1</v>
      </c>
      <c r="K168">
        <v>37900800</v>
      </c>
      <c r="L168">
        <v>12</v>
      </c>
      <c r="N168" t="s">
        <v>16</v>
      </c>
      <c r="O168">
        <v>68</v>
      </c>
      <c r="P168">
        <v>8.6999999999999993</v>
      </c>
      <c r="Q168">
        <v>26400500</v>
      </c>
      <c r="R168">
        <v>9</v>
      </c>
      <c r="T168" t="s">
        <v>104</v>
      </c>
      <c r="U168">
        <f>AVERAGE(U165:U167)</f>
        <v>90.666666666666671</v>
      </c>
      <c r="V168">
        <f t="shared" ref="V168:X168" si="28">AVERAGE(V165:V167)</f>
        <v>11.266666666666666</v>
      </c>
      <c r="W168">
        <f t="shared" si="28"/>
        <v>25490146.666666668</v>
      </c>
      <c r="X168">
        <f t="shared" si="28"/>
        <v>9.3333333333333339</v>
      </c>
    </row>
    <row r="169" spans="7:24" x14ac:dyDescent="0.35">
      <c r="H169" t="s">
        <v>13</v>
      </c>
      <c r="I169">
        <v>122</v>
      </c>
      <c r="J169">
        <v>12.4</v>
      </c>
      <c r="K169">
        <v>42560000</v>
      </c>
      <c r="L169">
        <v>13</v>
      </c>
      <c r="N169" t="s">
        <v>23</v>
      </c>
      <c r="O169">
        <v>75</v>
      </c>
      <c r="P169">
        <v>11.7</v>
      </c>
      <c r="Q169">
        <v>37555000</v>
      </c>
      <c r="R169">
        <v>8</v>
      </c>
    </row>
    <row r="170" spans="7:24" x14ac:dyDescent="0.35">
      <c r="H170" t="s">
        <v>14</v>
      </c>
      <c r="I170">
        <v>142</v>
      </c>
      <c r="J170">
        <v>14.6</v>
      </c>
      <c r="K170">
        <v>48900090</v>
      </c>
      <c r="L170">
        <v>15</v>
      </c>
      <c r="N170" t="s">
        <v>24</v>
      </c>
      <c r="O170">
        <v>46</v>
      </c>
      <c r="P170">
        <v>8.6999999999999993</v>
      </c>
      <c r="Q170">
        <v>22342600</v>
      </c>
      <c r="R170">
        <v>5</v>
      </c>
    </row>
    <row r="171" spans="7:24" x14ac:dyDescent="0.35">
      <c r="H171" t="s">
        <v>15</v>
      </c>
      <c r="I171">
        <v>132</v>
      </c>
      <c r="J171">
        <v>13.4</v>
      </c>
      <c r="K171">
        <v>46500200</v>
      </c>
      <c r="L171">
        <v>16</v>
      </c>
      <c r="N171" t="s">
        <v>25</v>
      </c>
      <c r="O171">
        <v>79</v>
      </c>
      <c r="P171">
        <v>8.9</v>
      </c>
      <c r="Q171">
        <v>32465890</v>
      </c>
      <c r="R171">
        <v>9</v>
      </c>
    </row>
    <row r="172" spans="7:24" x14ac:dyDescent="0.35">
      <c r="H172" t="s">
        <v>18</v>
      </c>
      <c r="I172">
        <v>103</v>
      </c>
      <c r="J172">
        <v>11.5</v>
      </c>
      <c r="K172">
        <v>32568740</v>
      </c>
      <c r="L172">
        <v>6</v>
      </c>
      <c r="N172" t="s">
        <v>26</v>
      </c>
      <c r="O172">
        <v>90</v>
      </c>
      <c r="P172">
        <v>9.4</v>
      </c>
      <c r="Q172">
        <v>34560000</v>
      </c>
      <c r="R172">
        <v>10</v>
      </c>
    </row>
    <row r="173" spans="7:24" x14ac:dyDescent="0.35">
      <c r="H173" t="s">
        <v>19</v>
      </c>
      <c r="I173">
        <v>140</v>
      </c>
      <c r="J173">
        <v>13.9</v>
      </c>
      <c r="K173">
        <v>47635980</v>
      </c>
      <c r="L173">
        <v>13</v>
      </c>
      <c r="N173" t="s">
        <v>104</v>
      </c>
      <c r="O173">
        <f>AVERAGE(O165:O172)</f>
        <v>76.625</v>
      </c>
      <c r="P173">
        <f t="shared" ref="P173:R173" si="29">AVERAGE(P165:P172)</f>
        <v>10.187500000000002</v>
      </c>
      <c r="Q173">
        <f t="shared" si="29"/>
        <v>33202163.125</v>
      </c>
      <c r="R173">
        <f t="shared" si="29"/>
        <v>8.875</v>
      </c>
    </row>
    <row r="174" spans="7:24" x14ac:dyDescent="0.35">
      <c r="H174" t="s">
        <v>20</v>
      </c>
      <c r="I174">
        <v>130</v>
      </c>
      <c r="J174">
        <v>11.5</v>
      </c>
      <c r="K174">
        <v>47005600</v>
      </c>
      <c r="L174">
        <v>14</v>
      </c>
    </row>
    <row r="175" spans="7:24" x14ac:dyDescent="0.35">
      <c r="H175" t="s">
        <v>21</v>
      </c>
      <c r="I175">
        <v>74</v>
      </c>
      <c r="J175">
        <v>8.6</v>
      </c>
      <c r="K175">
        <v>24652000</v>
      </c>
      <c r="L175">
        <v>6</v>
      </c>
    </row>
    <row r="176" spans="7:24" x14ac:dyDescent="0.35">
      <c r="H176" t="s">
        <v>104</v>
      </c>
      <c r="I176">
        <f>AVERAGE(I165:I175)</f>
        <v>122.09090909090909</v>
      </c>
      <c r="J176">
        <f t="shared" ref="J176:L176" si="30">AVERAGE(J165:J175)</f>
        <v>12.436363636363636</v>
      </c>
      <c r="K176">
        <f t="shared" si="30"/>
        <v>41278595.454545453</v>
      </c>
      <c r="L176">
        <f t="shared" si="30"/>
        <v>12.818181818181818</v>
      </c>
    </row>
    <row r="178" spans="7:14" x14ac:dyDescent="0.35">
      <c r="H178" t="s">
        <v>108</v>
      </c>
    </row>
    <row r="179" spans="7:14" x14ac:dyDescent="0.35">
      <c r="H179" t="s">
        <v>101</v>
      </c>
      <c r="I179">
        <f>AVERAGE(I165:I175)</f>
        <v>122.09090909090909</v>
      </c>
      <c r="J179">
        <f t="shared" ref="J179:L179" si="31">AVERAGE(J165:J175)</f>
        <v>12.436363636363636</v>
      </c>
      <c r="K179">
        <f t="shared" si="31"/>
        <v>41278595.454545453</v>
      </c>
      <c r="L179">
        <f t="shared" si="31"/>
        <v>12.818181818181818</v>
      </c>
    </row>
    <row r="180" spans="7:14" x14ac:dyDescent="0.35">
      <c r="H180" t="s">
        <v>102</v>
      </c>
      <c r="I180">
        <f>AVERAGE(O165:O172)</f>
        <v>76.625</v>
      </c>
      <c r="J180">
        <f>AVERAGE(P165:P172)</f>
        <v>10.187500000000002</v>
      </c>
      <c r="K180">
        <f>AVERAGE(Q165:Q172)</f>
        <v>33202163.125</v>
      </c>
      <c r="L180">
        <f>AVERAGE(R165:R172)</f>
        <v>8.875</v>
      </c>
    </row>
    <row r="181" spans="7:14" x14ac:dyDescent="0.35">
      <c r="H181" t="s">
        <v>103</v>
      </c>
      <c r="I181">
        <f>AVERAGE(U165:U167)</f>
        <v>90.666666666666671</v>
      </c>
      <c r="J181">
        <f t="shared" ref="J181:L181" si="32">AVERAGE(V165:V167)</f>
        <v>11.266666666666666</v>
      </c>
      <c r="K181">
        <f t="shared" si="32"/>
        <v>25490146.666666668</v>
      </c>
      <c r="L181">
        <f t="shared" si="32"/>
        <v>9.3333333333333339</v>
      </c>
    </row>
    <row r="183" spans="7:14" ht="15.5" x14ac:dyDescent="0.35">
      <c r="G183" s="20" t="s">
        <v>96</v>
      </c>
      <c r="H183" s="20" t="s">
        <v>97</v>
      </c>
      <c r="I183" s="20" t="s">
        <v>98</v>
      </c>
      <c r="J183" s="20" t="s">
        <v>99</v>
      </c>
      <c r="K183" s="20" t="s">
        <v>100</v>
      </c>
      <c r="L183" s="20" t="s">
        <v>101</v>
      </c>
      <c r="M183" s="20" t="s">
        <v>102</v>
      </c>
      <c r="N183" s="20" t="s">
        <v>103</v>
      </c>
    </row>
    <row r="184" spans="7:14" x14ac:dyDescent="0.35">
      <c r="G184" t="s">
        <v>5</v>
      </c>
      <c r="H184">
        <v>150</v>
      </c>
      <c r="I184">
        <v>15.4</v>
      </c>
      <c r="J184">
        <v>50400200</v>
      </c>
      <c r="K184">
        <v>18</v>
      </c>
      <c r="L184" s="25">
        <f>(($I$179*H184)+($J$179*I184)+($K$179*J184)+($L$179*K184))/(SQRT(($I$179^2)+($J$179^2)+($K$179^2)+($L$179^2))*SQRT((H184^2)+(I184^2)+(J184^2)+(K184^2)))</f>
        <v>0.99999999999999889</v>
      </c>
      <c r="M184" s="22">
        <f>(($I$180*H184)+($J$180*I184)+($K$180*J184)+($L$180*K184))/(SQRT(($I$180^2)+($J$180^2)+($K$180^2)+($L$180^2))*SQRT((H184^2)+(I184^2)+(J184^2)+(K184^2)))</f>
        <v>0.99999999999977274</v>
      </c>
      <c r="N184" s="22">
        <f>(($I$181*H184)+($J$181*I184)+($K$181*J184)+($L$181*K184))/(SQRT(($I$181^2)+($J$181^2)+($K$181^2)+($L$181^2))*SQRT((H184^2)+(I184^2)+(J184^2)+(K184^2)))</f>
        <v>0.99999999999982214</v>
      </c>
    </row>
    <row r="185" spans="7:14" x14ac:dyDescent="0.35">
      <c r="G185" t="s">
        <v>6</v>
      </c>
      <c r="H185">
        <v>144</v>
      </c>
      <c r="I185">
        <v>11.3</v>
      </c>
      <c r="J185">
        <v>42100650</v>
      </c>
      <c r="K185">
        <v>15</v>
      </c>
      <c r="L185" s="22">
        <f t="shared" ref="L185:L205" si="33">(($I$179*H185)+($J$179*I185)+($K$179*J185)+($L$179*K185))/(SQRT(($I$179^2)+($J$179^2)+($K$179^2)+($L$179^2))*SQRT((H185^2)+(I185^2)+(J185^2)+(K185^2)))</f>
        <v>0.9999999999998912</v>
      </c>
      <c r="M185" s="22">
        <f t="shared" ref="M185:M205" si="34">(($I$180*H185)+($J$180*I185)+($K$180*J185)+($L$180*K185))/(SQRT(($I$180^2)+($J$180^2)+($K$180^2)+($L$180^2))*SQRT((H185^2)+(I185^2)+(J185^2)+(K185^2)))</f>
        <v>0.99999999999937639</v>
      </c>
      <c r="N185" s="24">
        <f t="shared" ref="N185:N205" si="35">(($I$181*H185)+($J$181*I185)+($K$181*J185)+($L$181*K185))/(SQRT(($I$181^2)+($J$181^2)+($K$181^2)+($L$181^2))*SQRT((H185^2)+(I185^2)+(J185^2)+(K185^2)))</f>
        <v>0.99999999999997546</v>
      </c>
    </row>
    <row r="186" spans="7:14" x14ac:dyDescent="0.35">
      <c r="G186" t="s">
        <v>7</v>
      </c>
      <c r="H186">
        <v>120</v>
      </c>
      <c r="I186">
        <v>9.9</v>
      </c>
      <c r="J186">
        <v>39440420</v>
      </c>
      <c r="K186">
        <v>12</v>
      </c>
      <c r="L186" s="25">
        <f t="shared" si="33"/>
        <v>0.99999999999999512</v>
      </c>
      <c r="M186" s="22">
        <f t="shared" si="34"/>
        <v>0.99999999999972777</v>
      </c>
      <c r="N186" s="22">
        <f t="shared" si="35"/>
        <v>0.99999999999984746</v>
      </c>
    </row>
    <row r="187" spans="7:14" x14ac:dyDescent="0.35">
      <c r="G187" t="s">
        <v>8</v>
      </c>
      <c r="H187">
        <v>110</v>
      </c>
      <c r="I187">
        <v>12.5</v>
      </c>
      <c r="J187">
        <v>36500520</v>
      </c>
      <c r="K187">
        <v>16</v>
      </c>
      <c r="L187" s="25">
        <f t="shared" si="33"/>
        <v>0.99999999999998934</v>
      </c>
      <c r="M187" s="22">
        <f t="shared" si="34"/>
        <v>0.99999999999973554</v>
      </c>
      <c r="N187" s="22">
        <f t="shared" si="35"/>
        <v>0.99999999999984468</v>
      </c>
    </row>
    <row r="188" spans="7:14" x14ac:dyDescent="0.35">
      <c r="G188" t="s">
        <v>9</v>
      </c>
      <c r="H188">
        <v>100</v>
      </c>
      <c r="I188">
        <v>9.6999999999999993</v>
      </c>
      <c r="J188">
        <v>40650005</v>
      </c>
      <c r="K188">
        <v>10</v>
      </c>
      <c r="L188" s="22">
        <f t="shared" si="33"/>
        <v>0.99999999999987232</v>
      </c>
      <c r="M188" s="23">
        <f t="shared" si="34"/>
        <v>0.9999999999999859</v>
      </c>
      <c r="N188" s="22">
        <f t="shared" si="35"/>
        <v>0.99999999999937061</v>
      </c>
    </row>
    <row r="189" spans="7:14" x14ac:dyDescent="0.35">
      <c r="G189" t="s">
        <v>10</v>
      </c>
      <c r="H189">
        <v>99</v>
      </c>
      <c r="I189">
        <v>15.2</v>
      </c>
      <c r="J189">
        <v>45665230</v>
      </c>
      <c r="K189">
        <v>12</v>
      </c>
      <c r="L189" s="22">
        <f t="shared" si="33"/>
        <v>0.99999999999968658</v>
      </c>
      <c r="M189" s="23">
        <f t="shared" si="34"/>
        <v>0.99999999999999012</v>
      </c>
      <c r="N189" s="22">
        <f t="shared" si="35"/>
        <v>0.99999999999902411</v>
      </c>
    </row>
    <row r="190" spans="7:14" x14ac:dyDescent="0.35">
      <c r="G190" t="s">
        <v>11</v>
      </c>
      <c r="H190">
        <v>56</v>
      </c>
      <c r="I190">
        <v>9.1999999999999993</v>
      </c>
      <c r="J190">
        <v>25978080</v>
      </c>
      <c r="K190">
        <v>8</v>
      </c>
      <c r="L190" s="22">
        <f t="shared" si="33"/>
        <v>0.99999999999967704</v>
      </c>
      <c r="M190" s="23">
        <f t="shared" si="34"/>
        <v>0.99999999999998668</v>
      </c>
      <c r="N190" s="22">
        <f t="shared" si="35"/>
        <v>0.99999999999901257</v>
      </c>
    </row>
    <row r="191" spans="7:14" x14ac:dyDescent="0.35">
      <c r="G191" t="s">
        <v>12</v>
      </c>
      <c r="H191">
        <v>120</v>
      </c>
      <c r="I191">
        <v>13.1</v>
      </c>
      <c r="J191">
        <v>37900800</v>
      </c>
      <c r="K191">
        <v>12</v>
      </c>
      <c r="L191" s="25">
        <f t="shared" si="33"/>
        <v>0.99999999999997735</v>
      </c>
      <c r="M191" s="22">
        <f t="shared" si="34"/>
        <v>0.99999999999962985</v>
      </c>
      <c r="N191" s="22">
        <f t="shared" si="35"/>
        <v>0.99999999999991773</v>
      </c>
    </row>
    <row r="192" spans="7:14" x14ac:dyDescent="0.35">
      <c r="G192" t="s">
        <v>13</v>
      </c>
      <c r="H192">
        <v>122</v>
      </c>
      <c r="I192">
        <v>12.4</v>
      </c>
      <c r="J192">
        <v>42560000</v>
      </c>
      <c r="K192">
        <v>13</v>
      </c>
      <c r="L192" s="25">
        <f t="shared" si="33"/>
        <v>0.99999999999999589</v>
      </c>
      <c r="M192" s="22">
        <f t="shared" si="34"/>
        <v>0.99999999999984324</v>
      </c>
      <c r="N192" s="22">
        <f t="shared" si="35"/>
        <v>0.99999999999974842</v>
      </c>
    </row>
    <row r="193" spans="7:14" x14ac:dyDescent="0.35">
      <c r="G193" t="s">
        <v>14</v>
      </c>
      <c r="H193">
        <v>142</v>
      </c>
      <c r="I193">
        <v>14.6</v>
      </c>
      <c r="J193">
        <v>48900090</v>
      </c>
      <c r="K193">
        <v>15</v>
      </c>
      <c r="L193" s="25">
        <f t="shared" si="33"/>
        <v>0.99999999999999856</v>
      </c>
      <c r="M193" s="22">
        <f t="shared" si="34"/>
        <v>0.9999999999998217</v>
      </c>
      <c r="N193" s="22">
        <f t="shared" si="35"/>
        <v>0.99999999999977451</v>
      </c>
    </row>
    <row r="194" spans="7:14" x14ac:dyDescent="0.35">
      <c r="G194" t="s">
        <v>15</v>
      </c>
      <c r="H194">
        <v>132</v>
      </c>
      <c r="I194">
        <v>13.4</v>
      </c>
      <c r="J194">
        <v>46500200</v>
      </c>
      <c r="K194">
        <v>16</v>
      </c>
      <c r="L194" s="25">
        <f t="shared" si="33"/>
        <v>0.99999999999999234</v>
      </c>
      <c r="M194" s="22">
        <f t="shared" si="34"/>
        <v>0.999999999999856</v>
      </c>
      <c r="N194" s="22">
        <f t="shared" si="35"/>
        <v>0.99999999999972999</v>
      </c>
    </row>
    <row r="195" spans="7:14" x14ac:dyDescent="0.35">
      <c r="G195" t="s">
        <v>16</v>
      </c>
      <c r="H195">
        <v>68</v>
      </c>
      <c r="I195">
        <v>8.6999999999999993</v>
      </c>
      <c r="J195">
        <v>26400500</v>
      </c>
      <c r="K195">
        <v>9</v>
      </c>
      <c r="L195" s="22">
        <f t="shared" si="33"/>
        <v>0.99999999999992628</v>
      </c>
      <c r="M195" s="23">
        <f t="shared" si="34"/>
        <v>0.99999999999996125</v>
      </c>
      <c r="N195" s="22">
        <f t="shared" si="35"/>
        <v>0.99999999999951183</v>
      </c>
    </row>
    <row r="196" spans="7:14" x14ac:dyDescent="0.35">
      <c r="G196" t="s">
        <v>17</v>
      </c>
      <c r="H196">
        <v>79</v>
      </c>
      <c r="I196">
        <v>12.7</v>
      </c>
      <c r="J196">
        <v>19800800</v>
      </c>
      <c r="K196">
        <v>7</v>
      </c>
      <c r="L196" s="22">
        <f t="shared" si="33"/>
        <v>0.99999999999940881</v>
      </c>
      <c r="M196" s="22">
        <f t="shared" si="34"/>
        <v>0.99999999999852585</v>
      </c>
      <c r="N196" s="24">
        <f t="shared" si="35"/>
        <v>0.9999999999998862</v>
      </c>
    </row>
    <row r="197" spans="7:14" x14ac:dyDescent="0.35">
      <c r="G197" t="s">
        <v>18</v>
      </c>
      <c r="H197">
        <v>103</v>
      </c>
      <c r="I197">
        <v>11.5</v>
      </c>
      <c r="J197">
        <v>32568740</v>
      </c>
      <c r="K197">
        <v>6</v>
      </c>
      <c r="L197" s="25">
        <f t="shared" si="33"/>
        <v>0.99999999999996991</v>
      </c>
      <c r="M197" s="22">
        <f t="shared" si="34"/>
        <v>0.99999999999963018</v>
      </c>
      <c r="N197" s="22">
        <f t="shared" si="35"/>
        <v>0.99999999999990163</v>
      </c>
    </row>
    <row r="198" spans="7:14" x14ac:dyDescent="0.35">
      <c r="G198" t="s">
        <v>19</v>
      </c>
      <c r="H198">
        <v>140</v>
      </c>
      <c r="I198">
        <v>13.9</v>
      </c>
      <c r="J198">
        <v>47635980</v>
      </c>
      <c r="K198">
        <v>13</v>
      </c>
      <c r="L198" s="25">
        <f t="shared" si="33"/>
        <v>0.99999999999999911</v>
      </c>
      <c r="M198" s="22">
        <f t="shared" si="34"/>
        <v>0.99999999999980083</v>
      </c>
      <c r="N198" s="22">
        <f t="shared" si="35"/>
        <v>0.99999999999979328</v>
      </c>
    </row>
    <row r="199" spans="7:14" x14ac:dyDescent="0.35">
      <c r="G199" t="s">
        <v>20</v>
      </c>
      <c r="H199">
        <v>130</v>
      </c>
      <c r="I199">
        <v>11.5</v>
      </c>
      <c r="J199">
        <v>47005600</v>
      </c>
      <c r="K199">
        <v>14</v>
      </c>
      <c r="L199" s="25">
        <f t="shared" si="33"/>
        <v>0.99999999999998002</v>
      </c>
      <c r="M199" s="22">
        <f t="shared" si="34"/>
        <v>0.99999999999989297</v>
      </c>
      <c r="N199" s="22">
        <f t="shared" si="35"/>
        <v>0.99999999999966538</v>
      </c>
    </row>
    <row r="200" spans="7:14" x14ac:dyDescent="0.35">
      <c r="G200" t="s">
        <v>21</v>
      </c>
      <c r="H200">
        <v>74</v>
      </c>
      <c r="I200">
        <v>8.6</v>
      </c>
      <c r="J200">
        <v>24652000</v>
      </c>
      <c r="K200">
        <v>6</v>
      </c>
      <c r="L200" s="25">
        <f t="shared" si="33"/>
        <v>0.99999999999999556</v>
      </c>
      <c r="M200" s="22">
        <f t="shared" si="34"/>
        <v>0.99999999999975808</v>
      </c>
      <c r="N200" s="22">
        <f t="shared" si="35"/>
        <v>0.99999999999983413</v>
      </c>
    </row>
    <row r="201" spans="7:14" x14ac:dyDescent="0.35">
      <c r="G201" t="s">
        <v>22</v>
      </c>
      <c r="H201">
        <v>49</v>
      </c>
      <c r="I201">
        <v>9.8000000000000007</v>
      </c>
      <c r="J201">
        <v>14568990</v>
      </c>
      <c r="K201">
        <v>6</v>
      </c>
      <c r="L201" s="22">
        <f t="shared" si="33"/>
        <v>0.99999999999984368</v>
      </c>
      <c r="M201" s="22">
        <f t="shared" si="34"/>
        <v>0.99999999999936573</v>
      </c>
      <c r="N201" s="24">
        <f t="shared" si="35"/>
        <v>0.99999999999995359</v>
      </c>
    </row>
    <row r="202" spans="7:14" x14ac:dyDescent="0.35">
      <c r="G202" t="s">
        <v>23</v>
      </c>
      <c r="H202">
        <v>75</v>
      </c>
      <c r="I202">
        <v>11.7</v>
      </c>
      <c r="J202">
        <v>37555000</v>
      </c>
      <c r="K202">
        <v>8</v>
      </c>
      <c r="L202" s="22">
        <f t="shared" si="33"/>
        <v>0.9999999999995336</v>
      </c>
      <c r="M202" s="23">
        <f t="shared" si="34"/>
        <v>0.99999999999995004</v>
      </c>
      <c r="N202" s="22">
        <f t="shared" si="35"/>
        <v>0.99999999999876299</v>
      </c>
    </row>
    <row r="203" spans="7:14" x14ac:dyDescent="0.35">
      <c r="G203" t="s">
        <v>24</v>
      </c>
      <c r="H203">
        <v>46</v>
      </c>
      <c r="I203">
        <v>8.6999999999999993</v>
      </c>
      <c r="J203">
        <v>22342600</v>
      </c>
      <c r="K203">
        <v>5</v>
      </c>
      <c r="L203" s="22">
        <f t="shared" si="33"/>
        <v>0.99999999999958855</v>
      </c>
      <c r="M203" s="23">
        <f t="shared" si="34"/>
        <v>0.99999999999996481</v>
      </c>
      <c r="N203" s="22">
        <f t="shared" si="35"/>
        <v>0.99999999999886635</v>
      </c>
    </row>
    <row r="204" spans="7:14" x14ac:dyDescent="0.35">
      <c r="G204" t="s">
        <v>25</v>
      </c>
      <c r="H204">
        <v>79</v>
      </c>
      <c r="I204">
        <v>8.9</v>
      </c>
      <c r="J204">
        <v>32465890</v>
      </c>
      <c r="K204">
        <v>9</v>
      </c>
      <c r="L204" s="22">
        <f t="shared" si="33"/>
        <v>0.99999999999986144</v>
      </c>
      <c r="M204" s="23">
        <f t="shared" si="34"/>
        <v>0.99999999999999156</v>
      </c>
      <c r="N204" s="22">
        <f t="shared" si="35"/>
        <v>0.99999999999935063</v>
      </c>
    </row>
    <row r="205" spans="7:14" x14ac:dyDescent="0.35">
      <c r="G205" t="s">
        <v>26</v>
      </c>
      <c r="H205">
        <v>90</v>
      </c>
      <c r="I205">
        <v>9.4</v>
      </c>
      <c r="J205">
        <v>34560000</v>
      </c>
      <c r="K205">
        <v>10</v>
      </c>
      <c r="L205" s="22">
        <f t="shared" si="33"/>
        <v>0.99999999999993694</v>
      </c>
      <c r="M205" s="23">
        <f t="shared" si="34"/>
        <v>0.99999999999995537</v>
      </c>
      <c r="N205" s="22">
        <f t="shared" si="35"/>
        <v>0.99999999999952882</v>
      </c>
    </row>
    <row r="208" spans="7:14" x14ac:dyDescent="0.35">
      <c r="G208" t="s">
        <v>109</v>
      </c>
    </row>
    <row r="209" spans="7:23" x14ac:dyDescent="0.35">
      <c r="G209" t="s">
        <v>110</v>
      </c>
    </row>
    <row r="210" spans="7:23" x14ac:dyDescent="0.35">
      <c r="G210" s="28" t="s">
        <v>101</v>
      </c>
      <c r="H210" s="28"/>
      <c r="I210" s="28"/>
      <c r="J210" s="28"/>
      <c r="K210" s="28"/>
      <c r="M210" s="29" t="s">
        <v>102</v>
      </c>
      <c r="N210" s="29"/>
      <c r="O210" s="29"/>
      <c r="P210" s="29"/>
      <c r="Q210" s="29"/>
      <c r="S210" s="30" t="s">
        <v>103</v>
      </c>
      <c r="T210" s="30"/>
      <c r="U210" s="30"/>
      <c r="V210" s="30"/>
      <c r="W210" s="30"/>
    </row>
    <row r="211" spans="7:23" ht="15.5" x14ac:dyDescent="0.35">
      <c r="G211" s="31" t="s">
        <v>96</v>
      </c>
      <c r="H211" s="31" t="s">
        <v>97</v>
      </c>
      <c r="I211" s="31" t="s">
        <v>98</v>
      </c>
      <c r="J211" s="31" t="s">
        <v>99</v>
      </c>
      <c r="K211" s="31" t="s">
        <v>100</v>
      </c>
      <c r="M211" s="32" t="s">
        <v>96</v>
      </c>
      <c r="N211" s="32" t="s">
        <v>97</v>
      </c>
      <c r="O211" s="32" t="s">
        <v>98</v>
      </c>
      <c r="P211" s="32" t="s">
        <v>99</v>
      </c>
      <c r="Q211" s="32" t="s">
        <v>100</v>
      </c>
      <c r="S211" s="33" t="s">
        <v>96</v>
      </c>
      <c r="T211" s="33" t="s">
        <v>97</v>
      </c>
      <c r="U211" s="33" t="s">
        <v>98</v>
      </c>
      <c r="V211" s="33" t="s">
        <v>99</v>
      </c>
      <c r="W211" s="33" t="s">
        <v>100</v>
      </c>
    </row>
    <row r="212" spans="7:23" x14ac:dyDescent="0.35">
      <c r="G212" t="s">
        <v>5</v>
      </c>
      <c r="H212">
        <v>150</v>
      </c>
      <c r="I212">
        <v>15.4</v>
      </c>
      <c r="J212">
        <v>50400200</v>
      </c>
      <c r="K212">
        <v>18</v>
      </c>
      <c r="M212" t="s">
        <v>9</v>
      </c>
      <c r="N212">
        <v>100</v>
      </c>
      <c r="O212">
        <v>9.6999999999999993</v>
      </c>
      <c r="P212">
        <v>40650005</v>
      </c>
      <c r="Q212">
        <v>10</v>
      </c>
      <c r="S212" t="s">
        <v>6</v>
      </c>
      <c r="T212">
        <v>144</v>
      </c>
      <c r="U212">
        <v>11.3</v>
      </c>
      <c r="V212">
        <v>42100650</v>
      </c>
      <c r="W212">
        <v>15</v>
      </c>
    </row>
    <row r="213" spans="7:23" x14ac:dyDescent="0.35">
      <c r="G213" t="s">
        <v>7</v>
      </c>
      <c r="H213">
        <v>120</v>
      </c>
      <c r="I213">
        <v>9.9</v>
      </c>
      <c r="J213">
        <v>39440420</v>
      </c>
      <c r="K213">
        <v>12</v>
      </c>
      <c r="M213" t="s">
        <v>10</v>
      </c>
      <c r="N213">
        <v>99</v>
      </c>
      <c r="O213">
        <v>15.2</v>
      </c>
      <c r="P213">
        <v>45665230</v>
      </c>
      <c r="Q213">
        <v>12</v>
      </c>
      <c r="S213" t="s">
        <v>17</v>
      </c>
      <c r="T213">
        <v>79</v>
      </c>
      <c r="U213">
        <v>12.7</v>
      </c>
      <c r="V213">
        <v>19800800</v>
      </c>
      <c r="W213">
        <v>7</v>
      </c>
    </row>
    <row r="214" spans="7:23" x14ac:dyDescent="0.35">
      <c r="G214" t="s">
        <v>8</v>
      </c>
      <c r="H214">
        <v>110</v>
      </c>
      <c r="I214">
        <v>12.5</v>
      </c>
      <c r="J214">
        <v>36500520</v>
      </c>
      <c r="K214">
        <v>16</v>
      </c>
      <c r="M214" t="s">
        <v>11</v>
      </c>
      <c r="N214">
        <v>56</v>
      </c>
      <c r="O214">
        <v>9.1999999999999993</v>
      </c>
      <c r="P214">
        <v>25978080</v>
      </c>
      <c r="Q214">
        <v>8</v>
      </c>
      <c r="S214" t="s">
        <v>22</v>
      </c>
      <c r="T214">
        <v>49</v>
      </c>
      <c r="U214">
        <v>9.8000000000000007</v>
      </c>
      <c r="V214">
        <v>14568990</v>
      </c>
      <c r="W214">
        <v>6</v>
      </c>
    </row>
    <row r="215" spans="7:23" x14ac:dyDescent="0.35">
      <c r="G215" t="s">
        <v>12</v>
      </c>
      <c r="H215">
        <v>120</v>
      </c>
      <c r="I215">
        <v>13.1</v>
      </c>
      <c r="J215">
        <v>37900800</v>
      </c>
      <c r="K215">
        <v>12</v>
      </c>
      <c r="M215" t="s">
        <v>16</v>
      </c>
      <c r="N215">
        <v>68</v>
      </c>
      <c r="O215">
        <v>8.6999999999999993</v>
      </c>
      <c r="P215">
        <v>26400500</v>
      </c>
      <c r="Q215">
        <v>9</v>
      </c>
    </row>
    <row r="216" spans="7:23" x14ac:dyDescent="0.35">
      <c r="G216" t="s">
        <v>13</v>
      </c>
      <c r="H216">
        <v>122</v>
      </c>
      <c r="I216">
        <v>12.4</v>
      </c>
      <c r="J216">
        <v>42560000</v>
      </c>
      <c r="K216">
        <v>13</v>
      </c>
      <c r="M216" t="s">
        <v>23</v>
      </c>
      <c r="N216">
        <v>75</v>
      </c>
      <c r="O216">
        <v>11.7</v>
      </c>
      <c r="P216">
        <v>37555000</v>
      </c>
      <c r="Q216">
        <v>8</v>
      </c>
    </row>
    <row r="217" spans="7:23" x14ac:dyDescent="0.35">
      <c r="G217" t="s">
        <v>14</v>
      </c>
      <c r="H217">
        <v>142</v>
      </c>
      <c r="I217">
        <v>14.6</v>
      </c>
      <c r="J217">
        <v>48900090</v>
      </c>
      <c r="K217">
        <v>15</v>
      </c>
      <c r="M217" t="s">
        <v>24</v>
      </c>
      <c r="N217">
        <v>46</v>
      </c>
      <c r="O217">
        <v>8.6999999999999993</v>
      </c>
      <c r="P217">
        <v>22342600</v>
      </c>
      <c r="Q217">
        <v>5</v>
      </c>
    </row>
    <row r="218" spans="7:23" x14ac:dyDescent="0.35">
      <c r="G218" t="s">
        <v>15</v>
      </c>
      <c r="H218">
        <v>132</v>
      </c>
      <c r="I218">
        <v>13.4</v>
      </c>
      <c r="J218">
        <v>46500200</v>
      </c>
      <c r="K218">
        <v>16</v>
      </c>
      <c r="M218" t="s">
        <v>25</v>
      </c>
      <c r="N218">
        <v>79</v>
      </c>
      <c r="O218">
        <v>8.9</v>
      </c>
      <c r="P218">
        <v>32465890</v>
      </c>
      <c r="Q218">
        <v>9</v>
      </c>
    </row>
    <row r="219" spans="7:23" x14ac:dyDescent="0.35">
      <c r="G219" t="s">
        <v>18</v>
      </c>
      <c r="H219">
        <v>103</v>
      </c>
      <c r="I219">
        <v>11.5</v>
      </c>
      <c r="J219">
        <v>32568740</v>
      </c>
      <c r="K219">
        <v>6</v>
      </c>
      <c r="M219" t="s">
        <v>26</v>
      </c>
      <c r="N219">
        <v>90</v>
      </c>
      <c r="O219">
        <v>9.4</v>
      </c>
      <c r="P219">
        <v>34560000</v>
      </c>
      <c r="Q219">
        <v>10</v>
      </c>
    </row>
    <row r="220" spans="7:23" x14ac:dyDescent="0.35">
      <c r="G220" t="s">
        <v>19</v>
      </c>
      <c r="H220">
        <v>140</v>
      </c>
      <c r="I220">
        <v>13.9</v>
      </c>
      <c r="J220">
        <v>47635980</v>
      </c>
      <c r="K220">
        <v>13</v>
      </c>
    </row>
    <row r="221" spans="7:23" x14ac:dyDescent="0.35">
      <c r="G221" t="s">
        <v>20</v>
      </c>
      <c r="H221">
        <v>130</v>
      </c>
      <c r="I221">
        <v>11.5</v>
      </c>
      <c r="J221">
        <v>47005600</v>
      </c>
      <c r="K221">
        <v>14</v>
      </c>
    </row>
    <row r="222" spans="7:23" x14ac:dyDescent="0.35">
      <c r="G222" t="s">
        <v>21</v>
      </c>
      <c r="H222">
        <v>74</v>
      </c>
      <c r="I222">
        <v>8.6</v>
      </c>
      <c r="J222">
        <v>24652000</v>
      </c>
      <c r="K222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1525-A375-4CAE-8600-4D5A061713DF}">
  <dimension ref="A1:M61"/>
  <sheetViews>
    <sheetView tabSelected="1" topLeftCell="A6" workbookViewId="0">
      <selection activeCell="M14" sqref="M14"/>
    </sheetView>
  </sheetViews>
  <sheetFormatPr defaultRowHeight="14.5" x14ac:dyDescent="0.35"/>
  <cols>
    <col min="1" max="1" width="14.54296875" customWidth="1"/>
    <col min="6" max="6" width="8.7265625" customWidth="1"/>
  </cols>
  <sheetData>
    <row r="1" spans="1:13" ht="31" x14ac:dyDescent="0.7">
      <c r="A1" s="37" t="s">
        <v>80</v>
      </c>
    </row>
    <row r="2" spans="1:13" x14ac:dyDescent="0.35">
      <c r="A2" t="s">
        <v>5</v>
      </c>
      <c r="E2" t="s">
        <v>115</v>
      </c>
    </row>
    <row r="3" spans="1:13" x14ac:dyDescent="0.35">
      <c r="A3" s="38">
        <v>1</v>
      </c>
      <c r="B3" s="38">
        <v>1</v>
      </c>
      <c r="C3" s="38">
        <v>0</v>
      </c>
      <c r="E3" s="39" cm="1">
        <f t="array" ref="E3:K5">TRANSPOSE(A3:C9)</f>
        <v>1</v>
      </c>
      <c r="F3" s="39">
        <v>3</v>
      </c>
      <c r="G3" s="39">
        <v>4</v>
      </c>
      <c r="H3" s="39">
        <v>5</v>
      </c>
      <c r="I3" s="39">
        <v>0</v>
      </c>
      <c r="J3" s="39">
        <v>0</v>
      </c>
      <c r="K3" s="39">
        <v>0</v>
      </c>
      <c r="M3" t="s">
        <v>132</v>
      </c>
    </row>
    <row r="4" spans="1:13" x14ac:dyDescent="0.35">
      <c r="A4" s="38">
        <v>3</v>
      </c>
      <c r="B4" s="38">
        <v>3</v>
      </c>
      <c r="C4" s="38">
        <v>0</v>
      </c>
      <c r="E4" s="39">
        <v>1</v>
      </c>
      <c r="F4" s="39">
        <v>3</v>
      </c>
      <c r="G4" s="39">
        <v>4</v>
      </c>
      <c r="H4" s="39">
        <v>5</v>
      </c>
      <c r="I4" s="39">
        <v>2</v>
      </c>
      <c r="J4" s="39">
        <v>0</v>
      </c>
      <c r="K4" s="39">
        <v>1</v>
      </c>
      <c r="M4" t="s">
        <v>133</v>
      </c>
    </row>
    <row r="5" spans="1:13" x14ac:dyDescent="0.35">
      <c r="A5" s="38">
        <v>4</v>
      </c>
      <c r="B5" s="38">
        <v>4</v>
      </c>
      <c r="C5" s="38">
        <v>0</v>
      </c>
      <c r="E5" s="39">
        <v>0</v>
      </c>
      <c r="F5" s="39">
        <v>0</v>
      </c>
      <c r="G5" s="39">
        <v>0</v>
      </c>
      <c r="H5" s="39">
        <v>0</v>
      </c>
      <c r="I5" s="39">
        <v>4</v>
      </c>
      <c r="J5" s="39">
        <v>5</v>
      </c>
      <c r="K5" s="39">
        <v>2</v>
      </c>
      <c r="M5" t="s">
        <v>135</v>
      </c>
    </row>
    <row r="6" spans="1:13" x14ac:dyDescent="0.35">
      <c r="A6" s="38">
        <v>5</v>
      </c>
      <c r="B6" s="38">
        <v>5</v>
      </c>
      <c r="C6" s="38">
        <v>0</v>
      </c>
      <c r="M6" t="s">
        <v>134</v>
      </c>
    </row>
    <row r="7" spans="1:13" x14ac:dyDescent="0.35">
      <c r="A7" s="38">
        <v>0</v>
      </c>
      <c r="B7" s="38">
        <v>2</v>
      </c>
      <c r="C7" s="38">
        <v>4</v>
      </c>
      <c r="M7" t="s">
        <v>136</v>
      </c>
    </row>
    <row r="8" spans="1:13" x14ac:dyDescent="0.35">
      <c r="A8" s="38">
        <v>0</v>
      </c>
      <c r="B8" s="38">
        <v>0</v>
      </c>
      <c r="C8" s="38">
        <v>5</v>
      </c>
      <c r="M8" t="s">
        <v>137</v>
      </c>
    </row>
    <row r="9" spans="1:13" x14ac:dyDescent="0.35">
      <c r="A9" s="38">
        <v>0</v>
      </c>
      <c r="B9" s="38">
        <v>1</v>
      </c>
      <c r="C9" s="38">
        <v>2</v>
      </c>
      <c r="M9" t="s">
        <v>138</v>
      </c>
    </row>
    <row r="10" spans="1:13" x14ac:dyDescent="0.35">
      <c r="M10" t="s">
        <v>139</v>
      </c>
    </row>
    <row r="11" spans="1:13" ht="15" customHeight="1" x14ac:dyDescent="0.35">
      <c r="A11" t="s">
        <v>116</v>
      </c>
      <c r="E11" t="s">
        <v>13</v>
      </c>
      <c r="M11" t="s">
        <v>140</v>
      </c>
    </row>
    <row r="12" spans="1:13" x14ac:dyDescent="0.35">
      <c r="A12" s="6" cm="1">
        <f t="array" ref="A12:C14">MMULT(E3:K5, A3:C9)</f>
        <v>51</v>
      </c>
      <c r="B12" s="6">
        <v>51</v>
      </c>
      <c r="C12" s="6">
        <v>0</v>
      </c>
      <c r="E12" s="12">
        <v>1</v>
      </c>
      <c r="F12" s="12">
        <v>0</v>
      </c>
      <c r="G12" s="12">
        <v>0</v>
      </c>
      <c r="M12" t="s">
        <v>141</v>
      </c>
    </row>
    <row r="13" spans="1:13" x14ac:dyDescent="0.35">
      <c r="A13" s="6">
        <v>51</v>
      </c>
      <c r="B13" s="6">
        <v>56</v>
      </c>
      <c r="C13" s="6">
        <v>10</v>
      </c>
      <c r="E13" s="12">
        <v>0</v>
      </c>
      <c r="F13" s="12">
        <v>1</v>
      </c>
      <c r="G13" s="12">
        <v>0</v>
      </c>
      <c r="M13" t="s">
        <v>142</v>
      </c>
    </row>
    <row r="14" spans="1:13" x14ac:dyDescent="0.35">
      <c r="A14" s="6">
        <v>0</v>
      </c>
      <c r="B14" s="6">
        <v>10</v>
      </c>
      <c r="C14" s="6">
        <v>45</v>
      </c>
      <c r="E14" s="12">
        <v>0</v>
      </c>
      <c r="F14" s="12">
        <v>0</v>
      </c>
      <c r="G14" s="12">
        <v>1</v>
      </c>
    </row>
    <row r="20" spans="1:12" x14ac:dyDescent="0.35">
      <c r="B20" t="s">
        <v>117</v>
      </c>
      <c r="F20" t="s">
        <v>118</v>
      </c>
      <c r="J20" t="s">
        <v>119</v>
      </c>
    </row>
    <row r="21" spans="1:12" x14ac:dyDescent="0.35">
      <c r="A21" t="s">
        <v>120</v>
      </c>
      <c r="B21" s="40">
        <v>1.3368753556357156</v>
      </c>
      <c r="F21" s="40">
        <v>45.227375078875824</v>
      </c>
      <c r="J21" s="40">
        <v>105.43574974258762</v>
      </c>
    </row>
    <row r="22" spans="1:12" x14ac:dyDescent="0.35">
      <c r="A22" t="s">
        <v>121</v>
      </c>
      <c r="B22" s="41" cm="1">
        <f t="array" ref="B22:D24">A12:C14-(B21*E12:G14)</f>
        <v>49.663124644364288</v>
      </c>
      <c r="C22" s="41">
        <v>51</v>
      </c>
      <c r="D22" s="41">
        <v>0</v>
      </c>
      <c r="F22" s="42" cm="1">
        <f t="array" ref="F22:H24">A12:C14-(F21*E12:G14)</f>
        <v>5.7726249211241765</v>
      </c>
      <c r="G22" s="42">
        <v>51</v>
      </c>
      <c r="H22" s="42">
        <v>0</v>
      </c>
      <c r="J22" s="43" cm="1">
        <f t="array" ref="J22:L24">A12:C14-(J21*E12:G14)</f>
        <v>-54.435749742587618</v>
      </c>
      <c r="K22" s="43">
        <v>51</v>
      </c>
      <c r="L22" s="43">
        <v>0</v>
      </c>
    </row>
    <row r="23" spans="1:12" x14ac:dyDescent="0.35">
      <c r="B23" s="41">
        <v>51</v>
      </c>
      <c r="C23" s="41">
        <v>54.663124644364288</v>
      </c>
      <c r="D23" s="41">
        <v>10</v>
      </c>
      <c r="F23" s="42">
        <v>51</v>
      </c>
      <c r="G23" s="42">
        <v>10.772624921124176</v>
      </c>
      <c r="H23" s="42">
        <v>10</v>
      </c>
      <c r="J23" s="43">
        <v>51</v>
      </c>
      <c r="K23" s="43">
        <v>-49.435749742587618</v>
      </c>
      <c r="L23" s="43">
        <v>10</v>
      </c>
    </row>
    <row r="24" spans="1:12" x14ac:dyDescent="0.35">
      <c r="B24" s="41">
        <v>0</v>
      </c>
      <c r="C24" s="41">
        <v>10</v>
      </c>
      <c r="D24" s="41">
        <v>43.663124644364288</v>
      </c>
      <c r="F24" s="42">
        <v>0</v>
      </c>
      <c r="G24" s="42">
        <v>10</v>
      </c>
      <c r="H24" s="42">
        <v>-0.22737507887582353</v>
      </c>
      <c r="J24" s="43">
        <v>0</v>
      </c>
      <c r="K24" s="43">
        <v>10</v>
      </c>
      <c r="L24" s="43">
        <v>-60.435749742587618</v>
      </c>
    </row>
    <row r="25" spans="1:12" x14ac:dyDescent="0.35">
      <c r="A25" t="s">
        <v>122</v>
      </c>
      <c r="B25" s="40">
        <f>MDETERM(B22:D24)</f>
        <v>1.5337597858433583E-8</v>
      </c>
      <c r="F25" s="40">
        <f>MDETERM(F22:H24)</f>
        <v>4.6792701253469749E-4</v>
      </c>
      <c r="J25" s="40">
        <f>MDETERM(J22:L24)</f>
        <v>-1.8919506827660134E-7</v>
      </c>
    </row>
    <row r="27" spans="1:12" x14ac:dyDescent="0.35">
      <c r="A27" t="s">
        <v>123</v>
      </c>
      <c r="B27" s="44">
        <f>J21</f>
        <v>105.43574974258762</v>
      </c>
      <c r="C27" s="44">
        <f>F21</f>
        <v>45.227375078875824</v>
      </c>
      <c r="D27" s="44">
        <f>B21</f>
        <v>1.3368753556357156</v>
      </c>
    </row>
    <row r="28" spans="1:12" x14ac:dyDescent="0.35">
      <c r="A28" t="s">
        <v>124</v>
      </c>
      <c r="B28" s="45" cm="1">
        <f t="array" ref="B28:B29">-MMULT(MINVERSE(B22:C23),D22:D23)</f>
        <v>4.4838486760586838</v>
      </c>
      <c r="C28" s="45" cm="1">
        <f t="array" ref="C28:C29">-MMULT(MINVERSE(F22:G23),H22:H23)</f>
        <v>-0.2008812244228336</v>
      </c>
      <c r="D28" s="45" cm="1">
        <f t="array" ref="D28:D29">-MMULT(MINVERSE(J22:K23),L22:L23)</f>
        <v>5.6621305876007391</v>
      </c>
    </row>
    <row r="29" spans="1:12" x14ac:dyDescent="0.35">
      <c r="B29" s="45">
        <v>-4.3663124644229452</v>
      </c>
      <c r="C29" s="45">
        <v>2.2737489456650745E-2</v>
      </c>
      <c r="D29" s="45">
        <v>6.0435749740487132</v>
      </c>
    </row>
    <row r="30" spans="1:12" x14ac:dyDescent="0.35">
      <c r="B30" s="45">
        <v>1</v>
      </c>
      <c r="C30" s="45">
        <v>1</v>
      </c>
      <c r="D30" s="45">
        <v>1</v>
      </c>
    </row>
    <row r="32" spans="1:12" x14ac:dyDescent="0.35">
      <c r="A32" t="s">
        <v>125</v>
      </c>
      <c r="B32" s="46">
        <f>SQRT((B28^2)+(B29^2)+(B30^2))</f>
        <v>6.3379478923992725</v>
      </c>
      <c r="C32" s="46">
        <f t="shared" ref="C32:D32" si="0">SQRT((C28^2)+(C29^2)+(C30^2))</f>
        <v>1.0202304934437161</v>
      </c>
      <c r="D32" s="46">
        <f t="shared" si="0"/>
        <v>8.3417337081683325</v>
      </c>
    </row>
    <row r="34" spans="1:9" x14ac:dyDescent="0.35">
      <c r="A34" t="s">
        <v>126</v>
      </c>
      <c r="B34" s="47">
        <f>B28/$B$32</f>
        <v>0.70746064060196823</v>
      </c>
      <c r="C34" s="47">
        <f>C28/$C$32</f>
        <v>-0.19689788308990178</v>
      </c>
      <c r="D34" s="47">
        <f>D28/$D$32</f>
        <v>0.67877143837093579</v>
      </c>
      <c r="F34" t="s">
        <v>127</v>
      </c>
      <c r="G34" s="48" cm="1">
        <f t="array" ref="G34:I36">TRANSPOSE(B34:D36)</f>
        <v>0.70746064060196823</v>
      </c>
      <c r="H34" s="48">
        <v>-0.68891580343524228</v>
      </c>
      <c r="I34" s="48">
        <v>0.15777977619526362</v>
      </c>
    </row>
    <row r="35" spans="1:9" x14ac:dyDescent="0.35">
      <c r="B35" s="47">
        <f>B29/$B$32</f>
        <v>-0.68891580343524228</v>
      </c>
      <c r="C35" s="47">
        <f t="shared" ref="C35:C36" si="1">C29/$C$32</f>
        <v>2.2286620134144345E-2</v>
      </c>
      <c r="D35" s="47">
        <f t="shared" ref="D35:D36" si="2">D29/$D$32</f>
        <v>0.72449866963875476</v>
      </c>
      <c r="G35" s="48">
        <v>-0.19689788308990178</v>
      </c>
      <c r="H35" s="48">
        <v>2.2286620134144345E-2</v>
      </c>
      <c r="I35" s="48">
        <v>0.98017066381202789</v>
      </c>
    </row>
    <row r="36" spans="1:9" x14ac:dyDescent="0.35">
      <c r="B36" s="47">
        <f t="shared" ref="B35:B36" si="3">B30/$B$32</f>
        <v>0.15777977619526362</v>
      </c>
      <c r="C36" s="47">
        <f t="shared" si="1"/>
        <v>0.98017066381202789</v>
      </c>
      <c r="D36" s="47">
        <f t="shared" si="2"/>
        <v>0.11987915641814209</v>
      </c>
      <c r="G36" s="48">
        <v>0.67877143837093579</v>
      </c>
      <c r="H36" s="48">
        <v>0.72449866963875476</v>
      </c>
      <c r="I36" s="48">
        <v>0.11987915641814209</v>
      </c>
    </row>
    <row r="38" spans="1:9" x14ac:dyDescent="0.35">
      <c r="A38" t="s">
        <v>128</v>
      </c>
      <c r="B38" s="49">
        <f>SQRT(B27)</f>
        <v>10.268191162156439</v>
      </c>
      <c r="C38" s="49">
        <v>0</v>
      </c>
      <c r="D38" s="49">
        <v>0</v>
      </c>
    </row>
    <row r="39" spans="1:9" x14ac:dyDescent="0.35">
      <c r="B39" s="49">
        <v>0</v>
      </c>
      <c r="C39" s="49">
        <f>SQRT(C27)</f>
        <v>6.7251301161297858</v>
      </c>
      <c r="D39" s="49">
        <v>0</v>
      </c>
    </row>
    <row r="40" spans="1:9" x14ac:dyDescent="0.35">
      <c r="B40" s="49">
        <v>0</v>
      </c>
      <c r="C40" s="49">
        <v>0</v>
      </c>
      <c r="D40" s="49">
        <f>SQRT(D27)</f>
        <v>1.1562332617753719</v>
      </c>
    </row>
    <row r="42" spans="1:9" x14ac:dyDescent="0.35">
      <c r="A42" t="s">
        <v>129</v>
      </c>
      <c r="B42" s="50" cm="1">
        <f t="array" ref="B42:D44">MINVERSE(B38:D40)</f>
        <v>9.7388136255732546E-2</v>
      </c>
      <c r="C42" s="50">
        <v>0</v>
      </c>
      <c r="D42" s="50">
        <v>0</v>
      </c>
    </row>
    <row r="43" spans="1:9" x14ac:dyDescent="0.35">
      <c r="B43" s="50">
        <v>0</v>
      </c>
      <c r="C43" s="50">
        <v>0.14869600776965866</v>
      </c>
      <c r="D43" s="50">
        <v>0</v>
      </c>
    </row>
    <row r="44" spans="1:9" x14ac:dyDescent="0.35">
      <c r="B44" s="50">
        <v>0</v>
      </c>
      <c r="C44" s="50">
        <v>0</v>
      </c>
      <c r="D44" s="50">
        <v>0.86487738509141399</v>
      </c>
    </row>
    <row r="46" spans="1:9" x14ac:dyDescent="0.35">
      <c r="A46" t="s">
        <v>130</v>
      </c>
      <c r="B46" s="51" cm="1">
        <f t="array" ref="B46:D52">MMULT(MMULT(A3:C9, B34:D36),B42:D44)</f>
        <v>1.8060471288334796E-3</v>
      </c>
      <c r="C46" s="51">
        <v>-2.596399771313922E-2</v>
      </c>
      <c r="D46" s="51">
        <v>1.2136565815923672</v>
      </c>
    </row>
    <row r="47" spans="1:9" x14ac:dyDescent="0.35">
      <c r="B47" s="51">
        <v>5.418141386500471E-3</v>
      </c>
      <c r="C47" s="51">
        <v>-7.7891993139417651E-2</v>
      </c>
      <c r="D47" s="51">
        <v>3.6409697447771014</v>
      </c>
    </row>
    <row r="48" spans="1:9" x14ac:dyDescent="0.35">
      <c r="B48" s="51">
        <v>7.2241885153339182E-3</v>
      </c>
      <c r="C48" s="51">
        <v>-0.10385599085255688</v>
      </c>
      <c r="D48" s="51">
        <v>4.8546263263694689</v>
      </c>
    </row>
    <row r="49" spans="1:8" x14ac:dyDescent="0.35">
      <c r="B49" s="51">
        <v>9.0302356441673663E-3</v>
      </c>
      <c r="C49" s="51">
        <v>-0.12981998856569607</v>
      </c>
      <c r="D49" s="51">
        <v>6.0682829079618363</v>
      </c>
    </row>
    <row r="50" spans="1:8" x14ac:dyDescent="0.35">
      <c r="B50" s="51">
        <v>-7.2720938897344392E-2</v>
      </c>
      <c r="C50" s="51">
        <v>0.58961772144839142</v>
      </c>
      <c r="D50" s="51">
        <v>1.6679281151182981</v>
      </c>
    </row>
    <row r="51" spans="1:8" x14ac:dyDescent="0.35">
      <c r="B51" s="51">
        <v>7.6829391712516598E-2</v>
      </c>
      <c r="C51" s="51">
        <v>0.72873732320892393</v>
      </c>
      <c r="D51" s="51">
        <v>0.51840385664943667</v>
      </c>
    </row>
    <row r="52" spans="1:8" x14ac:dyDescent="0.35">
      <c r="B52" s="51">
        <v>-3.6360469448672196E-2</v>
      </c>
      <c r="C52" s="51">
        <v>0.29480886072419571</v>
      </c>
      <c r="D52" s="51">
        <v>0.83396405755914904</v>
      </c>
    </row>
    <row r="54" spans="1:8" x14ac:dyDescent="0.35">
      <c r="A54" t="s">
        <v>131</v>
      </c>
      <c r="B54" s="52" cm="1">
        <f t="array" ref="B54:D60">MMULT(MMULT(B46:D52, B38:D40), G34:I36)</f>
        <v>1.0000000000581502</v>
      </c>
      <c r="C54" s="52">
        <v>1.0000000001119236</v>
      </c>
      <c r="D54" s="52">
        <v>-4.8766091165219905E-10</v>
      </c>
      <c r="F54" s="53" cm="1">
        <f t="array" ref="F54:H60">ROUND(B54:D60, 0)</f>
        <v>1</v>
      </c>
      <c r="G54" s="53">
        <v>1</v>
      </c>
      <c r="H54" s="53">
        <v>0</v>
      </c>
    </row>
    <row r="55" spans="1:8" x14ac:dyDescent="0.35">
      <c r="B55" s="52">
        <v>3.0000000001744502</v>
      </c>
      <c r="C55" s="52">
        <v>3.0000000003357701</v>
      </c>
      <c r="D55" s="52">
        <v>-1.4629825129119922E-9</v>
      </c>
      <c r="F55" s="53">
        <v>3</v>
      </c>
      <c r="G55" s="53">
        <v>3</v>
      </c>
      <c r="H55" s="53">
        <v>0</v>
      </c>
    </row>
    <row r="56" spans="1:8" x14ac:dyDescent="0.35">
      <c r="B56" s="52">
        <v>4.0000000002326006</v>
      </c>
      <c r="C56" s="52">
        <v>4.0000000004476943</v>
      </c>
      <c r="D56" s="52">
        <v>-1.9506436466087962E-9</v>
      </c>
      <c r="F56" s="53">
        <v>4</v>
      </c>
      <c r="G56" s="53">
        <v>4</v>
      </c>
      <c r="H56" s="53">
        <v>0</v>
      </c>
    </row>
    <row r="57" spans="1:8" x14ac:dyDescent="0.35">
      <c r="B57" s="52">
        <v>5.0000000002907505</v>
      </c>
      <c r="C57" s="52">
        <v>5.000000000559619</v>
      </c>
      <c r="D57" s="52">
        <v>-2.4383042251940878E-9</v>
      </c>
      <c r="E57" t="s">
        <v>67</v>
      </c>
      <c r="F57" s="53">
        <v>5</v>
      </c>
      <c r="G57" s="53">
        <v>5</v>
      </c>
      <c r="H57" s="53">
        <v>0</v>
      </c>
    </row>
    <row r="58" spans="1:8" x14ac:dyDescent="0.35">
      <c r="B58" s="52">
        <v>1.0969820607442671E-9</v>
      </c>
      <c r="C58" s="52">
        <v>1.9999999971762217</v>
      </c>
      <c r="D58" s="52">
        <v>3.9999999990898134</v>
      </c>
      <c r="F58" s="53">
        <v>0</v>
      </c>
      <c r="G58" s="53">
        <v>2</v>
      </c>
      <c r="H58" s="53">
        <v>4</v>
      </c>
    </row>
    <row r="59" spans="1:8" x14ac:dyDescent="0.35">
      <c r="B59" s="52">
        <v>1.0118048621166054E-9</v>
      </c>
      <c r="C59" s="52">
        <v>-3.4501092538441469E-9</v>
      </c>
      <c r="D59" s="52">
        <v>5.0000000005873213</v>
      </c>
      <c r="F59" s="53">
        <v>0</v>
      </c>
      <c r="G59" s="53">
        <v>0</v>
      </c>
      <c r="H59" s="53">
        <v>5</v>
      </c>
    </row>
    <row r="60" spans="1:8" x14ac:dyDescent="0.35">
      <c r="B60" s="52">
        <v>5.4849103037213354E-10</v>
      </c>
      <c r="C60" s="52">
        <v>0.99999999858811084</v>
      </c>
      <c r="D60" s="52">
        <v>1.9999999995449067</v>
      </c>
      <c r="F60" s="53">
        <v>0</v>
      </c>
      <c r="G60" s="53">
        <v>1</v>
      </c>
      <c r="H60" s="53">
        <v>2</v>
      </c>
    </row>
    <row r="61" spans="1:8" x14ac:dyDescent="0.35">
      <c r="F61" s="54"/>
      <c r="G61" s="54"/>
      <c r="H61" s="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Caesar Cipher</vt:lpstr>
      <vt:lpstr>Affine Cipher</vt:lpstr>
      <vt:lpstr>Transposition Cipher</vt:lpstr>
      <vt:lpstr>Cryptography</vt:lpstr>
      <vt:lpstr>KNN</vt:lpstr>
      <vt:lpstr>KMeans</vt:lpstr>
      <vt:lpstr>SVD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SUGISANDHEA</dc:creator>
  <cp:lastModifiedBy>GEORGIA SUGISANDHEA</cp:lastModifiedBy>
  <dcterms:created xsi:type="dcterms:W3CDTF">2024-06-11T01:32:40Z</dcterms:created>
  <dcterms:modified xsi:type="dcterms:W3CDTF">2024-06-11T03:39:43Z</dcterms:modified>
</cp:coreProperties>
</file>