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UAS\"/>
    </mc:Choice>
  </mc:AlternateContent>
  <xr:revisionPtr revIDLastSave="0" documentId="13_ncr:1_{CA725662-056E-4644-B3AF-A6272F3BEF51}" xr6:coauthVersionLast="47" xr6:coauthVersionMax="47" xr10:uidLastSave="{00000000-0000-0000-0000-000000000000}"/>
  <bookViews>
    <workbookView xWindow="9510" yWindow="0" windowWidth="9780" windowHeight="10170" firstSheet="2" activeTab="3" xr2:uid="{F59464AE-53AB-4D7B-9EEB-40E5C842C561}"/>
  </bookViews>
  <sheets>
    <sheet name="Trapesium Tunggal" sheetId="5" r:id="rId1"/>
    <sheet name="Trapesium Ganda" sheetId="6" r:id="rId2"/>
    <sheet name="Simpson 13" sheetId="7" r:id="rId3"/>
    <sheet name="Simpson 38" sheetId="8" r:id="rId4"/>
    <sheet name="Euler" sheetId="1" r:id="rId5"/>
    <sheet name="Heun" sheetId="2" r:id="rId6"/>
    <sheet name="Poligon" sheetId="3" r:id="rId7"/>
    <sheet name="Membandingka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10" i="8"/>
  <c r="C11" i="8"/>
  <c r="C12" i="8"/>
  <c r="C13" i="8"/>
  <c r="C14" i="8"/>
  <c r="B13" i="8"/>
  <c r="B14" i="8" s="1"/>
  <c r="B12" i="8"/>
  <c r="B11" i="8"/>
  <c r="B9" i="8"/>
  <c r="B10" i="8" s="1"/>
  <c r="E7" i="8"/>
  <c r="C8" i="8"/>
  <c r="D2" i="2"/>
  <c r="E2" i="2" s="1"/>
  <c r="F2" i="2" s="1"/>
  <c r="B3" i="2" s="1"/>
  <c r="C2" i="2"/>
  <c r="G2" i="2"/>
  <c r="H2" i="2" s="1"/>
  <c r="G2" i="3"/>
  <c r="F2" i="3"/>
  <c r="D2" i="3"/>
  <c r="E3" i="1"/>
  <c r="D3" i="1"/>
  <c r="C3" i="1"/>
  <c r="F13" i="6"/>
  <c r="B27" i="7"/>
  <c r="B26" i="7"/>
  <c r="C21" i="7"/>
  <c r="C22" i="7"/>
  <c r="C23" i="7"/>
  <c r="C24" i="7"/>
  <c r="C20" i="7"/>
  <c r="F12" i="6"/>
  <c r="B22" i="7"/>
  <c r="B23" i="7" s="1"/>
  <c r="B24" i="7" s="1"/>
  <c r="B21" i="7"/>
  <c r="D18" i="7"/>
  <c r="B14" i="7"/>
  <c r="B13" i="7"/>
  <c r="C10" i="7"/>
  <c r="C11" i="7"/>
  <c r="C9" i="7"/>
  <c r="F11" i="6"/>
  <c r="D7" i="7"/>
  <c r="E12" i="6"/>
  <c r="B14" i="6"/>
  <c r="B18" i="5"/>
  <c r="B15" i="5"/>
  <c r="B13" i="5"/>
  <c r="B12" i="5"/>
  <c r="A3" i="3"/>
  <c r="A4" i="3" s="1"/>
  <c r="H2" i="3"/>
  <c r="C2" i="3"/>
  <c r="E2" i="3" s="1"/>
  <c r="B3" i="3" s="1"/>
  <c r="A3" i="2"/>
  <c r="A4" i="2" s="1"/>
  <c r="C4" i="2" s="1"/>
  <c r="F3" i="1"/>
  <c r="A4" i="1"/>
  <c r="B4" i="1"/>
  <c r="B19" i="8" l="1"/>
  <c r="B20" i="8" s="1"/>
  <c r="C3" i="2"/>
  <c r="D4" i="2"/>
  <c r="G4" i="2"/>
  <c r="G3" i="2"/>
  <c r="H3" i="2" s="1"/>
  <c r="D3" i="2"/>
  <c r="A5" i="2"/>
  <c r="I10" i="6"/>
  <c r="I11" i="6" s="1"/>
  <c r="E13" i="6"/>
  <c r="A5" i="3"/>
  <c r="G4" i="3"/>
  <c r="D3" i="3"/>
  <c r="E3" i="3" s="1"/>
  <c r="F3" i="3" s="1"/>
  <c r="B4" i="3" s="1"/>
  <c r="G3" i="3"/>
  <c r="H3" i="3" s="1"/>
  <c r="C3" i="3"/>
  <c r="C4" i="1"/>
  <c r="D4" i="1" s="1"/>
  <c r="B5" i="1" s="1"/>
  <c r="E4" i="1"/>
  <c r="F4" i="1" s="1"/>
  <c r="A5" i="1"/>
  <c r="C5" i="2" l="1"/>
  <c r="D5" i="2"/>
  <c r="G5" i="2"/>
  <c r="E3" i="2"/>
  <c r="F3" i="2" s="1"/>
  <c r="B4" i="2" s="1"/>
  <c r="A6" i="2"/>
  <c r="E14" i="6"/>
  <c r="C4" i="3"/>
  <c r="D4" i="3"/>
  <c r="E4" i="3" s="1"/>
  <c r="F4" i="3" s="1"/>
  <c r="B5" i="3" s="1"/>
  <c r="C5" i="3" s="1"/>
  <c r="D5" i="3" s="1"/>
  <c r="E5" i="3" s="1"/>
  <c r="F5" i="3" s="1"/>
  <c r="B6" i="3" s="1"/>
  <c r="H4" i="3"/>
  <c r="A6" i="3"/>
  <c r="G5" i="3"/>
  <c r="C5" i="1"/>
  <c r="E5" i="1"/>
  <c r="F5" i="1" s="1"/>
  <c r="D5" i="1"/>
  <c r="B6" i="1" s="1"/>
  <c r="A6" i="1"/>
  <c r="E6" i="1" s="1"/>
  <c r="F6" i="1" s="1"/>
  <c r="G6" i="2" l="1"/>
  <c r="C6" i="2"/>
  <c r="D6" i="2"/>
  <c r="E4" i="2"/>
  <c r="F4" i="2" s="1"/>
  <c r="B5" i="2" s="1"/>
  <c r="H4" i="2"/>
  <c r="A7" i="2"/>
  <c r="E15" i="6"/>
  <c r="F15" i="6" s="1"/>
  <c r="F14" i="6"/>
  <c r="H5" i="3"/>
  <c r="G6" i="3"/>
  <c r="H6" i="3" s="1"/>
  <c r="A7" i="3"/>
  <c r="G7" i="3" s="1"/>
  <c r="C6" i="1"/>
  <c r="D6" i="1"/>
  <c r="B7" i="1" s="1"/>
  <c r="C6" i="3"/>
  <c r="D6" i="3" s="1"/>
  <c r="E6" i="3" s="1"/>
  <c r="F6" i="3" s="1"/>
  <c r="B7" i="3" s="1"/>
  <c r="A7" i="1"/>
  <c r="D7" i="2" l="1"/>
  <c r="G7" i="2"/>
  <c r="C7" i="2"/>
  <c r="H5" i="2"/>
  <c r="E5" i="2"/>
  <c r="F5" i="2" s="1"/>
  <c r="B6" i="2" s="1"/>
  <c r="H7" i="3"/>
  <c r="E7" i="1"/>
  <c r="F7" i="1" s="1"/>
  <c r="C7" i="1"/>
  <c r="D7" i="1" s="1"/>
  <c r="B8" i="1" s="1"/>
  <c r="C7" i="3"/>
  <c r="D7" i="3" s="1"/>
  <c r="E7" i="3" s="1"/>
  <c r="F7" i="3" s="1"/>
  <c r="A8" i="1"/>
  <c r="E6" i="2" l="1"/>
  <c r="F6" i="2" s="1"/>
  <c r="B7" i="2" s="1"/>
  <c r="H7" i="2" s="1"/>
  <c r="H6" i="2"/>
  <c r="E8" i="1"/>
  <c r="F8" i="1" s="1"/>
  <c r="C8" i="1"/>
  <c r="D8" i="1" s="1"/>
  <c r="E7" i="2" l="1"/>
  <c r="F7" i="2" s="1"/>
</calcChain>
</file>

<file path=xl/sharedStrings.xml><?xml version="1.0" encoding="utf-8"?>
<sst xmlns="http://schemas.openxmlformats.org/spreadsheetml/2006/main" count="94" uniqueCount="39">
  <si>
    <t>x</t>
  </si>
  <si>
    <t>yi euler</t>
  </si>
  <si>
    <t>Teta</t>
  </si>
  <si>
    <t>yi+1</t>
  </si>
  <si>
    <t>yi(eksak)</t>
  </si>
  <si>
    <t>Error(eksak)%</t>
  </si>
  <si>
    <t>euler</t>
  </si>
  <si>
    <t>xi</t>
  </si>
  <si>
    <t>yi(heun)</t>
  </si>
  <si>
    <t>k1</t>
  </si>
  <si>
    <t>k2</t>
  </si>
  <si>
    <t>teta</t>
  </si>
  <si>
    <t>h=</t>
  </si>
  <si>
    <t>yEksak</t>
  </si>
  <si>
    <t>error</t>
  </si>
  <si>
    <t>yi(Poli)</t>
  </si>
  <si>
    <t>%Error</t>
  </si>
  <si>
    <t>teta = k2</t>
  </si>
  <si>
    <t>a</t>
  </si>
  <si>
    <t>b</t>
  </si>
  <si>
    <t>f(a)</t>
  </si>
  <si>
    <t>f(b)</t>
  </si>
  <si>
    <t xml:space="preserve">I </t>
  </si>
  <si>
    <t>I eksak</t>
  </si>
  <si>
    <t>dengan segmen 4</t>
  </si>
  <si>
    <t>h</t>
  </si>
  <si>
    <t>n</t>
  </si>
  <si>
    <t>f(x)</t>
  </si>
  <si>
    <t>x0</t>
  </si>
  <si>
    <t>x1</t>
  </si>
  <si>
    <t>x4</t>
  </si>
  <si>
    <t>x2</t>
  </si>
  <si>
    <t>x3</t>
  </si>
  <si>
    <t>I</t>
  </si>
  <si>
    <t>teta = dy/dx</t>
  </si>
  <si>
    <t>a1=a2=1/2</t>
  </si>
  <si>
    <t>a1=0, a2=1</t>
  </si>
  <si>
    <t xml:space="preserve">teta(xi,yi,h) = a1k1 + a2k2 </t>
  </si>
  <si>
    <t>teta(xi,yi,h) =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</si>
</sst>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Euler!$A$12</c:f>
              <c:strCache>
                <c:ptCount val="1"/>
                <c:pt idx="0">
                  <c:v>yi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Euler!$A$13:$A$18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80B-A360-F179AE1FA299}"/>
            </c:ext>
          </c:extLst>
        </c:ser>
        <c:ser>
          <c:idx val="1"/>
          <c:order val="1"/>
          <c:tx>
            <c:strRef>
              <c:f>Euler!$B$12</c:f>
              <c:strCache>
                <c:ptCount val="1"/>
                <c:pt idx="0">
                  <c:v>yi(eksak)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Euler!$B$13:$B$18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80B-A360-F179AE1F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53360"/>
        <c:axId val="1300255760"/>
      </c:lineChart>
      <c:catAx>
        <c:axId val="130025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5760"/>
        <c:crosses val="autoZero"/>
        <c:auto val="1"/>
        <c:lblAlgn val="ctr"/>
        <c:lblOffset val="100"/>
        <c:noMultiLvlLbl val="0"/>
      </c:catAx>
      <c:valAx>
        <c:axId val="1300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Heun!$A$11</c:f>
              <c:strCache>
                <c:ptCount val="1"/>
                <c:pt idx="0">
                  <c:v>yi(heun)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Heun!$A$12:$A$17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4-4C9B-A6B5-5CB3BBB2622B}"/>
            </c:ext>
          </c:extLst>
        </c:ser>
        <c:ser>
          <c:idx val="1"/>
          <c:order val="1"/>
          <c:tx>
            <c:strRef>
              <c:f>Heun!$B$11</c:f>
              <c:strCache>
                <c:ptCount val="1"/>
                <c:pt idx="0">
                  <c:v>yEksak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Heun!$B$12:$B$17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4-4C9B-A6B5-5CB3BBB2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368368"/>
        <c:axId val="1149374608"/>
      </c:lineChart>
      <c:catAx>
        <c:axId val="114936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4608"/>
        <c:crosses val="autoZero"/>
        <c:auto val="1"/>
        <c:lblAlgn val="ctr"/>
        <c:lblOffset val="100"/>
        <c:noMultiLvlLbl val="0"/>
      </c:catAx>
      <c:valAx>
        <c:axId val="11493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Poligon!$A$9</c:f>
              <c:strCache>
                <c:ptCount val="1"/>
                <c:pt idx="0">
                  <c:v>yi(Poli)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Poligon!$A$10:$A$15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3.2800000000000002</c:v>
                </c:pt>
                <c:pt idx="2">
                  <c:v>7.644285714285715</c:v>
                </c:pt>
                <c:pt idx="3">
                  <c:v>14.775714285714288</c:v>
                </c:pt>
                <c:pt idx="4">
                  <c:v>25.358441558441562</c:v>
                </c:pt>
                <c:pt idx="5">
                  <c:v>40.077179962894256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14B-920D-0D466BE07783}"/>
            </c:ext>
          </c:extLst>
        </c:ser>
        <c:ser>
          <c:idx val="1"/>
          <c:order val="1"/>
          <c:tx>
            <c:strRef>
              <c:f>Poligon!$B$9</c:f>
              <c:strCache>
                <c:ptCount val="1"/>
                <c:pt idx="0">
                  <c:v>yEksak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Poligon!$B$10:$B$15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14B-920D-0D466BE0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17536"/>
        <c:axId val="1074314656"/>
      </c:lineChart>
      <c:catAx>
        <c:axId val="107431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14656"/>
        <c:crosses val="autoZero"/>
        <c:auto val="1"/>
        <c:lblAlgn val="ctr"/>
        <c:lblOffset val="100"/>
        <c:noMultiLvlLbl val="0"/>
      </c:catAx>
      <c:valAx>
        <c:axId val="1074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Membandingkan!$B$1</c:f>
              <c:strCache>
                <c:ptCount val="1"/>
                <c:pt idx="0">
                  <c:v>yi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Membandingkan!$B$2:$B$7</c:f>
              <c:numCache>
                <c:formatCode>General</c:formatCode>
                <c:ptCount val="6"/>
                <c:pt idx="0">
                  <c:v>1</c:v>
                </c:pt>
                <c:pt idx="1">
                  <c:v>2.6</c:v>
                </c:pt>
                <c:pt idx="2">
                  <c:v>5.3885714285714288</c:v>
                </c:pt>
                <c:pt idx="3">
                  <c:v>9.7009523809523817</c:v>
                </c:pt>
                <c:pt idx="4">
                  <c:v>15.872380952380954</c:v>
                </c:pt>
                <c:pt idx="5">
                  <c:v>24.238095238095241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0F2-B152-BD63904A40E8}"/>
            </c:ext>
          </c:extLst>
        </c:ser>
        <c:ser>
          <c:idx val="1"/>
          <c:order val="1"/>
          <c:tx>
            <c:strRef>
              <c:f>Membandingkan!$C$1</c:f>
              <c:strCache>
                <c:ptCount val="1"/>
                <c:pt idx="0">
                  <c:v>yi(heun)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Membandingkan!$C$2:$C$7</c:f>
              <c:numCache>
                <c:formatCode>General</c:formatCode>
                <c:ptCount val="6"/>
                <c:pt idx="0">
                  <c:v>1</c:v>
                </c:pt>
                <c:pt idx="1">
                  <c:v>3.1942857142857144</c:v>
                </c:pt>
                <c:pt idx="2">
                  <c:v>7.3673469387755102</c:v>
                </c:pt>
                <c:pt idx="3">
                  <c:v>14.168286951144095</c:v>
                </c:pt>
                <c:pt idx="4">
                  <c:v>24.248467549766254</c:v>
                </c:pt>
                <c:pt idx="5">
                  <c:v>38.260281345028602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0F2-B152-BD63904A40E8}"/>
            </c:ext>
          </c:extLst>
        </c:ser>
        <c:ser>
          <c:idx val="2"/>
          <c:order val="2"/>
          <c:tx>
            <c:strRef>
              <c:f>Membandingkan!$D$1</c:f>
              <c:strCache>
                <c:ptCount val="1"/>
                <c:pt idx="0">
                  <c:v>yi(Poli)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Membandingkan!$D$2:$D$7</c:f>
              <c:numCache>
                <c:formatCode>General</c:formatCode>
                <c:ptCount val="6"/>
                <c:pt idx="0">
                  <c:v>1</c:v>
                </c:pt>
                <c:pt idx="1">
                  <c:v>3.2800000000000002</c:v>
                </c:pt>
                <c:pt idx="2">
                  <c:v>7.644285714285715</c:v>
                </c:pt>
                <c:pt idx="3">
                  <c:v>14.775714285714288</c:v>
                </c:pt>
                <c:pt idx="4">
                  <c:v>25.358441558441562</c:v>
                </c:pt>
                <c:pt idx="5">
                  <c:v>40.077179962894256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D-40F2-B152-BD63904A40E8}"/>
            </c:ext>
          </c:extLst>
        </c:ser>
        <c:ser>
          <c:idx val="3"/>
          <c:order val="3"/>
          <c:tx>
            <c:strRef>
              <c:f>Membandingkan!$E$1</c:f>
              <c:strCache>
                <c:ptCount val="1"/>
                <c:pt idx="0">
                  <c:v>yEksak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Membandingkan!$E$2:$E$7</c:f>
              <c:numCache>
                <c:formatCode>General</c:formatCode>
                <c:ptCount val="6"/>
                <c:pt idx="0">
                  <c:v>1</c:v>
                </c:pt>
                <c:pt idx="1">
                  <c:v>3.5279999999999987</c:v>
                </c:pt>
                <c:pt idx="2">
                  <c:v>8.4239999999999959</c:v>
                </c:pt>
                <c:pt idx="3">
                  <c:v>16.455999999999992</c:v>
                </c:pt>
                <c:pt idx="4">
                  <c:v>28.391999999999989</c:v>
                </c:pt>
                <c:pt idx="5">
                  <c:v>44.999999999999972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D-40F2-B152-BD63904A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782304"/>
        <c:axId val="1402775584"/>
      </c:lineChart>
      <c:catAx>
        <c:axId val="14027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5584"/>
        <c:crosses val="autoZero"/>
        <c:auto val="1"/>
        <c:lblAlgn val="ctr"/>
        <c:lblOffset val="100"/>
        <c:noMultiLvlLbl val="0"/>
      </c:catAx>
      <c:valAx>
        <c:axId val="14027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4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23226</xdr:rowOff>
    </xdr:from>
    <xdr:to>
      <xdr:col>4</xdr:col>
      <xdr:colOff>203200</xdr:colOff>
      <xdr:row>6</xdr:row>
      <xdr:rowOff>12838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2CB59-DA2B-1504-F09F-A59D5935C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91526"/>
          <a:ext cx="2032000" cy="726212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14</xdr:row>
      <xdr:rowOff>145650</xdr:rowOff>
    </xdr:from>
    <xdr:to>
      <xdr:col>8</xdr:col>
      <xdr:colOff>118277</xdr:colOff>
      <xdr:row>19</xdr:row>
      <xdr:rowOff>85942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0C683-CB54-FE3F-FA6E-88C4C53DC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0" y="2723750"/>
          <a:ext cx="3185327" cy="861042"/>
        </a:xfrm>
        <a:prstGeom prst="rect">
          <a:avLst/>
        </a:prstGeom>
      </xdr:spPr>
    </xdr:pic>
    <xdr:clientData/>
  </xdr:twoCellAnchor>
  <xdr:twoCellAnchor editAs="oneCell">
    <xdr:from>
      <xdr:col>2</xdr:col>
      <xdr:colOff>608566</xdr:colOff>
      <xdr:row>6</xdr:row>
      <xdr:rowOff>101600</xdr:rowOff>
    </xdr:from>
    <xdr:to>
      <xdr:col>6</xdr:col>
      <xdr:colOff>527497</xdr:colOff>
      <xdr:row>13</xdr:row>
      <xdr:rowOff>19279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2CB7C-A697-CD23-BF0B-F73EDC4D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7766" y="1206500"/>
          <a:ext cx="2357331" cy="1206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234951</xdr:colOff>
      <xdr:row>1</xdr:row>
      <xdr:rowOff>33573</xdr:rowOff>
    </xdr:from>
    <xdr:to>
      <xdr:col>1</xdr:col>
      <xdr:colOff>539751</xdr:colOff>
      <xdr:row>4</xdr:row>
      <xdr:rowOff>123919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E31F7F-9FCA-4EA2-34CB-1AED0F7BE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1" y="217723"/>
          <a:ext cx="914400" cy="642796"/>
        </a:xfrm>
        <a:prstGeom prst="rect">
          <a:avLst/>
        </a:prstGeom>
      </xdr:spPr>
    </xdr:pic>
    <xdr:clientData/>
  </xdr:twoCellAnchor>
  <xdr:twoCellAnchor editAs="oneCell">
    <xdr:from>
      <xdr:col>2</xdr:col>
      <xdr:colOff>387350</xdr:colOff>
      <xdr:row>1</xdr:row>
      <xdr:rowOff>103076</xdr:rowOff>
    </xdr:from>
    <xdr:to>
      <xdr:col>7</xdr:col>
      <xdr:colOff>70456</xdr:colOff>
      <xdr:row>4</xdr:row>
      <xdr:rowOff>47735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86FD82-B4CB-8939-11CD-E2AB42F27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550" y="287226"/>
          <a:ext cx="2731106" cy="497109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</xdr:row>
      <xdr:rowOff>177270</xdr:rowOff>
    </xdr:from>
    <xdr:to>
      <xdr:col>2</xdr:col>
      <xdr:colOff>518042</xdr:colOff>
      <xdr:row>9</xdr:row>
      <xdr:rowOff>19049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17138-20E4-CB3E-C225-03E0FC4EC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913870"/>
          <a:ext cx="1489592" cy="762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57247</xdr:rowOff>
    </xdr:from>
    <xdr:to>
      <xdr:col>6</xdr:col>
      <xdr:colOff>565150</xdr:colOff>
      <xdr:row>2</xdr:row>
      <xdr:rowOff>158847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8FE52-DDE3-791F-1953-01D63B79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7247"/>
          <a:ext cx="4127500" cy="469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</xdr:row>
      <xdr:rowOff>20832</xdr:rowOff>
    </xdr:from>
    <xdr:to>
      <xdr:col>6</xdr:col>
      <xdr:colOff>92629</xdr:colOff>
      <xdr:row>5</xdr:row>
      <xdr:rowOff>165196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788270-2D7D-212A-CF5E-37A7DEFC2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573282"/>
          <a:ext cx="2969179" cy="512664"/>
        </a:xfrm>
        <a:prstGeom prst="rect">
          <a:avLst/>
        </a:prstGeom>
      </xdr:spPr>
    </xdr:pic>
    <xdr:clientData/>
  </xdr:twoCellAnchor>
  <xdr:twoCellAnchor editAs="oneCell">
    <xdr:from>
      <xdr:col>6</xdr:col>
      <xdr:colOff>243814</xdr:colOff>
      <xdr:row>3</xdr:row>
      <xdr:rowOff>12700</xdr:rowOff>
    </xdr:from>
    <xdr:to>
      <xdr:col>11</xdr:col>
      <xdr:colOff>289910</xdr:colOff>
      <xdr:row>12</xdr:row>
      <xdr:rowOff>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2FF06-1114-F8F2-89F3-5D6C0C88A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1414" y="565150"/>
          <a:ext cx="3094096" cy="1645174"/>
        </a:xfrm>
        <a:prstGeom prst="rect">
          <a:avLst/>
        </a:prstGeom>
      </xdr:spPr>
    </xdr:pic>
    <xdr:clientData/>
  </xdr:twoCellAnchor>
  <xdr:twoCellAnchor editAs="oneCell">
    <xdr:from>
      <xdr:col>7</xdr:col>
      <xdr:colOff>236660</xdr:colOff>
      <xdr:row>0</xdr:row>
      <xdr:rowOff>12700</xdr:rowOff>
    </xdr:from>
    <xdr:to>
      <xdr:col>8</xdr:col>
      <xdr:colOff>304999</xdr:colOff>
      <xdr:row>2</xdr:row>
      <xdr:rowOff>114438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86197A-FBB5-0AF3-1151-71E0D236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3860" y="12700"/>
          <a:ext cx="677939" cy="470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5137</xdr:rowOff>
    </xdr:from>
    <xdr:to>
      <xdr:col>4</xdr:col>
      <xdr:colOff>546866</xdr:colOff>
      <xdr:row>3</xdr:row>
      <xdr:rowOff>22327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A8094-957A-D719-9400-803760F6B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89287"/>
          <a:ext cx="2883666" cy="385490"/>
        </a:xfrm>
        <a:prstGeom prst="rect">
          <a:avLst/>
        </a:prstGeom>
      </xdr:spPr>
    </xdr:pic>
    <xdr:clientData/>
  </xdr:twoCellAnchor>
  <xdr:twoCellAnchor editAs="oneCell">
    <xdr:from>
      <xdr:col>0</xdr:col>
      <xdr:colOff>463550</xdr:colOff>
      <xdr:row>3</xdr:row>
      <xdr:rowOff>99784</xdr:rowOff>
    </xdr:from>
    <xdr:to>
      <xdr:col>4</xdr:col>
      <xdr:colOff>25400</xdr:colOff>
      <xdr:row>5</xdr:row>
      <xdr:rowOff>35005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E171D9-AC29-1A6E-C54F-69A818B62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550" y="652234"/>
          <a:ext cx="2000250" cy="3035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</xdr:row>
      <xdr:rowOff>158887</xdr:rowOff>
    </xdr:from>
    <xdr:to>
      <xdr:col>11</xdr:col>
      <xdr:colOff>400975</xdr:colOff>
      <xdr:row>11</xdr:row>
      <xdr:rowOff>22641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C0611F-F1BE-CCBA-F350-932ECB317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343037"/>
          <a:ext cx="3791875" cy="17052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6348</xdr:colOff>
      <xdr:row>4</xdr:row>
      <xdr:rowOff>48091</xdr:rowOff>
    </xdr:from>
    <xdr:to>
      <xdr:col>13</xdr:col>
      <xdr:colOff>164812</xdr:colOff>
      <xdr:row>17</xdr:row>
      <xdr:rowOff>5056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89A6B8-4BC3-35E9-DEB6-746A092F4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21" t="42863" r="26302" b="31529"/>
        <a:stretch/>
      </xdr:blipFill>
      <xdr:spPr>
        <a:xfrm>
          <a:off x="6080261" y="784323"/>
          <a:ext cx="1980638" cy="2349719"/>
        </a:xfrm>
        <a:prstGeom prst="rect">
          <a:avLst/>
        </a:prstGeom>
      </xdr:spPr>
    </xdr:pic>
    <xdr:clientData/>
  </xdr:twoCellAnchor>
  <xdr:twoCellAnchor editAs="oneCell">
    <xdr:from>
      <xdr:col>9</xdr:col>
      <xdr:colOff>13537</xdr:colOff>
      <xdr:row>18</xdr:row>
      <xdr:rowOff>8682</xdr:rowOff>
    </xdr:from>
    <xdr:to>
      <xdr:col>16</xdr:col>
      <xdr:colOff>116909</xdr:colOff>
      <xdr:row>31</xdr:row>
      <xdr:rowOff>96516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DA86F-EA23-57D8-AF39-6E500327F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6" t="24852" r="4598" b="46481"/>
        <a:stretch/>
      </xdr:blipFill>
      <xdr:spPr>
        <a:xfrm>
          <a:off x="6136751" y="3274396"/>
          <a:ext cx="4389622" cy="2446406"/>
        </a:xfrm>
        <a:prstGeom prst="rect">
          <a:avLst/>
        </a:prstGeom>
      </xdr:spPr>
    </xdr:pic>
    <xdr:clientData/>
  </xdr:twoCellAnchor>
  <xdr:twoCellAnchor>
    <xdr:from>
      <xdr:col>0</xdr:col>
      <xdr:colOff>374952</xdr:colOff>
      <xdr:row>18</xdr:row>
      <xdr:rowOff>49590</xdr:rowOff>
    </xdr:from>
    <xdr:to>
      <xdr:col>8</xdr:col>
      <xdr:colOff>48381</xdr:colOff>
      <xdr:row>33</xdr:row>
      <xdr:rowOff>71361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411B3-4111-89EB-66E2-4433FB3F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7189</xdr:colOff>
      <xdr:row>14</xdr:row>
      <xdr:rowOff>106641</xdr:rowOff>
    </xdr:from>
    <xdr:to>
      <xdr:col>15</xdr:col>
      <xdr:colOff>129611</xdr:colOff>
      <xdr:row>27</xdr:row>
      <xdr:rowOff>159097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BAF2D0-86C6-4639-994E-19258806E4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76" t="24852" r="4598" b="46481"/>
        <a:stretch/>
      </xdr:blipFill>
      <xdr:spPr>
        <a:xfrm>
          <a:off x="4883989" y="2684741"/>
          <a:ext cx="4389622" cy="24464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16</xdr:col>
      <xdr:colOff>429025</xdr:colOff>
      <xdr:row>5</xdr:row>
      <xdr:rowOff>152498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B6F1E8-C397-98A5-AF98-5AFB0416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68300"/>
          <a:ext cx="2867425" cy="704948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1</xdr:row>
      <xdr:rowOff>177800</xdr:rowOff>
    </xdr:from>
    <xdr:to>
      <xdr:col>11</xdr:col>
      <xdr:colOff>555951</xdr:colOff>
      <xdr:row>13</xdr:row>
      <xdr:rowOff>130493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35A0AE-3B87-041B-8AF3-1F97EF620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7600" y="361950"/>
          <a:ext cx="2333951" cy="2276793"/>
        </a:xfrm>
        <a:prstGeom prst="rect">
          <a:avLst/>
        </a:prstGeom>
      </xdr:spPr>
    </xdr:pic>
    <xdr:clientData/>
  </xdr:twoCellAnchor>
  <xdr:twoCellAnchor>
    <xdr:from>
      <xdr:col>0</xdr:col>
      <xdr:colOff>136525</xdr:colOff>
      <xdr:row>17</xdr:row>
      <xdr:rowOff>114300</xdr:rowOff>
    </xdr:from>
    <xdr:to>
      <xdr:col>7</xdr:col>
      <xdr:colOff>441325</xdr:colOff>
      <xdr:row>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AD8D2-7EB7-B917-08C0-FB44CCE4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15</xdr:col>
      <xdr:colOff>457689</xdr:colOff>
      <xdr:row>8</xdr:row>
      <xdr:rowOff>158952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3BEF99-8539-D3BE-56BF-C92301D5C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4150"/>
          <a:ext cx="3505689" cy="144800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21</xdr:col>
      <xdr:colOff>122422</xdr:colOff>
      <xdr:row>23</xdr:row>
      <xdr:rowOff>52456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D099B1-2E2C-4918-8506-E22395340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6" t="24852" r="4598" b="46481"/>
        <a:stretch/>
      </xdr:blipFill>
      <xdr:spPr>
        <a:xfrm>
          <a:off x="8534400" y="1841500"/>
          <a:ext cx="4389622" cy="2446406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16</xdr:row>
      <xdr:rowOff>12700</xdr:rowOff>
    </xdr:from>
    <xdr:to>
      <xdr:col>7</xdr:col>
      <xdr:colOff>485775</xdr:colOff>
      <xdr:row>30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3BEC4-C548-072F-4715-31AF1029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539750</xdr:colOff>
      <xdr:row>10</xdr:row>
      <xdr:rowOff>6350</xdr:rowOff>
    </xdr:from>
    <xdr:to>
      <xdr:col>13</xdr:col>
      <xdr:colOff>435301</xdr:colOff>
      <xdr:row>22</xdr:row>
      <xdr:rowOff>73343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E2E501-A508-43CF-A92A-026548F2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6150" y="1847850"/>
          <a:ext cx="2333951" cy="22767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89016-47B2-4FDA-5FB7-354AD3D50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096E-5608-4F47-91A6-D4442D4D0777}">
  <dimension ref="A9:B18"/>
  <sheetViews>
    <sheetView workbookViewId="0">
      <selection activeCell="C18" sqref="C18"/>
    </sheetView>
  </sheetViews>
  <sheetFormatPr defaultRowHeight="14.5" x14ac:dyDescent="0.35"/>
  <sheetData>
    <row r="9" spans="1:2" x14ac:dyDescent="0.35">
      <c r="A9" t="s">
        <v>18</v>
      </c>
      <c r="B9">
        <v>0.5</v>
      </c>
    </row>
    <row r="10" spans="1:2" x14ac:dyDescent="0.35">
      <c r="A10" t="s">
        <v>19</v>
      </c>
      <c r="B10">
        <v>2</v>
      </c>
    </row>
    <row r="12" spans="1:2" x14ac:dyDescent="0.35">
      <c r="A12" t="s">
        <v>20</v>
      </c>
      <c r="B12">
        <f>1/2*(2.71828^((3/2*B9)+1))-(3*SQRT(B9))</f>
        <v>0.75597760745222597</v>
      </c>
    </row>
    <row r="13" spans="1:2" x14ac:dyDescent="0.35">
      <c r="A13" t="s">
        <v>21</v>
      </c>
      <c r="B13">
        <f>1/2*(2.71828^((3/2*B10)+1))-(3*SQRT(B10))</f>
        <v>23.056360878363613</v>
      </c>
    </row>
    <row r="15" spans="1:2" x14ac:dyDescent="0.35">
      <c r="A15" t="s">
        <v>22</v>
      </c>
      <c r="B15">
        <f>(2-0.5)*((B12+B13)/2)</f>
        <v>17.859253864361879</v>
      </c>
    </row>
    <row r="16" spans="1:2" x14ac:dyDescent="0.35">
      <c r="A16" t="s">
        <v>23</v>
      </c>
      <c r="B16">
        <v>11.3314</v>
      </c>
    </row>
    <row r="18" spans="1:2" x14ac:dyDescent="0.35">
      <c r="A18" t="s">
        <v>14</v>
      </c>
      <c r="B18">
        <f>ABS((B16-B15)/B16)*100</f>
        <v>57.608537906718304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9364-3927-4BBD-827D-C9928377C013}">
  <dimension ref="A7:I15"/>
  <sheetViews>
    <sheetView workbookViewId="0">
      <selection activeCell="I10" sqref="I10"/>
    </sheetView>
  </sheetViews>
  <sheetFormatPr defaultRowHeight="14.5" x14ac:dyDescent="0.35"/>
  <sheetData>
    <row r="7" spans="1:9" x14ac:dyDescent="0.35">
      <c r="D7" t="s">
        <v>24</v>
      </c>
      <c r="F7" t="s">
        <v>23</v>
      </c>
      <c r="G7">
        <v>11.3314</v>
      </c>
    </row>
    <row r="10" spans="1:9" x14ac:dyDescent="0.35">
      <c r="D10" s="1"/>
      <c r="E10" s="1" t="s">
        <v>0</v>
      </c>
      <c r="F10" s="1" t="s">
        <v>27</v>
      </c>
      <c r="H10" t="s">
        <v>33</v>
      </c>
      <c r="I10">
        <f>(B12-B11)*((F11+(2*SUM(F12:F14))+F15)/(2*B13))</f>
        <v>11.770715958776211</v>
      </c>
    </row>
    <row r="11" spans="1:9" x14ac:dyDescent="0.35">
      <c r="A11" s="2" t="s">
        <v>18</v>
      </c>
      <c r="B11" s="2">
        <v>0.5</v>
      </c>
      <c r="D11" s="1" t="s">
        <v>28</v>
      </c>
      <c r="E11" s="1">
        <v>0.5</v>
      </c>
      <c r="F11" s="1">
        <f>(1/2*(2.71828^(3/2*E11+1)))-(3*SQRT(E11))</f>
        <v>0.75597760745222597</v>
      </c>
      <c r="H11" t="s">
        <v>14</v>
      </c>
      <c r="I11">
        <f>ABS(G7-I10)/G7*100</f>
        <v>3.8769786502657304</v>
      </c>
    </row>
    <row r="12" spans="1:9" x14ac:dyDescent="0.35">
      <c r="A12" s="2" t="s">
        <v>19</v>
      </c>
      <c r="B12" s="2">
        <v>2</v>
      </c>
      <c r="D12" s="1" t="s">
        <v>29</v>
      </c>
      <c r="E12" s="1">
        <f>E11+$B$14</f>
        <v>0.875</v>
      </c>
      <c r="F12" s="1">
        <f>(1/2*(2.71828^(3/2*E12+1)))-(3*SQRT(E12))</f>
        <v>2.2435702176214192</v>
      </c>
    </row>
    <row r="13" spans="1:9" x14ac:dyDescent="0.35">
      <c r="A13" s="2" t="s">
        <v>26</v>
      </c>
      <c r="B13" s="2">
        <v>4</v>
      </c>
      <c r="D13" s="1" t="s">
        <v>31</v>
      </c>
      <c r="E13" s="1">
        <f t="shared" ref="E13:E14" si="0">E12+$B$14</f>
        <v>1.25</v>
      </c>
      <c r="F13" s="1">
        <f>(1/2*(2.71828^(3/2*E13+1)))-(3*SQRT(E13))</f>
        <v>5.5085929551065593</v>
      </c>
    </row>
    <row r="14" spans="1:9" x14ac:dyDescent="0.35">
      <c r="A14" s="2" t="s">
        <v>25</v>
      </c>
      <c r="B14" s="2">
        <f>(B12-B11)/B13</f>
        <v>0.375</v>
      </c>
      <c r="D14" s="1" t="s">
        <v>32</v>
      </c>
      <c r="E14" s="1">
        <f t="shared" si="0"/>
        <v>1.625</v>
      </c>
      <c r="F14" s="1">
        <f t="shared" ref="F14:F15" si="1">(1/2*(2.71828^(3/2*E14+1)))-(3*SQRT(E14))</f>
        <v>11.730243474434001</v>
      </c>
    </row>
    <row r="15" spans="1:9" x14ac:dyDescent="0.35">
      <c r="D15" s="1" t="s">
        <v>30</v>
      </c>
      <c r="E15" s="1">
        <f>E14+$B$14</f>
        <v>2</v>
      </c>
      <c r="F15" s="1">
        <f t="shared" si="1"/>
        <v>23.056360878363613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083-5B08-4ADA-9241-DB56FCF65F6C}">
  <dimension ref="A7:H27"/>
  <sheetViews>
    <sheetView workbookViewId="0">
      <selection activeCell="F10" sqref="F10"/>
    </sheetView>
  </sheetViews>
  <sheetFormatPr defaultRowHeight="14.5" x14ac:dyDescent="0.35"/>
  <sheetData>
    <row r="7" spans="1:8" x14ac:dyDescent="0.35">
      <c r="A7" t="s">
        <v>18</v>
      </c>
      <c r="C7" t="s">
        <v>25</v>
      </c>
      <c r="D7">
        <f>(B11-B9)/2</f>
        <v>0.75</v>
      </c>
    </row>
    <row r="8" spans="1:8" x14ac:dyDescent="0.35">
      <c r="A8" s="3"/>
      <c r="B8" s="3" t="s">
        <v>0</v>
      </c>
      <c r="C8" s="3" t="s">
        <v>27</v>
      </c>
    </row>
    <row r="9" spans="1:8" x14ac:dyDescent="0.35">
      <c r="A9" s="3" t="s">
        <v>28</v>
      </c>
      <c r="B9" s="3">
        <v>0.5</v>
      </c>
      <c r="C9" s="3">
        <f>(1/2*(2.71828^(3/2*B9+1)))-(3*SQRT(B9))</f>
        <v>0.75597760745222597</v>
      </c>
    </row>
    <row r="10" spans="1:8" x14ac:dyDescent="0.35">
      <c r="A10" s="3" t="s">
        <v>29</v>
      </c>
      <c r="B10" s="3">
        <v>1.25</v>
      </c>
      <c r="C10" s="3">
        <f t="shared" ref="C10:C11" si="0">(1/2*(2.71828^(3/2*B10+1)))-(3*SQRT(B10))</f>
        <v>5.5085929551065593</v>
      </c>
    </row>
    <row r="11" spans="1:8" x14ac:dyDescent="0.35">
      <c r="A11" s="3" t="s">
        <v>31</v>
      </c>
      <c r="B11" s="3">
        <v>2</v>
      </c>
      <c r="C11" s="3">
        <f t="shared" si="0"/>
        <v>23.056360878363613</v>
      </c>
    </row>
    <row r="13" spans="1:8" x14ac:dyDescent="0.35">
      <c r="A13" s="3" t="s">
        <v>33</v>
      </c>
      <c r="B13">
        <f>(B11-B9)*((C9+4*C10+C11)/6)</f>
        <v>11.461677576560518</v>
      </c>
      <c r="G13" t="s">
        <v>23</v>
      </c>
      <c r="H13">
        <v>11.3314</v>
      </c>
    </row>
    <row r="14" spans="1:8" x14ac:dyDescent="0.35">
      <c r="A14" s="3" t="s">
        <v>14</v>
      </c>
      <c r="B14">
        <f>ABS(H13-B13)/H13*100</f>
        <v>1.1497041544779814</v>
      </c>
    </row>
    <row r="18" spans="1:4" x14ac:dyDescent="0.35">
      <c r="A18" t="s">
        <v>19</v>
      </c>
      <c r="C18" t="s">
        <v>25</v>
      </c>
      <c r="D18">
        <f>(2-0.5)/4</f>
        <v>0.375</v>
      </c>
    </row>
    <row r="19" spans="1:4" x14ac:dyDescent="0.35">
      <c r="A19" s="4"/>
      <c r="B19" s="4" t="s">
        <v>0</v>
      </c>
      <c r="C19" s="4" t="s">
        <v>27</v>
      </c>
    </row>
    <row r="20" spans="1:4" x14ac:dyDescent="0.35">
      <c r="A20" s="4" t="s">
        <v>28</v>
      </c>
      <c r="B20" s="4">
        <v>0.5</v>
      </c>
      <c r="C20" s="4">
        <f>(1/2*(2.71828^(3/2*B20+1)))-(3*SQRT(B20))</f>
        <v>0.75597760745222597</v>
      </c>
    </row>
    <row r="21" spans="1:4" x14ac:dyDescent="0.35">
      <c r="A21" s="4" t="s">
        <v>29</v>
      </c>
      <c r="B21" s="4">
        <f>B20+$D$18</f>
        <v>0.875</v>
      </c>
      <c r="C21" s="4">
        <f t="shared" ref="C21:C24" si="1">(1/2*(2.71828^(3/2*B21+1)))-(3*SQRT(B21))</f>
        <v>2.2435702176214192</v>
      </c>
    </row>
    <row r="22" spans="1:4" x14ac:dyDescent="0.35">
      <c r="A22" s="4" t="s">
        <v>31</v>
      </c>
      <c r="B22" s="4">
        <f t="shared" ref="B22:B24" si="2">B21+$D$18</f>
        <v>1.25</v>
      </c>
      <c r="C22" s="4">
        <f t="shared" si="1"/>
        <v>5.5085929551065593</v>
      </c>
    </row>
    <row r="23" spans="1:4" x14ac:dyDescent="0.35">
      <c r="A23" s="4" t="s">
        <v>32</v>
      </c>
      <c r="B23" s="4">
        <f t="shared" si="2"/>
        <v>1.625</v>
      </c>
      <c r="C23" s="4">
        <f t="shared" si="1"/>
        <v>11.730243474434001</v>
      </c>
    </row>
    <row r="24" spans="1:4" x14ac:dyDescent="0.35">
      <c r="A24" s="4" t="s">
        <v>30</v>
      </c>
      <c r="B24" s="4">
        <f t="shared" si="2"/>
        <v>2</v>
      </c>
      <c r="C24" s="4">
        <f t="shared" si="1"/>
        <v>23.056360878363613</v>
      </c>
    </row>
    <row r="26" spans="1:4" x14ac:dyDescent="0.35">
      <c r="A26" s="4" t="s">
        <v>33</v>
      </c>
      <c r="B26">
        <f>(B24-B20)*((C20+4*(C21+C23)+2*(C22)+C24)/(3*4))</f>
        <v>11.340597395531329</v>
      </c>
    </row>
    <row r="27" spans="1:4" x14ac:dyDescent="0.35">
      <c r="A27" s="4" t="s">
        <v>14</v>
      </c>
      <c r="B27">
        <f>ABS(H13-B26)/H13*100</f>
        <v>8.1167336174955626E-2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4FAD-B56B-41DE-86E6-2902F6B17317}">
  <dimension ref="A7:H20"/>
  <sheetViews>
    <sheetView tabSelected="1" topLeftCell="A6" workbookViewId="0">
      <selection activeCell="B19" sqref="B19"/>
    </sheetView>
  </sheetViews>
  <sheetFormatPr defaultRowHeight="14.5" x14ac:dyDescent="0.35"/>
  <sheetData>
    <row r="7" spans="1:8" x14ac:dyDescent="0.35">
      <c r="A7" s="6"/>
      <c r="B7" s="6" t="s">
        <v>0</v>
      </c>
      <c r="C7" s="6" t="s">
        <v>27</v>
      </c>
      <c r="D7" t="s">
        <v>25</v>
      </c>
      <c r="E7">
        <f>(2-0.25)/6</f>
        <v>0.29166666666666669</v>
      </c>
    </row>
    <row r="8" spans="1:8" x14ac:dyDescent="0.35">
      <c r="A8" s="6" t="s">
        <v>28</v>
      </c>
      <c r="B8" s="6">
        <v>0.25</v>
      </c>
      <c r="C8" s="6">
        <f>(1/2*(2.71828^(B8/3+2*B8)))-(5*SQRT(0.5*B8))</f>
        <v>-0.87176639171193415</v>
      </c>
    </row>
    <row r="9" spans="1:8" x14ac:dyDescent="0.35">
      <c r="A9" s="6" t="s">
        <v>29</v>
      </c>
      <c r="B9" s="6">
        <f>B8+$E$7</f>
        <v>0.54166666666666674</v>
      </c>
      <c r="C9" s="6">
        <f t="shared" ref="C9:C14" si="0">(1/2*(2.71828^(B9/3+2*B9)))-(5*SQRT(0.5*B9))</f>
        <v>-0.83250492741102633</v>
      </c>
    </row>
    <row r="10" spans="1:8" x14ac:dyDescent="0.35">
      <c r="A10" s="6" t="s">
        <v>31</v>
      </c>
      <c r="B10" s="6">
        <f>B9+$E$7</f>
        <v>0.83333333333333348</v>
      </c>
      <c r="C10" s="6">
        <f t="shared" si="0"/>
        <v>0.26738309862615361</v>
      </c>
    </row>
    <row r="11" spans="1:8" x14ac:dyDescent="0.35">
      <c r="A11" s="6" t="s">
        <v>32</v>
      </c>
      <c r="B11" s="6">
        <f>B10+$E$7</f>
        <v>1.1250000000000002</v>
      </c>
      <c r="C11" s="6">
        <f t="shared" si="0"/>
        <v>3.1522749055836035</v>
      </c>
    </row>
    <row r="12" spans="1:8" x14ac:dyDescent="0.35">
      <c r="B12" s="6">
        <f t="shared" ref="B12:B14" si="1">B11+$E$7</f>
        <v>1.416666666666667</v>
      </c>
      <c r="C12" s="6">
        <f t="shared" si="0"/>
        <v>9.4236845687370554</v>
      </c>
    </row>
    <row r="13" spans="1:8" x14ac:dyDescent="0.35">
      <c r="B13" s="6">
        <f t="shared" si="1"/>
        <v>1.7083333333333337</v>
      </c>
      <c r="C13" s="6">
        <f t="shared" si="0"/>
        <v>22.301412997732434</v>
      </c>
      <c r="G13" t="s">
        <v>23</v>
      </c>
      <c r="H13">
        <v>16.031700000000001</v>
      </c>
    </row>
    <row r="14" spans="1:8" x14ac:dyDescent="0.35">
      <c r="B14" s="6">
        <f t="shared" si="1"/>
        <v>2.0000000000000004</v>
      </c>
      <c r="C14" s="6">
        <f t="shared" si="0"/>
        <v>48.171170792068963</v>
      </c>
    </row>
    <row r="19" spans="1:2" x14ac:dyDescent="0.35">
      <c r="A19" s="6" t="s">
        <v>33</v>
      </c>
      <c r="B19" s="6">
        <f>(2-0.25)*((C8+3*SUM(C9:C13)+C14)/8)</f>
        <v>32.864159197222868</v>
      </c>
    </row>
    <row r="20" spans="1:2" x14ac:dyDescent="0.35">
      <c r="A20" s="6" t="s">
        <v>14</v>
      </c>
      <c r="B20" s="6">
        <f>ABS(H13-B19)/H13*100</f>
        <v>104.99484893818413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F1C9-DA48-448B-8095-8454A8C8D66C}">
  <dimension ref="A1:O18"/>
  <sheetViews>
    <sheetView zoomScale="84" workbookViewId="0">
      <selection activeCell="P17" sqref="P17"/>
    </sheetView>
  </sheetViews>
  <sheetFormatPr defaultRowHeight="14.5" x14ac:dyDescent="0.35"/>
  <sheetData>
    <row r="1" spans="1:15" x14ac:dyDescent="0.35">
      <c r="A1" t="s">
        <v>6</v>
      </c>
    </row>
    <row r="2" spans="1:15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15" x14ac:dyDescent="0.35">
      <c r="A3" s="7">
        <v>1</v>
      </c>
      <c r="B3" s="7">
        <v>1</v>
      </c>
      <c r="C3" s="7">
        <f>A3+(3*(B3/A3))</f>
        <v>4</v>
      </c>
      <c r="D3" s="7">
        <f>B3+(C3*0.4)</f>
        <v>2.6</v>
      </c>
      <c r="E3" s="7">
        <f>-(A3^2)+(2*(A3^3))</f>
        <v>1</v>
      </c>
      <c r="F3" s="7">
        <f>(ABS(E3-B3)/E3)*100</f>
        <v>0</v>
      </c>
    </row>
    <row r="4" spans="1:15" x14ac:dyDescent="0.35">
      <c r="A4" s="7">
        <f>A3+0.4</f>
        <v>1.4</v>
      </c>
      <c r="B4" s="7">
        <f>D3</f>
        <v>2.6</v>
      </c>
      <c r="C4" s="7">
        <f t="shared" ref="C4" si="0">A4+(3*(B4/A4))</f>
        <v>6.9714285714285715</v>
      </c>
      <c r="D4" s="7">
        <f t="shared" ref="D4" si="1">B4+(C4*0.4)</f>
        <v>5.3885714285714288</v>
      </c>
      <c r="E4" s="7">
        <f t="shared" ref="E4:E8" si="2">-(A4^2)+(2*(A4^3))</f>
        <v>3.5279999999999987</v>
      </c>
      <c r="F4" s="7">
        <f t="shared" ref="F4:F8" si="3">(ABS(E4-B4)/E4)*100</f>
        <v>26.303854875283417</v>
      </c>
    </row>
    <row r="5" spans="1:15" x14ac:dyDescent="0.35">
      <c r="A5" s="7">
        <f t="shared" ref="A5:A8" si="4">A4+0.4</f>
        <v>1.7999999999999998</v>
      </c>
      <c r="B5" s="7">
        <f t="shared" ref="B5:B8" si="5">D4</f>
        <v>5.3885714285714288</v>
      </c>
      <c r="C5" s="7">
        <f t="shared" ref="C5:C8" si="6">A5+(3*(B5/A5))</f>
        <v>10.780952380952382</v>
      </c>
      <c r="D5" s="7">
        <f t="shared" ref="D5:D8" si="7">B5+(C5*0.4)</f>
        <v>9.7009523809523817</v>
      </c>
      <c r="E5" s="7">
        <f t="shared" si="2"/>
        <v>8.4239999999999959</v>
      </c>
      <c r="F5" s="7">
        <f t="shared" si="3"/>
        <v>36.03310269976933</v>
      </c>
    </row>
    <row r="6" spans="1:15" x14ac:dyDescent="0.35">
      <c r="A6" s="7">
        <f t="shared" si="4"/>
        <v>2.1999999999999997</v>
      </c>
      <c r="B6" s="7">
        <f t="shared" si="5"/>
        <v>9.7009523809523817</v>
      </c>
      <c r="C6" s="7">
        <f t="shared" si="6"/>
        <v>15.428571428571431</v>
      </c>
      <c r="D6" s="7">
        <f t="shared" si="7"/>
        <v>15.872380952380954</v>
      </c>
      <c r="E6" s="7">
        <f t="shared" si="2"/>
        <v>16.455999999999992</v>
      </c>
      <c r="F6" s="7">
        <f t="shared" si="3"/>
        <v>41.049146931499841</v>
      </c>
    </row>
    <row r="7" spans="1:15" x14ac:dyDescent="0.35">
      <c r="A7" s="7">
        <f t="shared" si="4"/>
        <v>2.5999999999999996</v>
      </c>
      <c r="B7" s="7">
        <f t="shared" si="5"/>
        <v>15.872380952380954</v>
      </c>
      <c r="C7" s="7">
        <f t="shared" si="6"/>
        <v>20.914285714285718</v>
      </c>
      <c r="D7" s="7">
        <f t="shared" si="7"/>
        <v>24.238095238095241</v>
      </c>
      <c r="E7" s="7">
        <f t="shared" si="2"/>
        <v>28.391999999999989</v>
      </c>
      <c r="F7" s="7">
        <f t="shared" si="3"/>
        <v>44.095586952729782</v>
      </c>
    </row>
    <row r="8" spans="1:15" x14ac:dyDescent="0.35">
      <c r="A8" s="7">
        <f t="shared" si="4"/>
        <v>2.9999999999999996</v>
      </c>
      <c r="B8" s="7">
        <f t="shared" si="5"/>
        <v>24.238095238095241</v>
      </c>
      <c r="C8" s="7">
        <f t="shared" si="6"/>
        <v>27.238095238095241</v>
      </c>
      <c r="D8" s="7">
        <f t="shared" si="7"/>
        <v>35.13333333333334</v>
      </c>
      <c r="E8" s="7">
        <f t="shared" si="2"/>
        <v>44.999999999999972</v>
      </c>
      <c r="F8" s="7">
        <f t="shared" si="3"/>
        <v>46.137566137566097</v>
      </c>
    </row>
    <row r="10" spans="1:15" x14ac:dyDescent="0.35">
      <c r="O10" t="s">
        <v>34</v>
      </c>
    </row>
    <row r="12" spans="1:15" x14ac:dyDescent="0.35">
      <c r="A12" t="s">
        <v>1</v>
      </c>
      <c r="B12" t="s">
        <v>4</v>
      </c>
    </row>
    <row r="13" spans="1:15" x14ac:dyDescent="0.35">
      <c r="A13">
        <v>1</v>
      </c>
      <c r="B13">
        <v>1</v>
      </c>
    </row>
    <row r="14" spans="1:15" x14ac:dyDescent="0.35">
      <c r="A14">
        <v>2.6</v>
      </c>
      <c r="B14">
        <v>3.5279999999999987</v>
      </c>
    </row>
    <row r="15" spans="1:15" x14ac:dyDescent="0.35">
      <c r="A15">
        <v>5.3885714285714288</v>
      </c>
      <c r="B15">
        <v>8.4239999999999959</v>
      </c>
    </row>
    <row r="16" spans="1:15" x14ac:dyDescent="0.35">
      <c r="A16">
        <v>9.7009523809523817</v>
      </c>
      <c r="B16">
        <v>16.455999999999992</v>
      </c>
    </row>
    <row r="17" spans="1:2" x14ac:dyDescent="0.35">
      <c r="A17">
        <v>15.872380952380954</v>
      </c>
      <c r="B17">
        <v>28.391999999999989</v>
      </c>
    </row>
    <row r="18" spans="1:2" x14ac:dyDescent="0.35">
      <c r="A18">
        <v>24.238095238095241</v>
      </c>
      <c r="B18">
        <v>44.999999999999972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422-D00E-4AE0-8AA5-1B67059A742E}">
  <dimension ref="A1:M17"/>
  <sheetViews>
    <sheetView workbookViewId="0">
      <selection activeCell="J2" sqref="J2"/>
    </sheetView>
  </sheetViews>
  <sheetFormatPr defaultRowHeight="14.5" x14ac:dyDescent="0.35"/>
  <sheetData>
    <row r="1" spans="1:13" x14ac:dyDescent="0.3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3</v>
      </c>
      <c r="G1" s="6" t="s">
        <v>13</v>
      </c>
      <c r="H1" s="6" t="s">
        <v>14</v>
      </c>
      <c r="I1" t="s">
        <v>12</v>
      </c>
      <c r="J1">
        <v>0.1</v>
      </c>
    </row>
    <row r="2" spans="1:13" x14ac:dyDescent="0.35">
      <c r="A2" s="6">
        <v>1</v>
      </c>
      <c r="B2" s="6">
        <v>1</v>
      </c>
      <c r="C2" s="6">
        <f>3/(A2^2)+(2*A2)/3</f>
        <v>3.6666666666666665</v>
      </c>
      <c r="D2" s="6">
        <f>3/((A2+$J$1)^2)+(2*(A2+$J$1))/3</f>
        <v>3.2126721763085397</v>
      </c>
      <c r="E2" s="6">
        <f>(0.5*C2)+(0.5*D2)</f>
        <v>3.4396694214876034</v>
      </c>
      <c r="F2" s="6">
        <f>B2+E2*$J$1</f>
        <v>1.3439669421487603</v>
      </c>
      <c r="G2" s="6">
        <f>5 + (A2^2/3) - (3/A2)</f>
        <v>2.333333333333333</v>
      </c>
      <c r="H2" s="6">
        <f>(ABS(G2-B2)/G2)*100</f>
        <v>57.142857142857139</v>
      </c>
    </row>
    <row r="3" spans="1:13" x14ac:dyDescent="0.35">
      <c r="A3" s="6">
        <f>A2+$J$1</f>
        <v>1.1000000000000001</v>
      </c>
      <c r="B3" s="6">
        <f>F2</f>
        <v>1.3439669421487603</v>
      </c>
      <c r="C3" s="6">
        <f t="shared" ref="C3:C7" si="0">3/(A3^2)+(2*A3)/3</f>
        <v>3.2126721763085397</v>
      </c>
      <c r="D3" s="6">
        <f t="shared" ref="D3:D7" si="1">3/((A3+$J$1)^2)+(2*(A3+$J$1))/3</f>
        <v>2.8833333333333329</v>
      </c>
      <c r="E3" s="6">
        <f t="shared" ref="E3:E7" si="2">(0.5*C3)+(0.5*D3)</f>
        <v>3.0480027548209363</v>
      </c>
      <c r="F3" s="6">
        <f t="shared" ref="F3:F7" si="3">B3+E3*$J$1</f>
        <v>1.6487672176308541</v>
      </c>
      <c r="G3" s="6">
        <f t="shared" ref="G3:G7" si="4">5 + (A3^2/3) - (3/A3)</f>
        <v>2.6760606060606063</v>
      </c>
      <c r="H3" s="6">
        <f t="shared" ref="H3:H7" si="5">(ABS(G3-B3)/G3)*100</f>
        <v>49.778157523599717</v>
      </c>
    </row>
    <row r="4" spans="1:13" x14ac:dyDescent="0.35">
      <c r="A4" s="6">
        <f t="shared" ref="A4:A7" si="6">A3+$J$1</f>
        <v>1.2000000000000002</v>
      </c>
      <c r="B4" s="6">
        <f t="shared" ref="B4:B7" si="7">F3</f>
        <v>1.6487672176308541</v>
      </c>
      <c r="C4" s="6">
        <f t="shared" si="0"/>
        <v>2.8833333333333329</v>
      </c>
      <c r="D4" s="6">
        <f t="shared" si="1"/>
        <v>2.6418145956607488</v>
      </c>
      <c r="E4" s="6">
        <f t="shared" si="2"/>
        <v>2.7625739644970411</v>
      </c>
      <c r="F4" s="6">
        <f t="shared" si="3"/>
        <v>1.9250246140805582</v>
      </c>
      <c r="G4" s="6">
        <f t="shared" si="4"/>
        <v>2.9800000000000009</v>
      </c>
      <c r="H4" s="6">
        <f t="shared" si="5"/>
        <v>44.672241019098877</v>
      </c>
    </row>
    <row r="5" spans="1:13" x14ac:dyDescent="0.35">
      <c r="A5" s="6">
        <f t="shared" si="6"/>
        <v>1.3000000000000003</v>
      </c>
      <c r="B5" s="6">
        <f t="shared" si="7"/>
        <v>1.9250246140805582</v>
      </c>
      <c r="C5" s="6">
        <f t="shared" si="0"/>
        <v>2.6418145956607488</v>
      </c>
      <c r="D5" s="6">
        <f t="shared" si="1"/>
        <v>2.463945578231292</v>
      </c>
      <c r="E5" s="6">
        <f t="shared" si="2"/>
        <v>2.5528800869460202</v>
      </c>
      <c r="F5" s="6">
        <f t="shared" si="3"/>
        <v>2.1803126227751601</v>
      </c>
      <c r="G5" s="6">
        <f t="shared" si="4"/>
        <v>3.2556410256410264</v>
      </c>
      <c r="H5" s="6">
        <f t="shared" si="5"/>
        <v>40.871103450309718</v>
      </c>
    </row>
    <row r="6" spans="1:13" x14ac:dyDescent="0.35">
      <c r="A6" s="6">
        <f t="shared" si="6"/>
        <v>1.4000000000000004</v>
      </c>
      <c r="B6" s="6">
        <f t="shared" si="7"/>
        <v>2.1803126227751601</v>
      </c>
      <c r="C6" s="6">
        <f t="shared" si="0"/>
        <v>2.463945578231292</v>
      </c>
      <c r="D6" s="6">
        <f t="shared" si="1"/>
        <v>2.333333333333333</v>
      </c>
      <c r="E6" s="6">
        <f t="shared" si="2"/>
        <v>2.3986394557823125</v>
      </c>
      <c r="F6" s="6">
        <f t="shared" si="3"/>
        <v>2.4201765683533916</v>
      </c>
      <c r="G6" s="6">
        <f t="shared" si="4"/>
        <v>3.510476190476191</v>
      </c>
      <c r="H6" s="6">
        <f t="shared" si="5"/>
        <v>37.891257354478626</v>
      </c>
    </row>
    <row r="7" spans="1:13" x14ac:dyDescent="0.35">
      <c r="A7" s="6">
        <f t="shared" si="6"/>
        <v>1.5000000000000004</v>
      </c>
      <c r="B7" s="6">
        <f t="shared" si="7"/>
        <v>2.4201765683533916</v>
      </c>
      <c r="C7" s="6">
        <f t="shared" si="0"/>
        <v>2.333333333333333</v>
      </c>
      <c r="D7" s="6">
        <f t="shared" si="1"/>
        <v>2.2385416666666664</v>
      </c>
      <c r="E7" s="6">
        <f t="shared" si="2"/>
        <v>2.2859374999999997</v>
      </c>
      <c r="F7" s="6">
        <f t="shared" si="3"/>
        <v>2.6487703183533915</v>
      </c>
      <c r="G7" s="6">
        <f t="shared" si="4"/>
        <v>3.7500000000000009</v>
      </c>
      <c r="H7" s="6">
        <f t="shared" si="5"/>
        <v>35.461958177242906</v>
      </c>
    </row>
    <row r="8" spans="1:13" ht="23.5" x14ac:dyDescent="0.55000000000000004">
      <c r="M8" s="5" t="s">
        <v>35</v>
      </c>
    </row>
    <row r="11" spans="1:13" x14ac:dyDescent="0.35">
      <c r="A11" t="s">
        <v>8</v>
      </c>
      <c r="B11" t="s">
        <v>13</v>
      </c>
    </row>
    <row r="12" spans="1:13" x14ac:dyDescent="0.35">
      <c r="A12">
        <v>1</v>
      </c>
      <c r="B12">
        <v>1</v>
      </c>
    </row>
    <row r="13" spans="1:13" x14ac:dyDescent="0.35">
      <c r="A13">
        <v>3.1942857142857144</v>
      </c>
      <c r="B13">
        <v>3.5279999999999987</v>
      </c>
    </row>
    <row r="14" spans="1:13" x14ac:dyDescent="0.35">
      <c r="A14">
        <v>7.3673469387755102</v>
      </c>
      <c r="B14">
        <v>8.4239999999999959</v>
      </c>
    </row>
    <row r="15" spans="1:13" x14ac:dyDescent="0.35">
      <c r="A15">
        <v>14.168286951144095</v>
      </c>
      <c r="B15">
        <v>16.455999999999992</v>
      </c>
    </row>
    <row r="16" spans="1:13" x14ac:dyDescent="0.35">
      <c r="A16">
        <v>24.248467549766254</v>
      </c>
      <c r="B16">
        <v>28.391999999999989</v>
      </c>
    </row>
    <row r="17" spans="1:2" x14ac:dyDescent="0.35">
      <c r="A17">
        <v>38.260281345028602</v>
      </c>
      <c r="B17">
        <v>44.999999999999972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39F4-0572-4214-BEF0-6F0E7AA60CA0}">
  <dimension ref="A1:Q15"/>
  <sheetViews>
    <sheetView zoomScale="75" workbookViewId="0">
      <selection activeCell="J8" sqref="J8"/>
    </sheetView>
  </sheetViews>
  <sheetFormatPr defaultRowHeight="14.5" x14ac:dyDescent="0.35"/>
  <sheetData>
    <row r="1" spans="1:17" x14ac:dyDescent="0.35">
      <c r="A1" s="2" t="s">
        <v>7</v>
      </c>
      <c r="B1" s="2" t="s">
        <v>15</v>
      </c>
      <c r="C1" s="2" t="s">
        <v>9</v>
      </c>
      <c r="D1" s="2" t="s">
        <v>10</v>
      </c>
      <c r="E1" s="2" t="s">
        <v>11</v>
      </c>
      <c r="F1" s="2" t="s">
        <v>3</v>
      </c>
      <c r="G1" s="2" t="s">
        <v>13</v>
      </c>
      <c r="H1" s="2" t="s">
        <v>16</v>
      </c>
    </row>
    <row r="2" spans="1:17" x14ac:dyDescent="0.35">
      <c r="A2" s="2">
        <v>1</v>
      </c>
      <c r="B2" s="2">
        <v>1</v>
      </c>
      <c r="C2" s="2">
        <f>(A2+(3*(B2/A2)))</f>
        <v>4</v>
      </c>
      <c r="D2" s="2">
        <f>((A2+(1/2*0.4))+(3*((B2+(1/2*C2*0.4))/(A2+(1/2*0.4)))))</f>
        <v>5.7</v>
      </c>
      <c r="E2" s="2">
        <f>D2</f>
        <v>5.7</v>
      </c>
      <c r="F2" s="2">
        <f>B2+(E2*0.4)</f>
        <v>3.2800000000000002</v>
      </c>
      <c r="G2" s="2">
        <f>-(A2^2)+(2*(A2^3))</f>
        <v>1</v>
      </c>
      <c r="H2" s="2">
        <f>(ABS(G2-B2)/G2)*100</f>
        <v>0</v>
      </c>
    </row>
    <row r="3" spans="1:17" x14ac:dyDescent="0.35">
      <c r="A3" s="2">
        <f>A2+0.4</f>
        <v>1.4</v>
      </c>
      <c r="B3" s="2">
        <f>F2</f>
        <v>3.2800000000000002</v>
      </c>
      <c r="C3" s="2">
        <f>(A3+(3*(B3/A3)))</f>
        <v>8.4285714285714288</v>
      </c>
      <c r="D3" s="2">
        <f>((A3+(1/2*0.4))+(3*((B3+(1/2*C3*0.4))/(A3+(1/2*0.4)))))</f>
        <v>10.910714285714286</v>
      </c>
      <c r="E3" s="2">
        <f>D3</f>
        <v>10.910714285714286</v>
      </c>
      <c r="F3" s="2">
        <f>B3+(E3*0.4)</f>
        <v>7.644285714285715</v>
      </c>
      <c r="G3" s="2">
        <f>-(A3^2)+(2*(A3^3))</f>
        <v>3.5279999999999987</v>
      </c>
      <c r="H3" s="2">
        <f t="shared" ref="H3:H7" si="0">(ABS(G3-B3)/G3)*100</f>
        <v>7.0294784580498453</v>
      </c>
      <c r="Q3" t="s">
        <v>17</v>
      </c>
    </row>
    <row r="4" spans="1:17" x14ac:dyDescent="0.35">
      <c r="A4" s="2">
        <f t="shared" ref="A4:A6" si="1">A3+0.4</f>
        <v>1.7999999999999998</v>
      </c>
      <c r="B4" s="2">
        <f t="shared" ref="B4:B7" si="2">F3</f>
        <v>7.644285714285715</v>
      </c>
      <c r="C4" s="2">
        <f t="shared" ref="C4:C7" si="3">(A4+(3*(B4/A4)))</f>
        <v>14.540476190476195</v>
      </c>
      <c r="D4" s="2">
        <f t="shared" ref="D4:D7" si="4">((A4+(1/2*0.4))+(3*((B4+(1/2*C4*0.4))/(A4+(1/2*0.4)))))</f>
        <v>17.828571428571433</v>
      </c>
      <c r="E4" s="2">
        <f t="shared" ref="E4:E7" si="5">D4</f>
        <v>17.828571428571433</v>
      </c>
      <c r="F4" s="2">
        <f t="shared" ref="F4:F7" si="6">B4+(E4*0.4)</f>
        <v>14.775714285714288</v>
      </c>
      <c r="G4" s="2">
        <f t="shared" ref="G4:G7" si="7">-(A4^2)+(2*(A4^3))</f>
        <v>8.4239999999999959</v>
      </c>
      <c r="H4" s="2">
        <f t="shared" si="0"/>
        <v>9.2558675892008697</v>
      </c>
      <c r="Q4" t="s">
        <v>36</v>
      </c>
    </row>
    <row r="5" spans="1:17" x14ac:dyDescent="0.35">
      <c r="A5" s="2">
        <f t="shared" si="1"/>
        <v>2.1999999999999997</v>
      </c>
      <c r="B5" s="2">
        <f t="shared" si="2"/>
        <v>14.775714285714288</v>
      </c>
      <c r="C5" s="2">
        <f t="shared" si="3"/>
        <v>22.348701298701304</v>
      </c>
      <c r="D5" s="2">
        <f t="shared" si="4"/>
        <v>26.456818181818186</v>
      </c>
      <c r="E5" s="2">
        <f t="shared" si="5"/>
        <v>26.456818181818186</v>
      </c>
      <c r="F5" s="2">
        <f t="shared" si="6"/>
        <v>25.358441558441562</v>
      </c>
      <c r="G5" s="2">
        <f t="shared" si="7"/>
        <v>16.455999999999992</v>
      </c>
      <c r="H5" s="2">
        <f t="shared" si="0"/>
        <v>10.210778526286489</v>
      </c>
      <c r="Q5" t="s">
        <v>37</v>
      </c>
    </row>
    <row r="6" spans="1:17" x14ac:dyDescent="0.35">
      <c r="A6" s="2">
        <f t="shared" si="1"/>
        <v>2.5999999999999996</v>
      </c>
      <c r="B6" s="2">
        <f t="shared" si="2"/>
        <v>25.358441558441562</v>
      </c>
      <c r="C6" s="2">
        <f t="shared" si="3"/>
        <v>31.859740259740271</v>
      </c>
      <c r="D6" s="2">
        <f t="shared" si="4"/>
        <v>36.796846011131734</v>
      </c>
      <c r="E6" s="2">
        <f t="shared" si="5"/>
        <v>36.796846011131734</v>
      </c>
      <c r="F6" s="2">
        <f t="shared" si="6"/>
        <v>40.077179962894256</v>
      </c>
      <c r="G6" s="2">
        <f t="shared" si="7"/>
        <v>28.391999999999989</v>
      </c>
      <c r="H6" s="2">
        <f t="shared" si="0"/>
        <v>10.684553541696349</v>
      </c>
      <c r="Q6" t="s">
        <v>38</v>
      </c>
    </row>
    <row r="7" spans="1:17" x14ac:dyDescent="0.35">
      <c r="A7" s="2">
        <f>A6+0.4</f>
        <v>2.9999999999999996</v>
      </c>
      <c r="B7" s="2">
        <f t="shared" si="2"/>
        <v>40.077179962894256</v>
      </c>
      <c r="C7" s="2">
        <f t="shared" si="3"/>
        <v>43.077179962894263</v>
      </c>
      <c r="D7" s="2">
        <f t="shared" si="4"/>
        <v>48.849327458256042</v>
      </c>
      <c r="E7" s="2">
        <f t="shared" si="5"/>
        <v>48.849327458256042</v>
      </c>
      <c r="F7" s="2">
        <f t="shared" si="6"/>
        <v>59.616910946196676</v>
      </c>
      <c r="G7" s="2">
        <f t="shared" si="7"/>
        <v>44.999999999999972</v>
      </c>
      <c r="H7" s="2">
        <f t="shared" si="0"/>
        <v>10.939600082457153</v>
      </c>
    </row>
    <row r="9" spans="1:17" x14ac:dyDescent="0.35">
      <c r="A9" t="s">
        <v>15</v>
      </c>
      <c r="B9" t="s">
        <v>13</v>
      </c>
    </row>
    <row r="10" spans="1:17" x14ac:dyDescent="0.35">
      <c r="A10">
        <v>1</v>
      </c>
      <c r="B10">
        <v>1</v>
      </c>
    </row>
    <row r="11" spans="1:17" x14ac:dyDescent="0.35">
      <c r="A11">
        <v>3.2800000000000002</v>
      </c>
      <c r="B11">
        <v>3.5279999999999987</v>
      </c>
    </row>
    <row r="12" spans="1:17" x14ac:dyDescent="0.35">
      <c r="A12">
        <v>7.644285714285715</v>
      </c>
      <c r="B12">
        <v>8.4239999999999959</v>
      </c>
    </row>
    <row r="13" spans="1:17" x14ac:dyDescent="0.35">
      <c r="A13">
        <v>14.775714285714288</v>
      </c>
      <c r="B13">
        <v>16.455999999999992</v>
      </c>
    </row>
    <row r="14" spans="1:17" x14ac:dyDescent="0.35">
      <c r="A14">
        <v>25.358441558441562</v>
      </c>
      <c r="B14">
        <v>28.391999999999989</v>
      </c>
    </row>
    <row r="15" spans="1:17" x14ac:dyDescent="0.35">
      <c r="A15">
        <v>40.077179962894256</v>
      </c>
      <c r="B15">
        <v>44.999999999999972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2D82-23D1-418C-9BC1-800CDB9CF6BA}">
  <dimension ref="A1:E7"/>
  <sheetViews>
    <sheetView workbookViewId="0">
      <selection activeCell="Q9" sqref="Q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8</v>
      </c>
      <c r="D1" t="s">
        <v>15</v>
      </c>
      <c r="E1" t="s">
        <v>13</v>
      </c>
    </row>
    <row r="2" spans="1:5" x14ac:dyDescent="0.3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35">
      <c r="A3">
        <v>1.4</v>
      </c>
      <c r="B3">
        <v>2.6</v>
      </c>
      <c r="C3">
        <v>3.1942857142857144</v>
      </c>
      <c r="D3">
        <v>3.2800000000000002</v>
      </c>
      <c r="E3">
        <v>3.5279999999999987</v>
      </c>
    </row>
    <row r="4" spans="1:5" x14ac:dyDescent="0.35">
      <c r="A4">
        <v>1.7999999999999998</v>
      </c>
      <c r="B4">
        <v>5.3885714285714288</v>
      </c>
      <c r="C4">
        <v>7.3673469387755102</v>
      </c>
      <c r="D4">
        <v>7.644285714285715</v>
      </c>
      <c r="E4">
        <v>8.4239999999999959</v>
      </c>
    </row>
    <row r="5" spans="1:5" x14ac:dyDescent="0.35">
      <c r="A5">
        <v>2.1999999999999997</v>
      </c>
      <c r="B5">
        <v>9.7009523809523817</v>
      </c>
      <c r="C5">
        <v>14.168286951144095</v>
      </c>
      <c r="D5">
        <v>14.775714285714288</v>
      </c>
      <c r="E5">
        <v>16.455999999999992</v>
      </c>
    </row>
    <row r="6" spans="1:5" x14ac:dyDescent="0.35">
      <c r="A6">
        <v>2.5999999999999996</v>
      </c>
      <c r="B6">
        <v>15.872380952380954</v>
      </c>
      <c r="C6">
        <v>24.248467549766254</v>
      </c>
      <c r="D6">
        <v>25.358441558441562</v>
      </c>
      <c r="E6">
        <v>28.391999999999989</v>
      </c>
    </row>
    <row r="7" spans="1:5" x14ac:dyDescent="0.35">
      <c r="A7">
        <v>2.9999999999999996</v>
      </c>
      <c r="B7">
        <v>24.238095238095241</v>
      </c>
      <c r="C7">
        <v>38.260281345028602</v>
      </c>
      <c r="D7">
        <v>40.077179962894256</v>
      </c>
      <c r="E7">
        <v>44.999999999999972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Trapesium Tunggal</vt:lpstr>
      <vt:lpstr>Trapesium Ganda</vt:lpstr>
      <vt:lpstr>Simpson 13</vt:lpstr>
      <vt:lpstr>Simpson 38</vt:lpstr>
      <vt:lpstr>Euler</vt:lpstr>
      <vt:lpstr>Heun</vt:lpstr>
      <vt:lpstr>Poligon</vt:lpstr>
      <vt:lpstr>Membandingkan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SUGISANDHEA</dc:creator>
  <cp:lastModifiedBy>GEORGIA</cp:lastModifiedBy>
  <dcterms:created xsi:type="dcterms:W3CDTF">2024-06-21T03:26:24Z</dcterms:created>
  <dcterms:modified xsi:type="dcterms:W3CDTF">2024-06-28T03:39:47Z</dcterms:modified>
</cp:coreProperties>
</file>