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drawings/drawing2.xml" ContentType="application/vnd.openxmlformats-officedocument.drawing+xml"/>
  <Override PartName="/xl/ink/ink4.xml" ContentType="application/inkml+xml"/>
  <Override PartName="/xl/drawings/drawing3.xml" ContentType="application/vnd.openxmlformats-officedocument.drawing+xml"/>
  <Override PartName="/xl/ink/ink5.xml" ContentType="application/inkml+xml"/>
  <Override PartName="/xl/drawings/drawing4.xml" ContentType="application/vnd.openxmlformats-officedocument.drawing+xml"/>
  <Override PartName="/xl/ink/ink6.xml" ContentType="application/inkml+xml"/>
  <Override PartName="/xl/drawings/drawing5.xml" ContentType="application/vnd.openxmlformats-officedocument.drawing+xml"/>
  <Override PartName="/xl/ink/ink7.xml" ContentType="application/inkml+xml"/>
  <Override PartName="/xl/ink/ink8.xml" ContentType="application/inkml+xml"/>
  <Override PartName="/xl/ink/ink9.xml" ContentType="application/inkml+xml"/>
  <Override PartName="/xl/drawings/drawing6.xml" ContentType="application/vnd.openxmlformats-officedocument.drawing+xml"/>
  <Override PartName="/xl/ink/ink10.xml" ContentType="application/inkml+xml"/>
  <Override PartName="/xl/ink/ink11.xml" ContentType="application/inkml+xml"/>
  <Override PartName="/xl/drawings/drawing7.xml" ContentType="application/vnd.openxmlformats-officedocument.drawing+xml"/>
  <Override PartName="/xl/ink/ink12.xml" ContentType="application/inkml+xml"/>
  <Override PartName="/xl/drawings/drawing8.xml" ContentType="application/vnd.openxmlformats-officedocument.drawing+xml"/>
  <Override PartName="/xl/ink/ink13.xml" ContentType="application/inkml+xml"/>
  <Override PartName="/xl/drawings/drawing9.xml" ContentType="application/vnd.openxmlformats-officedocument.drawing+xml"/>
  <Override PartName="/xl/ink/ink14.xml" ContentType="application/inkml+xml"/>
  <Override PartName="/xl/drawings/drawing10.xml" ContentType="application/vnd.openxmlformats-officedocument.drawing+xml"/>
  <Override PartName="/xl/ink/ink15.xml" ContentType="application/inkml+xml"/>
  <Override PartName="/xl/drawings/drawing11.xml" ContentType="application/vnd.openxmlformats-officedocument.drawing+xml"/>
  <Override PartName="/xl/ink/ink16.xml" ContentType="application/inkml+xml"/>
  <Override PartName="/xl/drawings/drawing12.xml" ContentType="application/vnd.openxmlformats-officedocument.drawing+xml"/>
  <Override PartName="/xl/ink/ink17.xml" ContentType="application/inkml+xml"/>
  <Override PartName="/xl/drawings/drawing13.xml" ContentType="application/vnd.openxmlformats-officedocument.drawing+xml"/>
  <Override PartName="/xl/ink/ink18.xml" ContentType="application/inkml+xml"/>
  <Override PartName="/xl/drawings/drawing14.xml" ContentType="application/vnd.openxmlformats-officedocument.drawing+xml"/>
  <Override PartName="/xl/ink/ink19.xml" ContentType="application/inkml+xml"/>
  <Override PartName="/xl/drawings/drawing15.xml" ContentType="application/vnd.openxmlformats-officedocument.drawing+xml"/>
  <Override PartName="/xl/ink/ink20.xml" ContentType="application/inkml+xml"/>
  <Override PartName="/xl/drawings/drawing16.xml" ContentType="application/vnd.openxmlformats-officedocument.drawing+xml"/>
  <Override PartName="/xl/ink/ink21.xml" ContentType="application/inkml+xml"/>
  <Override PartName="/xl/drawings/drawing17.xml" ContentType="application/vnd.openxmlformats-officedocument.drawing+xml"/>
  <Override PartName="/xl/ink/ink22.xml" ContentType="application/inkml+xml"/>
  <Override PartName="/xl/drawings/drawing18.xml" ContentType="application/vnd.openxmlformats-officedocument.drawing+xml"/>
  <Override PartName="/xl/ink/ink23.xml" ContentType="application/inkml+xml"/>
  <Override PartName="/xl/drawings/drawing19.xml" ContentType="application/vnd.openxmlformats-officedocument.drawing+xml"/>
  <Override PartName="/xl/ink/ink24.xml" ContentType="application/inkml+xml"/>
  <Override PartName="/xl/drawings/drawing20.xml" ContentType="application/vnd.openxmlformats-officedocument.drawing+xml"/>
  <Override PartName="/xl/ink/ink25.xml" ContentType="application/inkml+xml"/>
  <Override PartName="/xl/drawings/drawing21.xml" ContentType="application/vnd.openxmlformats-officedocument.drawing+xml"/>
  <Override PartName="/xl/ink/ink26.xml" ContentType="application/inkml+xml"/>
  <Override PartName="/xl/drawings/drawing22.xml" ContentType="application/vnd.openxmlformats-officedocument.drawing+xml"/>
  <Override PartName="/xl/ink/ink27.xml" ContentType="application/inkml+xml"/>
  <Override PartName="/xl/drawings/drawing23.xml" ContentType="application/vnd.openxmlformats-officedocument.drawing+xml"/>
  <Override PartName="/xl/ink/ink28.xml" ContentType="application/inkml+xml"/>
  <Override PartName="/xl/drawings/drawing24.xml" ContentType="application/vnd.openxmlformats-officedocument.drawing+xml"/>
  <Override PartName="/xl/ink/ink29.xml" ContentType="application/inkml+xml"/>
  <Override PartName="/xl/drawings/drawing25.xml" ContentType="application/vnd.openxmlformats-officedocument.drawing+xml"/>
  <Override PartName="/xl/ink/ink30.xml" ContentType="application/inkml+xml"/>
  <Override PartName="/xl/drawings/drawing26.xml" ContentType="application/vnd.openxmlformats-officedocument.drawing+xml"/>
  <Override PartName="/xl/ink/ink31.xml" ContentType="application/inkml+xml"/>
  <Override PartName="/xl/drawings/drawing27.xml" ContentType="application/vnd.openxmlformats-officedocument.drawing+xml"/>
  <Override PartName="/xl/ink/ink32.xml" ContentType="application/inkml+xml"/>
  <Override PartName="/xl/drawings/drawing28.xml" ContentType="application/vnd.openxmlformats-officedocument.drawing+xml"/>
  <Override PartName="/xl/ink/ink33.xml" ContentType="application/inkml+xml"/>
  <Override PartName="/xl/drawings/drawing29.xml" ContentType="application/vnd.openxmlformats-officedocument.drawing+xml"/>
  <Override PartName="/xl/ink/ink34.xml" ContentType="application/inkml+xml"/>
  <Override PartName="/xl/drawings/drawing30.xml" ContentType="application/vnd.openxmlformats-officedocument.drawing+xml"/>
  <Override PartName="/xl/ink/ink35.xml" ContentType="application/inkml+xml"/>
  <Override PartName="/xl/drawings/drawing31.xml" ContentType="application/vnd.openxmlformats-officedocument.drawing+xml"/>
  <Override PartName="/xl/ink/ink36.xml" ContentType="application/inkml+xml"/>
  <Override PartName="/xl/drawings/drawing32.xml" ContentType="application/vnd.openxmlformats-officedocument.drawing+xml"/>
  <Override PartName="/xl/ink/ink37.xml" ContentType="application/inkml+xml"/>
  <Override PartName="/xl/drawings/drawing33.xml" ContentType="application/vnd.openxmlformats-officedocument.drawing+xml"/>
  <Override PartName="/xl/ink/ink38.xml" ContentType="application/inkml+xml"/>
  <Override PartName="/xl/drawings/drawing34.xml" ContentType="application/vnd.openxmlformats-officedocument.drawing+xml"/>
  <Override PartName="/xl/ink/ink39.xml" ContentType="application/inkml+xml"/>
  <Override PartName="/xl/drawings/drawing35.xml" ContentType="application/vnd.openxmlformats-officedocument.drawing+xml"/>
  <Override PartName="/xl/ink/ink40.xml" ContentType="application/inkml+xml"/>
  <Override PartName="/xl/drawings/drawing36.xml" ContentType="application/vnd.openxmlformats-officedocument.drawing+xml"/>
  <Override PartName="/xl/ink/ink41.xml" ContentType="application/inkml+xml"/>
  <Override PartName="/xl/drawings/drawing37.xml" ContentType="application/vnd.openxmlformats-officedocument.drawing+xml"/>
  <Override PartName="/xl/ink/ink42.xml" ContentType="application/inkml+xml"/>
  <Override PartName="/xl/drawings/drawing38.xml" ContentType="application/vnd.openxmlformats-officedocument.drawing+xml"/>
  <Override PartName="/xl/ink/ink43.xml" ContentType="application/inkml+xml"/>
  <Override PartName="/xl/drawings/drawing39.xml" ContentType="application/vnd.openxmlformats-officedocument.drawing+xml"/>
  <Override PartName="/xl/ink/ink44.xml" ContentType="application/inkml+xml"/>
  <Override PartName="/xl/drawings/drawing40.xml" ContentType="application/vnd.openxmlformats-officedocument.drawing+xml"/>
  <Override PartName="/xl/ink/ink45.xml" ContentType="application/inkml+xml"/>
  <Override PartName="/xl/drawings/drawing41.xml" ContentType="application/vnd.openxmlformats-officedocument.drawing+xml"/>
  <Override PartName="/xl/ink/ink46.xml" ContentType="application/inkml+xml"/>
  <Override PartName="/xl/drawings/drawing42.xml" ContentType="application/vnd.openxmlformats-officedocument.drawing+xml"/>
  <Override PartName="/xl/ink/ink47.xml" ContentType="application/inkml+xml"/>
  <Override PartName="/xl/drawings/drawing43.xml" ContentType="application/vnd.openxmlformats-officedocument.drawing+xml"/>
  <Override PartName="/xl/ink/ink48.xml" ContentType="application/inkml+xml"/>
  <Override PartName="/xl/drawings/drawing44.xml" ContentType="application/vnd.openxmlformats-officedocument.drawing+xml"/>
  <Override PartName="/xl/ink/ink49.xml" ContentType="application/inkml+xml"/>
  <Override PartName="/xl/drawings/drawing45.xml" ContentType="application/vnd.openxmlformats-officedocument.drawing+xml"/>
  <Override PartName="/xl/ink/ink50.xml" ContentType="application/inkml+xml"/>
  <Override PartName="/xl/drawings/drawing46.xml" ContentType="application/vnd.openxmlformats-officedocument.drawing+xml"/>
  <Override PartName="/xl/ink/ink51.xml" ContentType="application/inkml+xml"/>
  <Override PartName="/xl/drawings/drawing47.xml" ContentType="application/vnd.openxmlformats-officedocument.drawing+xml"/>
  <Override PartName="/xl/ink/ink52.xml" ContentType="application/inkml+xml"/>
  <Override PartName="/xl/drawings/drawing48.xml" ContentType="application/vnd.openxmlformats-officedocument.drawing+xml"/>
  <Override PartName="/xl/ink/ink53.xml" ContentType="application/inkml+xml"/>
  <Override PartName="/xl/drawings/drawing49.xml" ContentType="application/vnd.openxmlformats-officedocument.drawing+xml"/>
  <Override PartName="/xl/ink/ink54.xml" ContentType="application/inkml+xml"/>
  <Override PartName="/xl/drawings/drawing50.xml" ContentType="application/vnd.openxmlformats-officedocument.drawing+xml"/>
  <Override PartName="/xl/ink/ink55.xml" ContentType="application/inkml+xml"/>
  <Override PartName="/xl/drawings/drawing51.xml" ContentType="application/vnd.openxmlformats-officedocument.drawing+xml"/>
  <Override PartName="/xl/ink/ink56.xml" ContentType="application/inkml+xml"/>
  <Override PartName="/xl/drawings/drawing52.xml" ContentType="application/vnd.openxmlformats-officedocument.drawing+xml"/>
  <Override PartName="/xl/ink/ink57.xml" ContentType="application/inkml+xml"/>
  <Override PartName="/xl/drawings/drawing53.xml" ContentType="application/vnd.openxmlformats-officedocument.drawing+xml"/>
  <Override PartName="/xl/ink/ink58.xml" ContentType="application/inkml+xml"/>
  <Override PartName="/xl/drawings/drawing54.xml" ContentType="application/vnd.openxmlformats-officedocument.drawing+xml"/>
  <Override PartName="/xl/ink/ink59.xml" ContentType="application/inkml+xml"/>
  <Override PartName="/xl/drawings/drawing55.xml" ContentType="application/vnd.openxmlformats-officedocument.drawing+xml"/>
  <Override PartName="/xl/ink/ink60.xml" ContentType="application/inkml+xml"/>
  <Override PartName="/xl/drawings/drawing56.xml" ContentType="application/vnd.openxmlformats-officedocument.drawing+xml"/>
  <Override PartName="/xl/ink/ink61.xml" ContentType="application/inkml+xml"/>
  <Override PartName="/xl/drawings/drawing57.xml" ContentType="application/vnd.openxmlformats-officedocument.drawing+xml"/>
  <Override PartName="/xl/ink/ink62.xml" ContentType="application/inkml+xml"/>
  <Override PartName="/xl/drawings/drawing58.xml" ContentType="application/vnd.openxmlformats-officedocument.drawing+xml"/>
  <Override PartName="/xl/ink/ink63.xml" ContentType="application/inkml+xml"/>
  <Override PartName="/xl/drawings/drawing59.xml" ContentType="application/vnd.openxmlformats-officedocument.drawing+xml"/>
  <Override PartName="/xl/ink/ink64.xml" ContentType="application/inkml+xml"/>
  <Override PartName="/xl/drawings/drawing60.xml" ContentType="application/vnd.openxmlformats-officedocument.drawing+xml"/>
  <Override PartName="/xl/ink/ink65.xml" ContentType="application/inkml+xml"/>
  <Override PartName="/xl/drawings/drawing61.xml" ContentType="application/vnd.openxmlformats-officedocument.drawing+xml"/>
  <Override PartName="/xl/ink/ink66.xml" ContentType="application/inkml+xml"/>
  <Override PartName="/xl/drawings/drawing62.xml" ContentType="application/vnd.openxmlformats-officedocument.drawing+xml"/>
  <Override PartName="/xl/ink/ink67.xml" ContentType="application/inkml+xml"/>
  <Override PartName="/xl/drawings/drawing63.xml" ContentType="application/vnd.openxmlformats-officedocument.drawing+xml"/>
  <Override PartName="/xl/ink/ink68.xml" ContentType="application/inkml+xml"/>
  <Override PartName="/xl/drawings/drawing64.xml" ContentType="application/vnd.openxmlformats-officedocument.drawing+xml"/>
  <Override PartName="/xl/ink/ink69.xml" ContentType="application/inkml+xml"/>
  <Override PartName="/xl/drawings/drawing65.xml" ContentType="application/vnd.openxmlformats-officedocument.drawing+xml"/>
  <Override PartName="/xl/ink/ink70.xml" ContentType="application/inkml+xml"/>
  <Override PartName="/xl/drawings/drawing66.xml" ContentType="application/vnd.openxmlformats-officedocument.drawing+xml"/>
  <Override PartName="/xl/ink/ink71.xml" ContentType="application/inkml+xml"/>
  <Override PartName="/xl/drawings/drawing67.xml" ContentType="application/vnd.openxmlformats-officedocument.drawing+xml"/>
  <Override PartName="/xl/ink/ink72.xml" ContentType="application/inkml+xml"/>
  <Override PartName="/xl/drawings/drawing68.xml" ContentType="application/vnd.openxmlformats-officedocument.drawing+xml"/>
  <Override PartName="/xl/ink/ink73.xml" ContentType="application/inkml+xml"/>
  <Override PartName="/xl/drawings/drawing69.xml" ContentType="application/vnd.openxmlformats-officedocument.drawing+xml"/>
  <Override PartName="/xl/ink/ink74.xml" ContentType="application/inkml+xml"/>
  <Override PartName="/xl/drawings/drawing70.xml" ContentType="application/vnd.openxmlformats-officedocument.drawing+xml"/>
  <Override PartName="/xl/ink/ink75.xml" ContentType="application/inkml+xml"/>
  <Override PartName="/xl/drawings/drawing71.xml" ContentType="application/vnd.openxmlformats-officedocument.drawing+xml"/>
  <Override PartName="/xl/ink/ink76.xml" ContentType="application/inkml+xml"/>
  <Override PartName="/xl/drawings/drawing72.xml" ContentType="application/vnd.openxmlformats-officedocument.drawing+xml"/>
  <Override PartName="/xl/ink/ink77.xml" ContentType="application/inkml+xml"/>
  <Override PartName="/xl/drawings/drawing73.xml" ContentType="application/vnd.openxmlformats-officedocument.drawing+xml"/>
  <Override PartName="/xl/ink/ink78.xml" ContentType="application/inkml+xml"/>
  <Override PartName="/xl/drawings/drawing74.xml" ContentType="application/vnd.openxmlformats-officedocument.drawing+xml"/>
  <Override PartName="/xl/ink/ink79.xml" ContentType="application/inkml+xml"/>
  <Override PartName="/xl/drawings/drawing75.xml" ContentType="application/vnd.openxmlformats-officedocument.drawing+xml"/>
  <Override PartName="/xl/ink/ink80.xml" ContentType="application/inkml+xml"/>
  <Override PartName="/xl/drawings/drawing76.xml" ContentType="application/vnd.openxmlformats-officedocument.drawing+xml"/>
  <Override PartName="/xl/ink/ink81.xml" ContentType="application/inkml+xml"/>
  <Override PartName="/xl/drawings/drawing77.xml" ContentType="application/vnd.openxmlformats-officedocument.drawing+xml"/>
  <Override PartName="/xl/ink/ink82.xml" ContentType="application/inkml+xml"/>
  <Override PartName="/xl/drawings/drawing78.xml" ContentType="application/vnd.openxmlformats-officedocument.drawing+xml"/>
  <Override PartName="/xl/ink/ink83.xml" ContentType="application/inkml+xml"/>
  <Override PartName="/xl/drawings/drawing79.xml" ContentType="application/vnd.openxmlformats-officedocument.drawing+xml"/>
  <Override PartName="/xl/ink/ink84.xml" ContentType="application/inkml+xml"/>
  <Override PartName="/xl/drawings/drawing80.xml" ContentType="application/vnd.openxmlformats-officedocument.drawing+xml"/>
  <Override PartName="/xl/ink/ink85.xml" ContentType="application/inkml+xml"/>
  <Override PartName="/xl/drawings/drawing81.xml" ContentType="application/vnd.openxmlformats-officedocument.drawing+xml"/>
  <Override PartName="/xl/ink/ink86.xml" ContentType="application/inkml+xml"/>
  <Override PartName="/xl/drawings/drawing82.xml" ContentType="application/vnd.openxmlformats-officedocument.drawing+xml"/>
  <Override PartName="/xl/ink/ink87.xml" ContentType="application/inkml+xml"/>
  <Override PartName="/xl/drawings/drawing83.xml" ContentType="application/vnd.openxmlformats-officedocument.drawing+xml"/>
  <Override PartName="/xl/ink/ink88.xml" ContentType="application/inkml+xml"/>
  <Override PartName="/xl/drawings/drawing84.xml" ContentType="application/vnd.openxmlformats-officedocument.drawing+xml"/>
  <Override PartName="/xl/ink/ink89.xml" ContentType="application/inkml+xml"/>
  <Override PartName="/xl/drawings/drawing85.xml" ContentType="application/vnd.openxmlformats-officedocument.drawing+xml"/>
  <Override PartName="/xl/ink/ink90.xml" ContentType="application/inkml+xml"/>
  <Override PartName="/xl/drawings/drawing86.xml" ContentType="application/vnd.openxmlformats-officedocument.drawing+xml"/>
  <Override PartName="/xl/ink/ink91.xml" ContentType="application/inkml+xml"/>
  <Override PartName="/xl/drawings/drawing87.xml" ContentType="application/vnd.openxmlformats-officedocument.drawing+xml"/>
  <Override PartName="/xl/ink/ink92.xml" ContentType="application/inkml+xml"/>
  <Override PartName="/xl/drawings/drawing88.xml" ContentType="application/vnd.openxmlformats-officedocument.drawing+xml"/>
  <Override PartName="/xl/ink/ink93.xml" ContentType="application/inkml+xml"/>
  <Override PartName="/xl/drawings/drawing89.xml" ContentType="application/vnd.openxmlformats-officedocument.drawing+xml"/>
  <Override PartName="/xl/ink/ink94.xml" ContentType="application/inkml+xml"/>
  <Override PartName="/xl/drawings/drawing90.xml" ContentType="application/vnd.openxmlformats-officedocument.drawing+xml"/>
  <Override PartName="/xl/ink/ink95.xml" ContentType="application/inkml+xml"/>
  <Override PartName="/xl/drawings/drawing91.xml" ContentType="application/vnd.openxmlformats-officedocument.drawing+xml"/>
  <Override PartName="/xl/ink/ink96.xml" ContentType="application/inkml+xml"/>
  <Override PartName="/xl/drawings/drawing92.xml" ContentType="application/vnd.openxmlformats-officedocument.drawing+xml"/>
  <Override PartName="/xl/ink/ink97.xml" ContentType="application/inkml+xml"/>
  <Override PartName="/xl/drawings/drawing93.xml" ContentType="application/vnd.openxmlformats-officedocument.drawing+xml"/>
  <Override PartName="/xl/ink/ink98.xml" ContentType="application/inkml+xml"/>
  <Override PartName="/xl/drawings/drawing94.xml" ContentType="application/vnd.openxmlformats-officedocument.drawing+xml"/>
  <Override PartName="/xl/ink/ink99.xml" ContentType="application/inkml+xml"/>
  <Override PartName="/xl/drawings/drawing95.xml" ContentType="application/vnd.openxmlformats-officedocument.drawing+xml"/>
  <Override PartName="/xl/ink/ink100.xml" ContentType="application/inkml+xml"/>
  <Override PartName="/xl/drawings/drawing96.xml" ContentType="application/vnd.openxmlformats-officedocument.drawing+xml"/>
  <Override PartName="/xl/ink/ink101.xml" ContentType="application/inkml+xml"/>
  <Override PartName="/xl/drawings/drawing97.xml" ContentType="application/vnd.openxmlformats-officedocument.drawing+xml"/>
  <Override PartName="/xl/ink/ink102.xml" ContentType="application/inkml+xml"/>
  <Override PartName="/xl/drawings/drawing98.xml" ContentType="application/vnd.openxmlformats-officedocument.drawing+xml"/>
  <Override PartName="/xl/ink/ink103.xml" ContentType="application/inkml+xml"/>
  <Override PartName="/xl/drawings/drawing99.xml" ContentType="application/vnd.openxmlformats-officedocument.drawing+xml"/>
  <Override PartName="/xl/ink/ink104.xml" ContentType="application/inkml+xml"/>
  <Override PartName="/xl/drawings/drawing100.xml" ContentType="application/vnd.openxmlformats-officedocument.drawing+xml"/>
  <Override PartName="/xl/ink/ink105.xml" ContentType="application/inkml+xml"/>
  <Override PartName="/xl/drawings/drawing101.xml" ContentType="application/vnd.openxmlformats-officedocument.drawing+xml"/>
  <Override PartName="/xl/ink/ink106.xml" ContentType="application/inkml+xml"/>
  <Override PartName="/xl/drawings/drawing102.xml" ContentType="application/vnd.openxmlformats-officedocument.drawing+xml"/>
  <Override PartName="/xl/ink/ink107.xml" ContentType="application/inkml+xml"/>
  <Override PartName="/xl/drawings/drawing103.xml" ContentType="application/vnd.openxmlformats-officedocument.drawing+xml"/>
  <Override PartName="/xl/ink/ink108.xml" ContentType="application/inkml+xml"/>
  <Override PartName="/xl/drawings/drawing104.xml" ContentType="application/vnd.openxmlformats-officedocument.drawing+xml"/>
  <Override PartName="/xl/ink/ink109.xml" ContentType="application/inkml+xml"/>
  <Override PartName="/xl/drawings/drawing105.xml" ContentType="application/vnd.openxmlformats-officedocument.drawing+xml"/>
  <Override PartName="/xl/ink/ink110.xml" ContentType="application/inkml+xml"/>
  <Override PartName="/xl/drawings/drawing106.xml" ContentType="application/vnd.openxmlformats-officedocument.drawing+xml"/>
  <Override PartName="/xl/ink/ink111.xml" ContentType="application/inkml+xml"/>
  <Override PartName="/xl/drawings/drawing107.xml" ContentType="application/vnd.openxmlformats-officedocument.drawing+xml"/>
  <Override PartName="/xl/ink/ink112.xml" ContentType="application/inkml+xml"/>
  <Override PartName="/xl/drawings/drawing108.xml" ContentType="application/vnd.openxmlformats-officedocument.drawing+xml"/>
  <Override PartName="/xl/ink/ink113.xml" ContentType="application/inkml+xml"/>
  <Override PartName="/xl/drawings/drawing109.xml" ContentType="application/vnd.openxmlformats-officedocument.drawing+xml"/>
  <Override PartName="/xl/ink/ink114.xml" ContentType="application/inkml+xml"/>
  <Override PartName="/xl/drawings/drawing110.xml" ContentType="application/vnd.openxmlformats-officedocument.drawing+xml"/>
  <Override PartName="/xl/ink/ink115.xml" ContentType="application/inkml+xml"/>
  <Override PartName="/xl/drawings/drawing111.xml" ContentType="application/vnd.openxmlformats-officedocument.drawing+xml"/>
  <Override PartName="/xl/ink/ink116.xml" ContentType="application/inkml+xml"/>
  <Override PartName="/xl/drawings/drawing112.xml" ContentType="application/vnd.openxmlformats-officedocument.drawing+xml"/>
  <Override PartName="/xl/ink/ink117.xml" ContentType="application/inkml+xml"/>
  <Override PartName="/xl/drawings/drawing113.xml" ContentType="application/vnd.openxmlformats-officedocument.drawing+xml"/>
  <Override PartName="/xl/ink/ink118.xml" ContentType="application/inkml+xml"/>
  <Override PartName="/xl/drawings/drawing114.xml" ContentType="application/vnd.openxmlformats-officedocument.drawing+xml"/>
  <Override PartName="/xl/ink/ink119.xml" ContentType="application/inkml+xml"/>
  <Override PartName="/xl/drawings/drawing115.xml" ContentType="application/vnd.openxmlformats-officedocument.drawing+xml"/>
  <Override PartName="/xl/ink/ink120.xml" ContentType="application/inkml+xml"/>
  <Override PartName="/xl/drawings/drawing116.xml" ContentType="application/vnd.openxmlformats-officedocument.drawing+xml"/>
  <Override PartName="/xl/ink/ink121.xml" ContentType="application/inkml+xml"/>
  <Override PartName="/xl/drawings/drawing117.xml" ContentType="application/vnd.openxmlformats-officedocument.drawing+xml"/>
  <Override PartName="/xl/ink/ink122.xml" ContentType="application/inkml+xml"/>
  <Override PartName="/xl/drawings/drawing118.xml" ContentType="application/vnd.openxmlformats-officedocument.drawing+xml"/>
  <Override PartName="/xl/ink/ink123.xml" ContentType="application/inkml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ung.nguyenhoang/Documents/github/ssh/stocks/App/"/>
    </mc:Choice>
  </mc:AlternateContent>
  <xr:revisionPtr revIDLastSave="0" documentId="13_ncr:1_{C0DFD206-7BF8-A144-91D2-7B64AD3A9007}" xr6:coauthVersionLast="47" xr6:coauthVersionMax="47" xr10:uidLastSave="{00000000-0000-0000-0000-000000000000}"/>
  <bookViews>
    <workbookView xWindow="0" yWindow="760" windowWidth="30240" windowHeight="16940" firstSheet="107" activeTab="123" xr2:uid="{6E97E035-CD8B-E14F-AE63-F6FF20D3511A}"/>
  </bookViews>
  <sheets>
    <sheet name="Formula" sheetId="3" r:id="rId1"/>
    <sheet name="2020" sheetId="55" r:id="rId2"/>
    <sheet name="2021" sheetId="56" r:id="rId3"/>
    <sheet name="2022" sheetId="57" r:id="rId4"/>
    <sheet name="2023" sheetId="58" r:id="rId5"/>
    <sheet name="PriceValue" sheetId="59" r:id="rId6"/>
    <sheet name="PE" sheetId="60" r:id="rId7"/>
    <sheet name="ThongKe" sheetId="156" r:id="rId8"/>
    <sheet name="Estimate" sheetId="2" r:id="rId9"/>
    <sheet name="MWG" sheetId="12" r:id="rId10"/>
    <sheet name="DGW" sheetId="13" r:id="rId11"/>
    <sheet name="FRT" sheetId="14" r:id="rId12"/>
    <sheet name="PET" sheetId="61" r:id="rId13"/>
    <sheet name="PNJ" sheetId="15" r:id="rId14"/>
    <sheet name="MCH" sheetId="122" r:id="rId15"/>
    <sheet name="VRE" sheetId="121" r:id="rId16"/>
    <sheet name="VNM" sheetId="9" r:id="rId17"/>
    <sheet name="CSV" sheetId="39" r:id="rId18"/>
    <sheet name="DPM" sheetId="43" r:id="rId19"/>
    <sheet name="BFC" sheetId="44" r:id="rId20"/>
    <sheet name="DCM" sheetId="42" r:id="rId21"/>
    <sheet name="NTP" sheetId="65" r:id="rId22"/>
    <sheet name="BMP" sheetId="64" r:id="rId23"/>
    <sheet name="DDV" sheetId="40" r:id="rId24"/>
    <sheet name="LAS" sheetId="41" r:id="rId25"/>
    <sheet name="DGC" sheetId="11" r:id="rId26"/>
    <sheet name="SGP" sheetId="77" r:id="rId27"/>
    <sheet name="PVT" sheetId="72" r:id="rId28"/>
    <sheet name="VTP" sheetId="76" r:id="rId29"/>
    <sheet name="GMD" sheetId="18" r:id="rId30"/>
    <sheet name="VOS" sheetId="73" r:id="rId31"/>
    <sheet name="DVP" sheetId="75" r:id="rId32"/>
    <sheet name="VSC" sheetId="74" r:id="rId33"/>
    <sheet name="HAH" sheetId="4" r:id="rId34"/>
    <sheet name="VPG" sheetId="124" r:id="rId35"/>
    <sheet name="HSG" sheetId="17" r:id="rId36"/>
    <sheet name="NKG" sheetId="16" r:id="rId37"/>
    <sheet name="HPG" sheetId="7" r:id="rId38"/>
    <sheet name="KBC" sheetId="19" r:id="rId39"/>
    <sheet name="IDC" sheetId="20" r:id="rId40"/>
    <sheet name="SZC" sheetId="21" r:id="rId41"/>
    <sheet name="NTC" sheetId="22" r:id="rId42"/>
    <sheet name="VGC" sheetId="23" r:id="rId43"/>
    <sheet name="PHR" sheetId="24" r:id="rId44"/>
    <sheet name="SIP" sheetId="25" r:id="rId45"/>
    <sheet name="LHG" sheetId="26" r:id="rId46"/>
    <sheet name="DPR" sheetId="27" r:id="rId47"/>
    <sheet name="GVR" sheetId="28" r:id="rId48"/>
    <sheet name="NT2" sheetId="29" r:id="rId49"/>
    <sheet name="QTP" sheetId="30" r:id="rId50"/>
    <sheet name="GEG" sheetId="31" r:id="rId51"/>
    <sheet name="BCG" sheetId="32" r:id="rId52"/>
    <sheet name="POW" sheetId="33" r:id="rId53"/>
    <sheet name="VHC" sheetId="34" r:id="rId54"/>
    <sheet name="ANV" sheetId="35" r:id="rId55"/>
    <sheet name="IDI" sheetId="36" r:id="rId56"/>
    <sheet name="FMC" sheetId="37" r:id="rId57"/>
    <sheet name="ASM" sheetId="123" r:id="rId58"/>
    <sheet name="MPC" sheetId="38" r:id="rId59"/>
    <sheet name="PDR" sheetId="45" r:id="rId60"/>
    <sheet name="DXG" sheetId="46" r:id="rId61"/>
    <sheet name="TCH" sheetId="127" r:id="rId62"/>
    <sheet name="SCR" sheetId="126" r:id="rId63"/>
    <sheet name="NLG" sheetId="47" r:id="rId64"/>
    <sheet name="KDH" sheetId="48" r:id="rId65"/>
    <sheet name="VHM" sheetId="49" r:id="rId66"/>
    <sheet name="DIG" sheetId="50" r:id="rId67"/>
    <sheet name="NVL" sheetId="51" r:id="rId68"/>
    <sheet name="NTL" sheetId="52" r:id="rId69"/>
    <sheet name="DTD" sheetId="53" r:id="rId70"/>
    <sheet name="CEO" sheetId="54" r:id="rId71"/>
    <sheet name="HDC" sheetId="62" r:id="rId72"/>
    <sheet name="STK" sheetId="63" r:id="rId73"/>
    <sheet name="MSH" sheetId="66" r:id="rId74"/>
    <sheet name="TNG" sheetId="67" r:id="rId75"/>
    <sheet name="GIL" sheetId="68" r:id="rId76"/>
    <sheet name="ADS" sheetId="69" r:id="rId77"/>
    <sheet name="VGT" sheetId="70" r:id="rId78"/>
    <sheet name="EVE" sheetId="71" r:id="rId79"/>
    <sheet name="REE" sheetId="78" r:id="rId80"/>
    <sheet name="HDG" sheetId="102" r:id="rId81"/>
    <sheet name="GEX" sheetId="79" r:id="rId82"/>
    <sheet name="PC1" sheetId="80" r:id="rId83"/>
    <sheet name="TV2" sheetId="81" r:id="rId84"/>
    <sheet name="BSR" sheetId="10" r:id="rId85"/>
    <sheet name="PVD" sheetId="82" r:id="rId86"/>
    <sheet name="PVS" sheetId="83" r:id="rId87"/>
    <sheet name="PLX" sheetId="84" r:id="rId88"/>
    <sheet name="GAS" sheetId="85" r:id="rId89"/>
    <sheet name="OIL" sheetId="86" r:id="rId90"/>
    <sheet name="PSH" sheetId="87" r:id="rId91"/>
    <sheet name="KSB" sheetId="88" r:id="rId92"/>
    <sheet name="VLB" sheetId="89" r:id="rId93"/>
    <sheet name="DHA" sheetId="90" r:id="rId94"/>
    <sheet name="HT1" sheetId="91" r:id="rId95"/>
    <sheet name="PLC" sheetId="92" r:id="rId96"/>
    <sheet name="PTB" sheetId="93" r:id="rId97"/>
    <sheet name="VCS" sheetId="94" r:id="rId98"/>
    <sheet name="GDT" sheetId="95" r:id="rId99"/>
    <sheet name="DBC" sheetId="96" r:id="rId100"/>
    <sheet name="HAG" sheetId="97" r:id="rId101"/>
    <sheet name="BAF" sheetId="98" r:id="rId102"/>
    <sheet name="PAN" sheetId="110" r:id="rId103"/>
    <sheet name="LTG" sheetId="111" r:id="rId104"/>
    <sheet name="FPT" sheetId="99" r:id="rId105"/>
    <sheet name="MSN" sheetId="101" r:id="rId106"/>
    <sheet name="CTR" sheetId="100" r:id="rId107"/>
    <sheet name="SBT" sheetId="155" r:id="rId108"/>
    <sheet name="QNS" sheetId="103" r:id="rId109"/>
    <sheet name="DHC" sheetId="104" r:id="rId110"/>
    <sheet name="DHG" sheetId="105" r:id="rId111"/>
    <sheet name="IMP" sheetId="106" r:id="rId112"/>
    <sheet name="DRC" sheetId="107" r:id="rId113"/>
    <sheet name="HUT" sheetId="108" r:id="rId114"/>
    <sheet name="HAX" sheetId="109" r:id="rId115"/>
    <sheet name="VIC" sheetId="112" r:id="rId116"/>
    <sheet name="VCG" sheetId="113" r:id="rId117"/>
    <sheet name="CTD" sheetId="114" r:id="rId118"/>
    <sheet name="C4G" sheetId="115" r:id="rId119"/>
    <sheet name="VGI" sheetId="154" r:id="rId120"/>
    <sheet name="FCN" sheetId="116" r:id="rId121"/>
    <sheet name="CII" sheetId="117" r:id="rId122"/>
    <sheet name="THG" sheetId="118" r:id="rId123"/>
    <sheet name="HHV" sheetId="8" r:id="rId124"/>
    <sheet name="LCG" sheetId="119" r:id="rId125"/>
    <sheet name="DPG" sheetId="120" r:id="rId126"/>
    <sheet name="BCM" sheetId="125" r:id="rId127"/>
    <sheet name="SSI" sheetId="129" r:id="rId128"/>
    <sheet name="VND" sheetId="130" r:id="rId129"/>
    <sheet name="BSI" sheetId="131" r:id="rId130"/>
    <sheet name="FTS" sheetId="132" r:id="rId131"/>
    <sheet name="MBS" sheetId="133" r:id="rId132"/>
    <sheet name="VIX" sheetId="134" r:id="rId133"/>
    <sheet name="VCI" sheetId="135" r:id="rId134"/>
    <sheet name="HCM" sheetId="136" r:id="rId135"/>
    <sheet name="SHS" sheetId="137" r:id="rId136"/>
    <sheet name="CTS" sheetId="138" r:id="rId137"/>
    <sheet name="VDS" sheetId="139" r:id="rId138"/>
    <sheet name="ORS" sheetId="140" r:id="rId139"/>
    <sheet name="VCB" sheetId="141" r:id="rId140"/>
    <sheet name="TCB" sheetId="142" r:id="rId141"/>
    <sheet name="ACB" sheetId="143" r:id="rId142"/>
    <sheet name="MBB" sheetId="144" r:id="rId143"/>
    <sheet name="VPB" sheetId="145" r:id="rId144"/>
    <sheet name="STB" sheetId="146" r:id="rId145"/>
    <sheet name="CTG" sheetId="147" r:id="rId146"/>
    <sheet name="SHB" sheetId="148" r:id="rId147"/>
    <sheet name="VIB" sheetId="149" r:id="rId148"/>
    <sheet name="LPB" sheetId="150" r:id="rId149"/>
    <sheet name="TPB" sheetId="151" r:id="rId150"/>
    <sheet name="HDB" sheetId="152" r:id="rId151"/>
    <sheet name="MSB" sheetId="153" r:id="rId15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7" i="62" l="1"/>
  <c r="L33" i="62"/>
  <c r="Q37" i="62" s="1"/>
  <c r="P32" i="62"/>
  <c r="L32" i="62"/>
  <c r="K32" i="62"/>
  <c r="Q33" i="62" s="1"/>
  <c r="K31" i="62"/>
  <c r="Q32" i="62" s="1"/>
  <c r="E28" i="62"/>
  <c r="D28" i="62"/>
  <c r="B28" i="62"/>
  <c r="C28" i="62" s="1"/>
  <c r="F27" i="62"/>
  <c r="F26" i="62"/>
  <c r="F25" i="62"/>
  <c r="F24" i="62"/>
  <c r="F28" i="62" s="1"/>
  <c r="M22" i="62"/>
  <c r="L31" i="62" s="1"/>
  <c r="L22" i="62"/>
  <c r="G22" i="62"/>
  <c r="M21" i="62"/>
  <c r="K33" i="62" s="1"/>
  <c r="L21" i="62"/>
  <c r="K21" i="62"/>
  <c r="K22" i="62" s="1"/>
  <c r="D21" i="62"/>
  <c r="F21" i="62" s="1"/>
  <c r="B21" i="62"/>
  <c r="M20" i="62"/>
  <c r="L20" i="62"/>
  <c r="K20" i="62"/>
  <c r="D20" i="62"/>
  <c r="F20" i="62" s="1"/>
  <c r="B20" i="62"/>
  <c r="M19" i="62"/>
  <c r="L19" i="62"/>
  <c r="K19" i="62"/>
  <c r="F19" i="62"/>
  <c r="D19" i="62"/>
  <c r="B19" i="62"/>
  <c r="M18" i="62"/>
  <c r="L18" i="62"/>
  <c r="K18" i="62"/>
  <c r="D18" i="62"/>
  <c r="B31" i="62" s="1"/>
  <c r="D31" i="62" s="1"/>
  <c r="E31" i="62" s="1"/>
  <c r="K26" i="62" s="1"/>
  <c r="B18" i="62"/>
  <c r="L32" i="3"/>
  <c r="L32" i="55"/>
  <c r="L32" i="56"/>
  <c r="L32" i="57"/>
  <c r="L32" i="58"/>
  <c r="L32" i="59"/>
  <c r="L32" i="12"/>
  <c r="L32" i="13"/>
  <c r="L32" i="14"/>
  <c r="L32" i="61"/>
  <c r="L32" i="15"/>
  <c r="L32" i="122"/>
  <c r="L32" i="121"/>
  <c r="L32" i="9"/>
  <c r="L32" i="39"/>
  <c r="L32" i="43"/>
  <c r="L32" i="44"/>
  <c r="L32" i="42"/>
  <c r="L32" i="65"/>
  <c r="L32" i="64"/>
  <c r="L32" i="40"/>
  <c r="L32" i="41"/>
  <c r="L32" i="11"/>
  <c r="L32" i="77"/>
  <c r="L32" i="72"/>
  <c r="L32" i="76"/>
  <c r="L32" i="18"/>
  <c r="L32" i="73"/>
  <c r="L32" i="75"/>
  <c r="L32" i="74"/>
  <c r="L32" i="4"/>
  <c r="L32" i="124"/>
  <c r="L32" i="17"/>
  <c r="L32" i="16"/>
  <c r="L32" i="7"/>
  <c r="L32" i="19"/>
  <c r="L32" i="20"/>
  <c r="L32" i="21"/>
  <c r="L32" i="22"/>
  <c r="L32" i="23"/>
  <c r="L32" i="24"/>
  <c r="L32" i="25"/>
  <c r="L32" i="26"/>
  <c r="L32" i="27"/>
  <c r="L32" i="28"/>
  <c r="L32" i="29"/>
  <c r="L32" i="30"/>
  <c r="L32" i="31"/>
  <c r="L32" i="32"/>
  <c r="L32" i="33"/>
  <c r="L32" i="34"/>
  <c r="L32" i="35"/>
  <c r="L32" i="36"/>
  <c r="L32" i="37"/>
  <c r="L32" i="123"/>
  <c r="L32" i="38"/>
  <c r="L32" i="45"/>
  <c r="L32" i="46"/>
  <c r="L32" i="127"/>
  <c r="L32" i="126"/>
  <c r="L32" i="47"/>
  <c r="L32" i="48"/>
  <c r="L32" i="49"/>
  <c r="L32" i="50"/>
  <c r="L32" i="51"/>
  <c r="L32" i="52"/>
  <c r="L32" i="53"/>
  <c r="L32" i="54"/>
  <c r="L32" i="63"/>
  <c r="L32" i="66"/>
  <c r="L32" i="67"/>
  <c r="L32" i="68"/>
  <c r="L32" i="69"/>
  <c r="L32" i="70"/>
  <c r="L32" i="71"/>
  <c r="L32" i="78"/>
  <c r="L32" i="102"/>
  <c r="L32" i="79"/>
  <c r="L32" i="80"/>
  <c r="L32" i="81"/>
  <c r="L32" i="10"/>
  <c r="L32" i="82"/>
  <c r="L32" i="83"/>
  <c r="L32" i="84"/>
  <c r="L32" i="85"/>
  <c r="L32" i="86"/>
  <c r="L32" i="87"/>
  <c r="L32" i="88"/>
  <c r="L32" i="89"/>
  <c r="L32" i="90"/>
  <c r="L32" i="91"/>
  <c r="L32" i="92"/>
  <c r="L32" i="93"/>
  <c r="L32" i="94"/>
  <c r="L32" i="95"/>
  <c r="L32" i="96"/>
  <c r="L32" i="97"/>
  <c r="L32" i="98"/>
  <c r="L32" i="110"/>
  <c r="L32" i="111"/>
  <c r="L32" i="99"/>
  <c r="L32" i="101"/>
  <c r="L32" i="100"/>
  <c r="L32" i="155"/>
  <c r="L32" i="103"/>
  <c r="L32" i="104"/>
  <c r="L32" i="105"/>
  <c r="L32" i="106"/>
  <c r="L32" i="107"/>
  <c r="L32" i="108"/>
  <c r="L32" i="109"/>
  <c r="L32" i="112"/>
  <c r="L32" i="113"/>
  <c r="L32" i="114"/>
  <c r="L32" i="115"/>
  <c r="L32" i="154"/>
  <c r="L32" i="116"/>
  <c r="L32" i="117"/>
  <c r="L32" i="118"/>
  <c r="L32" i="119"/>
  <c r="L32" i="120"/>
  <c r="L32" i="125"/>
  <c r="L32" i="129"/>
  <c r="L32" i="130"/>
  <c r="L32" i="131"/>
  <c r="L32" i="132"/>
  <c r="L32" i="133"/>
  <c r="L32" i="134"/>
  <c r="L32" i="135"/>
  <c r="L32" i="136"/>
  <c r="L32" i="137"/>
  <c r="L32" i="138"/>
  <c r="L32" i="139"/>
  <c r="L32" i="140"/>
  <c r="L32" i="141"/>
  <c r="L32" i="142"/>
  <c r="L32" i="143"/>
  <c r="L32" i="144"/>
  <c r="L32" i="145"/>
  <c r="L32" i="146"/>
  <c r="L32" i="147"/>
  <c r="L32" i="148"/>
  <c r="L32" i="149"/>
  <c r="L32" i="150"/>
  <c r="L32" i="151"/>
  <c r="L32" i="152"/>
  <c r="L32" i="153"/>
  <c r="L32" i="8"/>
  <c r="L31" i="3"/>
  <c r="L31" i="55"/>
  <c r="L31" i="56"/>
  <c r="L31" i="57"/>
  <c r="L31" i="58"/>
  <c r="L31" i="59"/>
  <c r="L31" i="12"/>
  <c r="L31" i="13"/>
  <c r="L31" i="14"/>
  <c r="L31" i="61"/>
  <c r="L31" i="15"/>
  <c r="L31" i="122"/>
  <c r="L31" i="121"/>
  <c r="L31" i="9"/>
  <c r="L31" i="39"/>
  <c r="L31" i="43"/>
  <c r="L31" i="44"/>
  <c r="L31" i="42"/>
  <c r="L31" i="65"/>
  <c r="L31" i="64"/>
  <c r="L31" i="40"/>
  <c r="L31" i="41"/>
  <c r="L31" i="11"/>
  <c r="L31" i="77"/>
  <c r="L31" i="72"/>
  <c r="L31" i="76"/>
  <c r="L31" i="18"/>
  <c r="L31" i="73"/>
  <c r="L31" i="75"/>
  <c r="L31" i="74"/>
  <c r="L31" i="4"/>
  <c r="L31" i="124"/>
  <c r="L31" i="17"/>
  <c r="L31" i="16"/>
  <c r="L31" i="7"/>
  <c r="L31" i="19"/>
  <c r="L31" i="20"/>
  <c r="L31" i="21"/>
  <c r="L31" i="22"/>
  <c r="L31" i="23"/>
  <c r="L31" i="24"/>
  <c r="L31" i="25"/>
  <c r="L31" i="26"/>
  <c r="L31" i="27"/>
  <c r="L31" i="28"/>
  <c r="L31" i="29"/>
  <c r="L31" i="30"/>
  <c r="L31" i="31"/>
  <c r="L31" i="32"/>
  <c r="L31" i="33"/>
  <c r="L31" i="34"/>
  <c r="L31" i="35"/>
  <c r="L31" i="36"/>
  <c r="L31" i="37"/>
  <c r="L31" i="123"/>
  <c r="L31" i="38"/>
  <c r="L31" i="45"/>
  <c r="L31" i="46"/>
  <c r="L31" i="127"/>
  <c r="L31" i="126"/>
  <c r="L31" i="47"/>
  <c r="L31" i="48"/>
  <c r="L31" i="49"/>
  <c r="L31" i="50"/>
  <c r="L31" i="51"/>
  <c r="L31" i="52"/>
  <c r="L31" i="53"/>
  <c r="L31" i="54"/>
  <c r="L31" i="63"/>
  <c r="L31" i="66"/>
  <c r="L31" i="67"/>
  <c r="L31" i="68"/>
  <c r="L31" i="69"/>
  <c r="L31" i="70"/>
  <c r="L31" i="71"/>
  <c r="L31" i="78"/>
  <c r="L31" i="102"/>
  <c r="L31" i="79"/>
  <c r="L31" i="80"/>
  <c r="L31" i="81"/>
  <c r="L31" i="10"/>
  <c r="L31" i="82"/>
  <c r="L31" i="83"/>
  <c r="L31" i="84"/>
  <c r="L31" i="85"/>
  <c r="L31" i="86"/>
  <c r="L31" i="87"/>
  <c r="L31" i="88"/>
  <c r="L31" i="89"/>
  <c r="L31" i="90"/>
  <c r="L31" i="91"/>
  <c r="L31" i="92"/>
  <c r="L31" i="93"/>
  <c r="L31" i="94"/>
  <c r="L31" i="95"/>
  <c r="L31" i="96"/>
  <c r="L31" i="97"/>
  <c r="L31" i="98"/>
  <c r="L31" i="110"/>
  <c r="L31" i="111"/>
  <c r="L31" i="99"/>
  <c r="L31" i="101"/>
  <c r="L31" i="100"/>
  <c r="L31" i="155"/>
  <c r="L31" i="103"/>
  <c r="L31" i="104"/>
  <c r="L31" i="105"/>
  <c r="L31" i="106"/>
  <c r="L31" i="107"/>
  <c r="L31" i="108"/>
  <c r="L31" i="109"/>
  <c r="L31" i="112"/>
  <c r="L31" i="113"/>
  <c r="L31" i="114"/>
  <c r="L31" i="115"/>
  <c r="L31" i="154"/>
  <c r="L31" i="116"/>
  <c r="L31" i="117"/>
  <c r="L31" i="118"/>
  <c r="L31" i="119"/>
  <c r="L31" i="120"/>
  <c r="L31" i="125"/>
  <c r="L31" i="129"/>
  <c r="L31" i="130"/>
  <c r="L31" i="131"/>
  <c r="L31" i="132"/>
  <c r="L31" i="133"/>
  <c r="L31" i="134"/>
  <c r="L31" i="135"/>
  <c r="L31" i="136"/>
  <c r="L31" i="137"/>
  <c r="L31" i="138"/>
  <c r="L31" i="139"/>
  <c r="L31" i="140"/>
  <c r="L31" i="141"/>
  <c r="L31" i="142"/>
  <c r="L31" i="143"/>
  <c r="L31" i="144"/>
  <c r="L31" i="145"/>
  <c r="L31" i="146"/>
  <c r="L31" i="147"/>
  <c r="L31" i="148"/>
  <c r="L31" i="149"/>
  <c r="L31" i="150"/>
  <c r="L31" i="151"/>
  <c r="L31" i="152"/>
  <c r="L31" i="153"/>
  <c r="L31" i="8"/>
  <c r="I3" i="8"/>
  <c r="I4" i="8"/>
  <c r="L26" i="3"/>
  <c r="L26" i="55"/>
  <c r="L26" i="56"/>
  <c r="L26" i="57"/>
  <c r="L26" i="58"/>
  <c r="L26" i="59"/>
  <c r="L26" i="124"/>
  <c r="L26" i="123"/>
  <c r="L26" i="38"/>
  <c r="L26" i="127"/>
  <c r="L26" i="126"/>
  <c r="L26" i="87"/>
  <c r="L26" i="94"/>
  <c r="L26" i="98"/>
  <c r="L26" i="155"/>
  <c r="L26" i="154"/>
  <c r="L26" i="116"/>
  <c r="L26" i="125"/>
  <c r="L26" i="139"/>
  <c r="L26" i="140"/>
  <c r="L27" i="3"/>
  <c r="L27" i="55"/>
  <c r="L27" i="56"/>
  <c r="L27" i="57"/>
  <c r="L27" i="58"/>
  <c r="L27" i="59"/>
  <c r="L27" i="124"/>
  <c r="L27" i="123"/>
  <c r="L27" i="38"/>
  <c r="L27" i="127"/>
  <c r="L27" i="126"/>
  <c r="L27" i="87"/>
  <c r="L27" i="94"/>
  <c r="L27" i="98"/>
  <c r="L27" i="155"/>
  <c r="L27" i="154"/>
  <c r="L27" i="116"/>
  <c r="L27" i="125"/>
  <c r="L27" i="139"/>
  <c r="L27" i="140"/>
  <c r="M26" i="3"/>
  <c r="M26" i="55"/>
  <c r="M26" i="56"/>
  <c r="M26" i="57"/>
  <c r="M26" i="58"/>
  <c r="M26" i="59"/>
  <c r="M26" i="124"/>
  <c r="M26" i="123"/>
  <c r="M26" i="38"/>
  <c r="M26" i="127"/>
  <c r="M26" i="126"/>
  <c r="M26" i="87"/>
  <c r="M26" i="94"/>
  <c r="M26" i="98"/>
  <c r="M26" i="155"/>
  <c r="M26" i="154"/>
  <c r="M26" i="116"/>
  <c r="M26" i="125"/>
  <c r="M26" i="139"/>
  <c r="M26" i="140"/>
  <c r="M27" i="3"/>
  <c r="M27" i="55"/>
  <c r="M27" i="56"/>
  <c r="M27" i="57"/>
  <c r="M27" i="58"/>
  <c r="M27" i="59"/>
  <c r="M27" i="124"/>
  <c r="M27" i="123"/>
  <c r="M27" i="38"/>
  <c r="M27" i="127"/>
  <c r="M27" i="126"/>
  <c r="M27" i="87"/>
  <c r="M27" i="94"/>
  <c r="M27" i="98"/>
  <c r="M27" i="155"/>
  <c r="M27" i="154"/>
  <c r="M27" i="116"/>
  <c r="M27" i="125"/>
  <c r="M27" i="139"/>
  <c r="M27" i="140"/>
  <c r="N27" i="3"/>
  <c r="N27" i="55"/>
  <c r="N27" i="56"/>
  <c r="N27" i="57"/>
  <c r="N27" i="58"/>
  <c r="N27" i="59"/>
  <c r="N27" i="124"/>
  <c r="N27" i="123"/>
  <c r="N27" i="38"/>
  <c r="N27" i="127"/>
  <c r="N27" i="126"/>
  <c r="N27" i="87"/>
  <c r="N27" i="94"/>
  <c r="N27" i="98"/>
  <c r="N27" i="155"/>
  <c r="N27" i="154"/>
  <c r="N27" i="116"/>
  <c r="N27" i="125"/>
  <c r="N27" i="139"/>
  <c r="N27" i="140"/>
  <c r="N26" i="3"/>
  <c r="N26" i="55"/>
  <c r="N26" i="56"/>
  <c r="N26" i="57"/>
  <c r="N26" i="58"/>
  <c r="N26" i="59"/>
  <c r="N26" i="124"/>
  <c r="N26" i="123"/>
  <c r="N26" i="38"/>
  <c r="N26" i="127"/>
  <c r="N26" i="126"/>
  <c r="N26" i="87"/>
  <c r="N26" i="94"/>
  <c r="N26" i="98"/>
  <c r="N26" i="155"/>
  <c r="N26" i="154"/>
  <c r="N26" i="116"/>
  <c r="N26" i="125"/>
  <c r="N26" i="139"/>
  <c r="N26" i="140"/>
  <c r="F31" i="62" l="1"/>
  <c r="K27" i="62" s="1"/>
  <c r="N27" i="62" s="1"/>
  <c r="F18" i="62"/>
  <c r="N26" i="62"/>
  <c r="M26" i="62"/>
  <c r="L26" i="62"/>
  <c r="Q35" i="62"/>
  <c r="P35" i="62"/>
  <c r="Q34" i="62"/>
  <c r="P34" i="62"/>
  <c r="K36" i="62"/>
  <c r="P33" i="62"/>
  <c r="P37" i="62"/>
  <c r="K22" i="3"/>
  <c r="K22" i="55"/>
  <c r="K22" i="56"/>
  <c r="K22" i="57"/>
  <c r="K22" i="12"/>
  <c r="K22" i="13"/>
  <c r="K22" i="14"/>
  <c r="K22" i="61"/>
  <c r="K22" i="15"/>
  <c r="K22" i="122"/>
  <c r="K22" i="121"/>
  <c r="K22" i="9"/>
  <c r="K22" i="39"/>
  <c r="K22" i="43"/>
  <c r="K22" i="44"/>
  <c r="K22" i="42"/>
  <c r="K22" i="65"/>
  <c r="K22" i="64"/>
  <c r="K22" i="40"/>
  <c r="K22" i="41"/>
  <c r="K22" i="11"/>
  <c r="K22" i="77"/>
  <c r="K22" i="72"/>
  <c r="K22" i="76"/>
  <c r="K22" i="18"/>
  <c r="K22" i="73"/>
  <c r="K22" i="75"/>
  <c r="K22" i="74"/>
  <c r="K22" i="4"/>
  <c r="K22" i="124"/>
  <c r="K22" i="17"/>
  <c r="K22" i="16"/>
  <c r="K22" i="7"/>
  <c r="K22" i="19"/>
  <c r="K22" i="20"/>
  <c r="K22" i="21"/>
  <c r="K22" i="22"/>
  <c r="K22" i="24"/>
  <c r="K22" i="25"/>
  <c r="K22" i="26"/>
  <c r="K22" i="27"/>
  <c r="K22" i="28"/>
  <c r="K22" i="29"/>
  <c r="K22" i="30"/>
  <c r="K22" i="31"/>
  <c r="K22" i="32"/>
  <c r="K22" i="33"/>
  <c r="K22" i="34"/>
  <c r="K22" i="35"/>
  <c r="K22" i="36"/>
  <c r="K22" i="37"/>
  <c r="K22" i="123"/>
  <c r="K22" i="38"/>
  <c r="K22" i="45"/>
  <c r="K22" i="46"/>
  <c r="K22" i="127"/>
  <c r="K22" i="126"/>
  <c r="K22" i="47"/>
  <c r="K22" i="48"/>
  <c r="K22" i="49"/>
  <c r="K22" i="50"/>
  <c r="K22" i="51"/>
  <c r="K22" i="52"/>
  <c r="K22" i="53"/>
  <c r="K22" i="54"/>
  <c r="K22" i="63"/>
  <c r="K22" i="66"/>
  <c r="K22" i="67"/>
  <c r="K22" i="68"/>
  <c r="K22" i="69"/>
  <c r="K22" i="70"/>
  <c r="K22" i="71"/>
  <c r="K22" i="78"/>
  <c r="K22" i="102"/>
  <c r="K22" i="79"/>
  <c r="K22" i="80"/>
  <c r="K22" i="81"/>
  <c r="K22" i="10"/>
  <c r="K22" i="82"/>
  <c r="K22" i="83"/>
  <c r="K22" i="84"/>
  <c r="K22" i="85"/>
  <c r="K22" i="86"/>
  <c r="K22" i="87"/>
  <c r="K22" i="88"/>
  <c r="K22" i="89"/>
  <c r="K22" i="90"/>
  <c r="K22" i="91"/>
  <c r="K22" i="92"/>
  <c r="K22" i="93"/>
  <c r="K22" i="94"/>
  <c r="K22" i="95"/>
  <c r="K22" i="96"/>
  <c r="K22" i="97"/>
  <c r="K22" i="98"/>
  <c r="K22" i="110"/>
  <c r="K22" i="111"/>
  <c r="K22" i="99"/>
  <c r="K22" i="101"/>
  <c r="K22" i="100"/>
  <c r="K22" i="155"/>
  <c r="K22" i="103"/>
  <c r="K22" i="104"/>
  <c r="K22" i="105"/>
  <c r="K22" i="106"/>
  <c r="K22" i="107"/>
  <c r="K22" i="108"/>
  <c r="K22" i="109"/>
  <c r="K22" i="112"/>
  <c r="K22" i="113"/>
  <c r="K22" i="114"/>
  <c r="K22" i="115"/>
  <c r="K22" i="154"/>
  <c r="K22" i="116"/>
  <c r="K22" i="117"/>
  <c r="K22" i="118"/>
  <c r="K22" i="8"/>
  <c r="K22" i="119"/>
  <c r="K22" i="120"/>
  <c r="K22" i="125"/>
  <c r="K22" i="129"/>
  <c r="K22" i="130"/>
  <c r="K22" i="131"/>
  <c r="K22" i="132"/>
  <c r="K22" i="133"/>
  <c r="K22" i="134"/>
  <c r="K22" i="135"/>
  <c r="K22" i="136"/>
  <c r="K22" i="137"/>
  <c r="K22" i="138"/>
  <c r="K22" i="139"/>
  <c r="K22" i="140"/>
  <c r="K22" i="141"/>
  <c r="K22" i="142"/>
  <c r="K22" i="143"/>
  <c r="K22" i="144"/>
  <c r="K22" i="145"/>
  <c r="K22" i="146"/>
  <c r="K22" i="147"/>
  <c r="K22" i="148"/>
  <c r="K22" i="149"/>
  <c r="K22" i="150"/>
  <c r="K22" i="151"/>
  <c r="K22" i="152"/>
  <c r="K22" i="153"/>
  <c r="K22" i="23"/>
  <c r="K31" i="124"/>
  <c r="K31" i="98"/>
  <c r="K31" i="154"/>
  <c r="K31" i="116"/>
  <c r="I3" i="124"/>
  <c r="I4" i="124"/>
  <c r="I5" i="124"/>
  <c r="I3" i="98"/>
  <c r="I4" i="98"/>
  <c r="I5" i="98"/>
  <c r="I3" i="154"/>
  <c r="I4" i="154"/>
  <c r="I5" i="154"/>
  <c r="I3" i="116"/>
  <c r="I4" i="116"/>
  <c r="I5" i="116"/>
  <c r="I6" i="57"/>
  <c r="I6" i="73"/>
  <c r="I6" i="124"/>
  <c r="I6" i="27"/>
  <c r="I6" i="98"/>
  <c r="I6" i="154"/>
  <c r="I6" i="116"/>
  <c r="I7" i="3"/>
  <c r="I8" i="3"/>
  <c r="I9" i="3"/>
  <c r="I7" i="55"/>
  <c r="I8" i="55"/>
  <c r="I9" i="55"/>
  <c r="I7" i="56"/>
  <c r="I8" i="56"/>
  <c r="I9" i="56"/>
  <c r="I7" i="57"/>
  <c r="I8" i="57"/>
  <c r="I9" i="57"/>
  <c r="I7" i="12"/>
  <c r="I8" i="12"/>
  <c r="I9" i="12"/>
  <c r="I7" i="13"/>
  <c r="I8" i="13"/>
  <c r="I9" i="13"/>
  <c r="I7" i="14"/>
  <c r="I8" i="14"/>
  <c r="I9" i="14"/>
  <c r="I7" i="61"/>
  <c r="I8" i="61"/>
  <c r="I9" i="61"/>
  <c r="I7" i="15"/>
  <c r="I8" i="15"/>
  <c r="I9" i="15"/>
  <c r="I7" i="122"/>
  <c r="I8" i="122"/>
  <c r="I9" i="122"/>
  <c r="I7" i="121"/>
  <c r="I8" i="121"/>
  <c r="I9" i="121"/>
  <c r="I7" i="9"/>
  <c r="I8" i="9"/>
  <c r="I9" i="9"/>
  <c r="I7" i="39"/>
  <c r="I8" i="39"/>
  <c r="I9" i="39"/>
  <c r="I7" i="43"/>
  <c r="I8" i="43"/>
  <c r="I9" i="43"/>
  <c r="I7" i="44"/>
  <c r="I8" i="44"/>
  <c r="I9" i="44"/>
  <c r="I7" i="42"/>
  <c r="I8" i="42"/>
  <c r="I9" i="42"/>
  <c r="I7" i="65"/>
  <c r="I8" i="65"/>
  <c r="I9" i="65"/>
  <c r="I7" i="64"/>
  <c r="I8" i="64"/>
  <c r="I9" i="64"/>
  <c r="I7" i="40"/>
  <c r="I8" i="40"/>
  <c r="I9" i="40"/>
  <c r="I7" i="41"/>
  <c r="I8" i="41"/>
  <c r="I9" i="41"/>
  <c r="I7" i="11"/>
  <c r="I8" i="11"/>
  <c r="I9" i="11"/>
  <c r="I7" i="77"/>
  <c r="I8" i="77"/>
  <c r="I9" i="77"/>
  <c r="I7" i="72"/>
  <c r="I8" i="72"/>
  <c r="I9" i="72"/>
  <c r="I7" i="76"/>
  <c r="I8" i="76"/>
  <c r="I9" i="76"/>
  <c r="I7" i="18"/>
  <c r="I8" i="18"/>
  <c r="I9" i="18"/>
  <c r="I7" i="73"/>
  <c r="I8" i="73"/>
  <c r="I9" i="73"/>
  <c r="I7" i="75"/>
  <c r="I8" i="75"/>
  <c r="I9" i="75"/>
  <c r="I7" i="74"/>
  <c r="I8" i="74"/>
  <c r="I9" i="74"/>
  <c r="I7" i="4"/>
  <c r="I8" i="4"/>
  <c r="I9" i="4"/>
  <c r="I7" i="124"/>
  <c r="I8" i="124"/>
  <c r="I9" i="124"/>
  <c r="I7" i="17"/>
  <c r="I8" i="17"/>
  <c r="I9" i="17"/>
  <c r="I7" i="16"/>
  <c r="I8" i="16"/>
  <c r="I9" i="16"/>
  <c r="I7" i="7"/>
  <c r="I8" i="7"/>
  <c r="I9" i="7"/>
  <c r="I7" i="19"/>
  <c r="I8" i="19"/>
  <c r="I9" i="19"/>
  <c r="I7" i="20"/>
  <c r="I8" i="20"/>
  <c r="I9" i="20"/>
  <c r="I7" i="21"/>
  <c r="I8" i="21"/>
  <c r="I9" i="21"/>
  <c r="I7" i="22"/>
  <c r="I8" i="22"/>
  <c r="I9" i="22"/>
  <c r="I7" i="23"/>
  <c r="I8" i="23"/>
  <c r="I9" i="23"/>
  <c r="I7" i="24"/>
  <c r="I8" i="24"/>
  <c r="I9" i="24"/>
  <c r="I7" i="25"/>
  <c r="I8" i="25"/>
  <c r="I9" i="25"/>
  <c r="I7" i="26"/>
  <c r="I8" i="26"/>
  <c r="I9" i="26"/>
  <c r="I7" i="27"/>
  <c r="I8" i="27"/>
  <c r="I9" i="27"/>
  <c r="I7" i="28"/>
  <c r="I8" i="28"/>
  <c r="I9" i="28"/>
  <c r="I7" i="29"/>
  <c r="I8" i="29"/>
  <c r="I9" i="29"/>
  <c r="I7" i="30"/>
  <c r="I8" i="30"/>
  <c r="I9" i="30"/>
  <c r="I7" i="31"/>
  <c r="I8" i="31"/>
  <c r="I9" i="31"/>
  <c r="I7" i="32"/>
  <c r="I8" i="32"/>
  <c r="I9" i="32"/>
  <c r="I7" i="33"/>
  <c r="I8" i="33"/>
  <c r="I9" i="33"/>
  <c r="I7" i="34"/>
  <c r="I8" i="34"/>
  <c r="I9" i="34"/>
  <c r="I7" i="35"/>
  <c r="I8" i="35"/>
  <c r="I9" i="35"/>
  <c r="I7" i="36"/>
  <c r="I8" i="36"/>
  <c r="I9" i="36"/>
  <c r="I7" i="37"/>
  <c r="I8" i="37"/>
  <c r="I9" i="37"/>
  <c r="I7" i="123"/>
  <c r="I8" i="123"/>
  <c r="I9" i="123"/>
  <c r="I7" i="38"/>
  <c r="I8" i="38"/>
  <c r="I9" i="38"/>
  <c r="I7" i="45"/>
  <c r="I8" i="45"/>
  <c r="I9" i="45"/>
  <c r="I7" i="46"/>
  <c r="I8" i="46"/>
  <c r="I9" i="46"/>
  <c r="I7" i="127"/>
  <c r="I8" i="127"/>
  <c r="I9" i="127"/>
  <c r="I7" i="126"/>
  <c r="I8" i="126"/>
  <c r="I9" i="126"/>
  <c r="I7" i="47"/>
  <c r="I8" i="47"/>
  <c r="I9" i="47"/>
  <c r="I7" i="48"/>
  <c r="I8" i="48"/>
  <c r="I9" i="48"/>
  <c r="I7" i="49"/>
  <c r="I8" i="49"/>
  <c r="I9" i="49"/>
  <c r="I7" i="50"/>
  <c r="I8" i="50"/>
  <c r="I9" i="50"/>
  <c r="I7" i="51"/>
  <c r="I8" i="51"/>
  <c r="I9" i="51"/>
  <c r="I7" i="52"/>
  <c r="I8" i="52"/>
  <c r="I9" i="52"/>
  <c r="I7" i="53"/>
  <c r="I8" i="53"/>
  <c r="I9" i="53"/>
  <c r="I7" i="54"/>
  <c r="I8" i="54"/>
  <c r="I9" i="54"/>
  <c r="I7" i="63"/>
  <c r="I8" i="63"/>
  <c r="I9" i="63"/>
  <c r="I7" i="66"/>
  <c r="I8" i="66"/>
  <c r="I9" i="66"/>
  <c r="I7" i="67"/>
  <c r="I8" i="67"/>
  <c r="I9" i="67"/>
  <c r="I7" i="68"/>
  <c r="I8" i="68"/>
  <c r="I9" i="68"/>
  <c r="I7" i="69"/>
  <c r="I8" i="69"/>
  <c r="I9" i="69"/>
  <c r="I7" i="70"/>
  <c r="I8" i="70"/>
  <c r="I9" i="70"/>
  <c r="I7" i="71"/>
  <c r="I8" i="71"/>
  <c r="I9" i="71"/>
  <c r="I7" i="78"/>
  <c r="I8" i="78"/>
  <c r="I9" i="78"/>
  <c r="I7" i="102"/>
  <c r="I8" i="102"/>
  <c r="I9" i="102"/>
  <c r="I7" i="79"/>
  <c r="I8" i="79"/>
  <c r="I9" i="79"/>
  <c r="I7" i="80"/>
  <c r="I8" i="80"/>
  <c r="I9" i="80"/>
  <c r="I7" i="81"/>
  <c r="I8" i="81"/>
  <c r="I9" i="81"/>
  <c r="I7" i="10"/>
  <c r="I8" i="10"/>
  <c r="I9" i="10"/>
  <c r="I7" i="82"/>
  <c r="I8" i="82"/>
  <c r="I9" i="82"/>
  <c r="I7" i="83"/>
  <c r="I8" i="83"/>
  <c r="I9" i="83"/>
  <c r="I7" i="84"/>
  <c r="I8" i="84"/>
  <c r="I9" i="84"/>
  <c r="I7" i="85"/>
  <c r="I8" i="85"/>
  <c r="I9" i="85"/>
  <c r="I7" i="86"/>
  <c r="I8" i="86"/>
  <c r="I9" i="86"/>
  <c r="I7" i="87"/>
  <c r="I8" i="87"/>
  <c r="I9" i="87"/>
  <c r="I7" i="88"/>
  <c r="I8" i="88"/>
  <c r="I9" i="88"/>
  <c r="I7" i="89"/>
  <c r="I8" i="89"/>
  <c r="I9" i="89"/>
  <c r="I7" i="90"/>
  <c r="I8" i="90"/>
  <c r="I9" i="90"/>
  <c r="I7" i="91"/>
  <c r="I8" i="91"/>
  <c r="I9" i="91"/>
  <c r="I7" i="92"/>
  <c r="I8" i="92"/>
  <c r="I9" i="92"/>
  <c r="I7" i="93"/>
  <c r="I8" i="93"/>
  <c r="I9" i="93"/>
  <c r="I7" i="94"/>
  <c r="I8" i="94"/>
  <c r="I9" i="94"/>
  <c r="I7" i="95"/>
  <c r="I8" i="95"/>
  <c r="I9" i="95"/>
  <c r="I7" i="96"/>
  <c r="I8" i="96"/>
  <c r="I9" i="96"/>
  <c r="I7" i="97"/>
  <c r="I8" i="97"/>
  <c r="I9" i="97"/>
  <c r="I7" i="98"/>
  <c r="I8" i="98"/>
  <c r="I9" i="98"/>
  <c r="I7" i="110"/>
  <c r="I8" i="110"/>
  <c r="I9" i="110"/>
  <c r="I7" i="111"/>
  <c r="I8" i="111"/>
  <c r="I9" i="111"/>
  <c r="I7" i="99"/>
  <c r="I8" i="99"/>
  <c r="I9" i="99"/>
  <c r="I7" i="101"/>
  <c r="I8" i="101"/>
  <c r="I9" i="101"/>
  <c r="I7" i="100"/>
  <c r="I8" i="100"/>
  <c r="I9" i="100"/>
  <c r="I7" i="155"/>
  <c r="I8" i="155"/>
  <c r="I9" i="155"/>
  <c r="I7" i="103"/>
  <c r="I8" i="103"/>
  <c r="I9" i="103"/>
  <c r="I7" i="104"/>
  <c r="I8" i="104"/>
  <c r="I9" i="104"/>
  <c r="I7" i="105"/>
  <c r="I8" i="105"/>
  <c r="I9" i="105"/>
  <c r="I7" i="106"/>
  <c r="I8" i="106"/>
  <c r="I9" i="106"/>
  <c r="I7" i="107"/>
  <c r="I8" i="107"/>
  <c r="I9" i="107"/>
  <c r="I7" i="108"/>
  <c r="I8" i="108"/>
  <c r="I9" i="108"/>
  <c r="I7" i="109"/>
  <c r="I8" i="109"/>
  <c r="I9" i="109"/>
  <c r="I7" i="112"/>
  <c r="I8" i="112"/>
  <c r="I9" i="112"/>
  <c r="I7" i="113"/>
  <c r="I8" i="113"/>
  <c r="I9" i="113"/>
  <c r="I7" i="114"/>
  <c r="I8" i="114"/>
  <c r="I9" i="114"/>
  <c r="I7" i="115"/>
  <c r="I8" i="115"/>
  <c r="I9" i="115"/>
  <c r="I7" i="154"/>
  <c r="I8" i="154"/>
  <c r="I9" i="154"/>
  <c r="I7" i="116"/>
  <c r="I8" i="116"/>
  <c r="I9" i="116"/>
  <c r="I7" i="117"/>
  <c r="I8" i="117"/>
  <c r="I9" i="117"/>
  <c r="I7" i="118"/>
  <c r="I8" i="118"/>
  <c r="I9" i="118"/>
  <c r="I7" i="8"/>
  <c r="I8" i="8"/>
  <c r="I9" i="8"/>
  <c r="I7" i="119"/>
  <c r="I8" i="119"/>
  <c r="I9" i="119"/>
  <c r="I7" i="125"/>
  <c r="I8" i="125"/>
  <c r="I9" i="125"/>
  <c r="I7" i="129"/>
  <c r="I8" i="129"/>
  <c r="I9" i="129"/>
  <c r="I7" i="130"/>
  <c r="I8" i="130"/>
  <c r="I9" i="130"/>
  <c r="I7" i="131"/>
  <c r="I8" i="131"/>
  <c r="I9" i="131"/>
  <c r="I7" i="132"/>
  <c r="I8" i="132"/>
  <c r="I9" i="132"/>
  <c r="I7" i="133"/>
  <c r="I8" i="133"/>
  <c r="I9" i="133"/>
  <c r="I7" i="134"/>
  <c r="I8" i="134"/>
  <c r="I9" i="134"/>
  <c r="I7" i="135"/>
  <c r="I8" i="135"/>
  <c r="I9" i="135"/>
  <c r="I7" i="136"/>
  <c r="I8" i="136"/>
  <c r="I9" i="136"/>
  <c r="I7" i="137"/>
  <c r="I8" i="137"/>
  <c r="I9" i="137"/>
  <c r="I7" i="138"/>
  <c r="I8" i="138"/>
  <c r="I9" i="138"/>
  <c r="I7" i="139"/>
  <c r="I8" i="139"/>
  <c r="I9" i="139"/>
  <c r="I7" i="140"/>
  <c r="I8" i="140"/>
  <c r="I9" i="140"/>
  <c r="I7" i="141"/>
  <c r="I8" i="141"/>
  <c r="I9" i="141"/>
  <c r="I7" i="142"/>
  <c r="I8" i="142"/>
  <c r="I9" i="142"/>
  <c r="I7" i="143"/>
  <c r="I8" i="143"/>
  <c r="I9" i="143"/>
  <c r="I7" i="144"/>
  <c r="I8" i="144"/>
  <c r="I9" i="144"/>
  <c r="I7" i="145"/>
  <c r="I8" i="145"/>
  <c r="I9" i="145"/>
  <c r="I7" i="146"/>
  <c r="I8" i="146"/>
  <c r="I9" i="146"/>
  <c r="I7" i="147"/>
  <c r="I8" i="147"/>
  <c r="I9" i="147"/>
  <c r="I7" i="148"/>
  <c r="I8" i="148"/>
  <c r="I9" i="148"/>
  <c r="I7" i="149"/>
  <c r="I8" i="149"/>
  <c r="I9" i="149"/>
  <c r="I7" i="150"/>
  <c r="I8" i="150"/>
  <c r="I9" i="150"/>
  <c r="I7" i="151"/>
  <c r="I8" i="151"/>
  <c r="I9" i="151"/>
  <c r="I7" i="152"/>
  <c r="I8" i="152"/>
  <c r="I9" i="152"/>
  <c r="I7" i="153"/>
  <c r="I8" i="153"/>
  <c r="I9" i="153"/>
  <c r="I7" i="120"/>
  <c r="I8" i="120"/>
  <c r="I9" i="120"/>
  <c r="I10" i="3"/>
  <c r="I10" i="55"/>
  <c r="I10" i="56"/>
  <c r="I10" i="57"/>
  <c r="I10" i="12"/>
  <c r="I10" i="13"/>
  <c r="I10" i="14"/>
  <c r="I10" i="61"/>
  <c r="I10" i="15"/>
  <c r="I10" i="122"/>
  <c r="I10" i="121"/>
  <c r="I10" i="9"/>
  <c r="I10" i="39"/>
  <c r="I10" i="43"/>
  <c r="I10" i="44"/>
  <c r="I10" i="42"/>
  <c r="I10" i="65"/>
  <c r="I10" i="64"/>
  <c r="I10" i="40"/>
  <c r="I10" i="41"/>
  <c r="I10" i="11"/>
  <c r="I10" i="77"/>
  <c r="I10" i="72"/>
  <c r="I10" i="76"/>
  <c r="I10" i="18"/>
  <c r="I10" i="73"/>
  <c r="I10" i="75"/>
  <c r="I10" i="74"/>
  <c r="I10" i="4"/>
  <c r="I10" i="124"/>
  <c r="I10" i="17"/>
  <c r="I10" i="16"/>
  <c r="I10" i="7"/>
  <c r="I10" i="19"/>
  <c r="I10" i="20"/>
  <c r="I10" i="21"/>
  <c r="I10" i="22"/>
  <c r="I10" i="23"/>
  <c r="I10" i="24"/>
  <c r="I10" i="25"/>
  <c r="I10" i="26"/>
  <c r="I10" i="27"/>
  <c r="I10" i="28"/>
  <c r="I10" i="29"/>
  <c r="I10" i="30"/>
  <c r="I10" i="31"/>
  <c r="I10" i="32"/>
  <c r="I10" i="33"/>
  <c r="I10" i="34"/>
  <c r="I10" i="35"/>
  <c r="I10" i="36"/>
  <c r="I10" i="37"/>
  <c r="I10" i="123"/>
  <c r="I10" i="38"/>
  <c r="I10" i="45"/>
  <c r="I10" i="46"/>
  <c r="I10" i="127"/>
  <c r="I10" i="126"/>
  <c r="I10" i="47"/>
  <c r="I10" i="48"/>
  <c r="I10" i="49"/>
  <c r="I10" i="50"/>
  <c r="I10" i="51"/>
  <c r="I10" i="52"/>
  <c r="I10" i="53"/>
  <c r="I10" i="54"/>
  <c r="I10" i="63"/>
  <c r="I10" i="66"/>
  <c r="I10" i="67"/>
  <c r="I10" i="68"/>
  <c r="I10" i="69"/>
  <c r="I10" i="70"/>
  <c r="I10" i="71"/>
  <c r="I10" i="78"/>
  <c r="I10" i="102"/>
  <c r="I10" i="79"/>
  <c r="I10" i="80"/>
  <c r="I10" i="81"/>
  <c r="I10" i="10"/>
  <c r="I10" i="82"/>
  <c r="I10" i="83"/>
  <c r="I10" i="84"/>
  <c r="I10" i="85"/>
  <c r="I10" i="86"/>
  <c r="I10" i="87"/>
  <c r="I10" i="88"/>
  <c r="I10" i="89"/>
  <c r="I10" i="90"/>
  <c r="I10" i="91"/>
  <c r="I10" i="92"/>
  <c r="I10" i="93"/>
  <c r="I10" i="94"/>
  <c r="I10" i="95"/>
  <c r="I10" i="96"/>
  <c r="I10" i="97"/>
  <c r="I10" i="98"/>
  <c r="I10" i="110"/>
  <c r="I10" i="111"/>
  <c r="I10" i="99"/>
  <c r="I10" i="101"/>
  <c r="I10" i="100"/>
  <c r="I10" i="155"/>
  <c r="I10" i="103"/>
  <c r="I10" i="104"/>
  <c r="I10" i="105"/>
  <c r="I10" i="106"/>
  <c r="I10" i="107"/>
  <c r="I10" i="108"/>
  <c r="I10" i="109"/>
  <c r="I10" i="112"/>
  <c r="I10" i="113"/>
  <c r="I10" i="114"/>
  <c r="I10" i="115"/>
  <c r="I10" i="154"/>
  <c r="I10" i="116"/>
  <c r="I10" i="117"/>
  <c r="I10" i="118"/>
  <c r="I10" i="8"/>
  <c r="I10" i="119"/>
  <c r="I10" i="125"/>
  <c r="I10" i="129"/>
  <c r="I10" i="130"/>
  <c r="I10" i="131"/>
  <c r="I10" i="132"/>
  <c r="I10" i="133"/>
  <c r="I10" i="134"/>
  <c r="I10" i="135"/>
  <c r="I10" i="136"/>
  <c r="I10" i="137"/>
  <c r="I10" i="138"/>
  <c r="I10" i="139"/>
  <c r="I10" i="140"/>
  <c r="I10" i="141"/>
  <c r="I10" i="142"/>
  <c r="I10" i="143"/>
  <c r="I10" i="144"/>
  <c r="I10" i="145"/>
  <c r="I10" i="146"/>
  <c r="I10" i="147"/>
  <c r="I10" i="148"/>
  <c r="I10" i="149"/>
  <c r="I10" i="150"/>
  <c r="I10" i="151"/>
  <c r="I10" i="152"/>
  <c r="I10" i="153"/>
  <c r="I10" i="120"/>
  <c r="M21" i="3"/>
  <c r="M21" i="55"/>
  <c r="M21" i="56"/>
  <c r="M21" i="57"/>
  <c r="M21" i="12"/>
  <c r="I6" i="12" s="1"/>
  <c r="M21" i="13"/>
  <c r="I6" i="13" s="1"/>
  <c r="M21" i="14"/>
  <c r="M21" i="61"/>
  <c r="M21" i="15"/>
  <c r="I6" i="15" s="1"/>
  <c r="M21" i="121"/>
  <c r="M21" i="9"/>
  <c r="M21" i="39"/>
  <c r="I6" i="39" s="1"/>
  <c r="M21" i="43"/>
  <c r="I6" i="43" s="1"/>
  <c r="M21" i="44"/>
  <c r="M21" i="42"/>
  <c r="I6" i="42" s="1"/>
  <c r="M21" i="65"/>
  <c r="I6" i="65" s="1"/>
  <c r="M21" i="64"/>
  <c r="M21" i="40"/>
  <c r="M21" i="41"/>
  <c r="M21" i="11"/>
  <c r="I6" i="11" s="1"/>
  <c r="M21" i="77"/>
  <c r="I6" i="77" s="1"/>
  <c r="M21" i="72"/>
  <c r="M21" i="76"/>
  <c r="I6" i="76" s="1"/>
  <c r="M21" i="18"/>
  <c r="I6" i="18" s="1"/>
  <c r="M21" i="73"/>
  <c r="M21" i="75"/>
  <c r="M21" i="74"/>
  <c r="M21" i="4"/>
  <c r="M21" i="17"/>
  <c r="M21" i="16"/>
  <c r="M21" i="7"/>
  <c r="M21" i="19"/>
  <c r="M21" i="20"/>
  <c r="M21" i="21"/>
  <c r="M21" i="22"/>
  <c r="M21" i="23"/>
  <c r="I6" i="23" s="1"/>
  <c r="M21" i="24"/>
  <c r="M21" i="25"/>
  <c r="M21" i="26"/>
  <c r="M21" i="27"/>
  <c r="M21" i="28"/>
  <c r="M21" i="29"/>
  <c r="M21" i="30"/>
  <c r="M21" i="31"/>
  <c r="I6" i="31" s="1"/>
  <c r="M21" i="32"/>
  <c r="M21" i="33"/>
  <c r="I6" i="33" s="1"/>
  <c r="M21" i="34"/>
  <c r="I6" i="34" s="1"/>
  <c r="M21" i="35"/>
  <c r="M21" i="36"/>
  <c r="M21" i="37"/>
  <c r="M21" i="123"/>
  <c r="M21" i="38"/>
  <c r="I6" i="38" s="1"/>
  <c r="M21" i="45"/>
  <c r="M21" i="46"/>
  <c r="I6" i="46" s="1"/>
  <c r="M21" i="127"/>
  <c r="I6" i="127" s="1"/>
  <c r="M21" i="126"/>
  <c r="I6" i="126" s="1"/>
  <c r="M21" i="47"/>
  <c r="M21" i="48"/>
  <c r="I6" i="48" s="1"/>
  <c r="M21" i="49"/>
  <c r="M21" i="50"/>
  <c r="I6" i="50" s="1"/>
  <c r="M21" i="51"/>
  <c r="M21" i="52"/>
  <c r="M21" i="53"/>
  <c r="M21" i="54"/>
  <c r="M21" i="63"/>
  <c r="M21" i="66"/>
  <c r="M21" i="67"/>
  <c r="I6" i="67" s="1"/>
  <c r="M21" i="68"/>
  <c r="M21" i="69"/>
  <c r="M21" i="70"/>
  <c r="M21" i="71"/>
  <c r="I3" i="71" s="1"/>
  <c r="M21" i="78"/>
  <c r="M21" i="102"/>
  <c r="M21" i="79"/>
  <c r="M21" i="80"/>
  <c r="I6" i="80" s="1"/>
  <c r="M21" i="81"/>
  <c r="M21" i="10"/>
  <c r="I6" i="10" s="1"/>
  <c r="M21" i="82"/>
  <c r="I6" i="82" s="1"/>
  <c r="M21" i="83"/>
  <c r="M21" i="84"/>
  <c r="M21" i="85"/>
  <c r="M21" i="86"/>
  <c r="M21" i="87"/>
  <c r="I6" i="87" s="1"/>
  <c r="M21" i="88"/>
  <c r="I4" i="88" s="1"/>
  <c r="M21" i="89"/>
  <c r="I6" i="89" s="1"/>
  <c r="M21" i="90"/>
  <c r="I6" i="90" s="1"/>
  <c r="M21" i="91"/>
  <c r="I6" i="91" s="1"/>
  <c r="M21" i="92"/>
  <c r="M21" i="93"/>
  <c r="I6" i="93" s="1"/>
  <c r="M21" i="94"/>
  <c r="M21" i="95"/>
  <c r="I5" i="95" s="1"/>
  <c r="M21" i="96"/>
  <c r="I4" i="96" s="1"/>
  <c r="M21" i="97"/>
  <c r="M21" i="110"/>
  <c r="I3" i="110" s="1"/>
  <c r="M21" i="111"/>
  <c r="I4" i="111" s="1"/>
  <c r="M21" i="99"/>
  <c r="I5" i="99" s="1"/>
  <c r="M21" i="101"/>
  <c r="M21" i="100"/>
  <c r="I5" i="100" s="1"/>
  <c r="M21" i="155"/>
  <c r="I4" i="155" s="1"/>
  <c r="M21" i="103"/>
  <c r="I5" i="103" s="1"/>
  <c r="M21" i="104"/>
  <c r="I3" i="104" s="1"/>
  <c r="M21" i="105"/>
  <c r="I3" i="105" s="1"/>
  <c r="M21" i="106"/>
  <c r="I3" i="106" s="1"/>
  <c r="M21" i="107"/>
  <c r="M21" i="108"/>
  <c r="M21" i="109"/>
  <c r="I5" i="109" s="1"/>
  <c r="M21" i="112"/>
  <c r="I4" i="112" s="1"/>
  <c r="M21" i="113"/>
  <c r="I5" i="113" s="1"/>
  <c r="M21" i="114"/>
  <c r="I3" i="114" s="1"/>
  <c r="M21" i="115"/>
  <c r="I3" i="115" s="1"/>
  <c r="M21" i="117"/>
  <c r="I6" i="117" s="1"/>
  <c r="M21" i="118"/>
  <c r="I5" i="118" s="1"/>
  <c r="M21" i="8"/>
  <c r="M21" i="119"/>
  <c r="M21" i="120"/>
  <c r="I3" i="120" s="1"/>
  <c r="M21" i="125"/>
  <c r="I6" i="125" s="1"/>
  <c r="M21" i="129"/>
  <c r="I6" i="129" s="1"/>
  <c r="M21" i="130"/>
  <c r="I3" i="130" s="1"/>
  <c r="M21" i="131"/>
  <c r="I5" i="131" s="1"/>
  <c r="M21" i="132"/>
  <c r="I6" i="132" s="1"/>
  <c r="M21" i="133"/>
  <c r="I5" i="133" s="1"/>
  <c r="M21" i="134"/>
  <c r="M21" i="135"/>
  <c r="I6" i="135" s="1"/>
  <c r="M21" i="136"/>
  <c r="I5" i="136" s="1"/>
  <c r="M21" i="137"/>
  <c r="I6" i="137" s="1"/>
  <c r="M21" i="138"/>
  <c r="I3" i="138" s="1"/>
  <c r="M21" i="139"/>
  <c r="I4" i="139" s="1"/>
  <c r="M21" i="140"/>
  <c r="I6" i="140" s="1"/>
  <c r="M21" i="141"/>
  <c r="I3" i="141" s="1"/>
  <c r="M21" i="142"/>
  <c r="M21" i="143"/>
  <c r="I4" i="143" s="1"/>
  <c r="M21" i="144"/>
  <c r="I5" i="144" s="1"/>
  <c r="M21" i="145"/>
  <c r="I4" i="145" s="1"/>
  <c r="M21" i="146"/>
  <c r="I3" i="146" s="1"/>
  <c r="M21" i="147"/>
  <c r="I4" i="147" s="1"/>
  <c r="M21" i="148"/>
  <c r="I5" i="148" s="1"/>
  <c r="M21" i="149"/>
  <c r="I3" i="149" s="1"/>
  <c r="M21" i="150"/>
  <c r="I3" i="150" s="1"/>
  <c r="M21" i="151"/>
  <c r="I4" i="151" s="1"/>
  <c r="M21" i="152"/>
  <c r="I5" i="152" s="1"/>
  <c r="M21" i="153"/>
  <c r="I3" i="153" s="1"/>
  <c r="M21" i="122"/>
  <c r="M20" i="3"/>
  <c r="M20" i="55"/>
  <c r="M20" i="56"/>
  <c r="M20" i="57"/>
  <c r="M20" i="12"/>
  <c r="M20" i="13"/>
  <c r="M20" i="14"/>
  <c r="M20" i="61"/>
  <c r="M20" i="15"/>
  <c r="M20" i="121"/>
  <c r="M20" i="9"/>
  <c r="M20" i="39"/>
  <c r="M20" i="43"/>
  <c r="M20" i="44"/>
  <c r="M20" i="42"/>
  <c r="M20" i="65"/>
  <c r="M20" i="64"/>
  <c r="M20" i="40"/>
  <c r="M20" i="41"/>
  <c r="M20" i="11"/>
  <c r="M20" i="77"/>
  <c r="M20" i="72"/>
  <c r="M20" i="76"/>
  <c r="M20" i="18"/>
  <c r="M20" i="73"/>
  <c r="M20" i="75"/>
  <c r="M20" i="74"/>
  <c r="M20" i="4"/>
  <c r="M20" i="17"/>
  <c r="M20" i="16"/>
  <c r="M20" i="7"/>
  <c r="M20" i="19"/>
  <c r="M20" i="20"/>
  <c r="M20" i="21"/>
  <c r="M20" i="22"/>
  <c r="M20" i="23"/>
  <c r="M20" i="24"/>
  <c r="M20" i="25"/>
  <c r="M20" i="26"/>
  <c r="M20" i="27"/>
  <c r="M20" i="28"/>
  <c r="M20" i="29"/>
  <c r="M20" i="30"/>
  <c r="M20" i="31"/>
  <c r="M20" i="32"/>
  <c r="M20" i="33"/>
  <c r="M20" i="34"/>
  <c r="M20" i="35"/>
  <c r="M20" i="36"/>
  <c r="M20" i="37"/>
  <c r="M20" i="123"/>
  <c r="M20" i="38"/>
  <c r="M20" i="45"/>
  <c r="M20" i="46"/>
  <c r="M20" i="127"/>
  <c r="M20" i="126"/>
  <c r="M20" i="47"/>
  <c r="M20" i="48"/>
  <c r="M20" i="49"/>
  <c r="M20" i="50"/>
  <c r="M20" i="51"/>
  <c r="M20" i="52"/>
  <c r="M20" i="53"/>
  <c r="M20" i="54"/>
  <c r="M20" i="63"/>
  <c r="M20" i="66"/>
  <c r="M20" i="67"/>
  <c r="M20" i="68"/>
  <c r="M20" i="69"/>
  <c r="M20" i="70"/>
  <c r="M20" i="71"/>
  <c r="M20" i="78"/>
  <c r="M20" i="102"/>
  <c r="M20" i="79"/>
  <c r="M20" i="80"/>
  <c r="M20" i="81"/>
  <c r="M20" i="10"/>
  <c r="M20" i="82"/>
  <c r="M20" i="83"/>
  <c r="M20" i="84"/>
  <c r="M20" i="85"/>
  <c r="M20" i="86"/>
  <c r="M20" i="87"/>
  <c r="M20" i="88"/>
  <c r="M20" i="89"/>
  <c r="M20" i="90"/>
  <c r="M20" i="91"/>
  <c r="M20" i="92"/>
  <c r="M20" i="93"/>
  <c r="M20" i="94"/>
  <c r="M20" i="95"/>
  <c r="M20" i="96"/>
  <c r="M20" i="97"/>
  <c r="M20" i="110"/>
  <c r="M20" i="111"/>
  <c r="M20" i="99"/>
  <c r="M20" i="101"/>
  <c r="M20" i="100"/>
  <c r="M20" i="155"/>
  <c r="M20" i="103"/>
  <c r="M20" i="104"/>
  <c r="M20" i="105"/>
  <c r="M20" i="106"/>
  <c r="M20" i="107"/>
  <c r="M20" i="108"/>
  <c r="M20" i="109"/>
  <c r="M20" i="112"/>
  <c r="M20" i="113"/>
  <c r="M20" i="114"/>
  <c r="M20" i="115"/>
  <c r="M20" i="117"/>
  <c r="M20" i="118"/>
  <c r="M20" i="8"/>
  <c r="M20" i="119"/>
  <c r="M20" i="120"/>
  <c r="M20" i="125"/>
  <c r="M20" i="129"/>
  <c r="M20" i="130"/>
  <c r="M20" i="131"/>
  <c r="M20" i="132"/>
  <c r="M20" i="133"/>
  <c r="M20" i="134"/>
  <c r="M20" i="135"/>
  <c r="M20" i="136"/>
  <c r="M20" i="137"/>
  <c r="M20" i="138"/>
  <c r="M20" i="139"/>
  <c r="M20" i="140"/>
  <c r="M20" i="141"/>
  <c r="M20" i="142"/>
  <c r="M20" i="143"/>
  <c r="M20" i="144"/>
  <c r="M20" i="145"/>
  <c r="M20" i="146"/>
  <c r="M20" i="147"/>
  <c r="M20" i="148"/>
  <c r="M20" i="149"/>
  <c r="M20" i="150"/>
  <c r="M20" i="151"/>
  <c r="M20" i="152"/>
  <c r="M20" i="153"/>
  <c r="M20" i="122"/>
  <c r="M19" i="3"/>
  <c r="M19" i="55"/>
  <c r="M19" i="56"/>
  <c r="M19" i="57"/>
  <c r="M19" i="12"/>
  <c r="M19" i="13"/>
  <c r="M19" i="14"/>
  <c r="M19" i="61"/>
  <c r="M19" i="15"/>
  <c r="M19" i="121"/>
  <c r="M19" i="9"/>
  <c r="M19" i="39"/>
  <c r="M19" i="43"/>
  <c r="M19" i="44"/>
  <c r="M19" i="42"/>
  <c r="M19" i="65"/>
  <c r="M19" i="64"/>
  <c r="M19" i="40"/>
  <c r="M19" i="41"/>
  <c r="M19" i="11"/>
  <c r="M19" i="77"/>
  <c r="M19" i="72"/>
  <c r="M19" i="76"/>
  <c r="M19" i="18"/>
  <c r="M19" i="73"/>
  <c r="M19" i="75"/>
  <c r="M19" i="74"/>
  <c r="M19" i="4"/>
  <c r="M19" i="17"/>
  <c r="M19" i="16"/>
  <c r="M19" i="7"/>
  <c r="M19" i="19"/>
  <c r="M19" i="20"/>
  <c r="M19" i="21"/>
  <c r="M19" i="22"/>
  <c r="M19" i="23"/>
  <c r="M19" i="24"/>
  <c r="M19" i="25"/>
  <c r="M19" i="26"/>
  <c r="M19" i="27"/>
  <c r="M19" i="28"/>
  <c r="M19" i="29"/>
  <c r="M19" i="30"/>
  <c r="M19" i="31"/>
  <c r="M19" i="32"/>
  <c r="M19" i="33"/>
  <c r="M19" i="34"/>
  <c r="M19" i="35"/>
  <c r="M19" i="36"/>
  <c r="M19" i="37"/>
  <c r="M19" i="123"/>
  <c r="M19" i="38"/>
  <c r="M19" i="45"/>
  <c r="M19" i="46"/>
  <c r="M19" i="127"/>
  <c r="M19" i="126"/>
  <c r="M19" i="47"/>
  <c r="M19" i="48"/>
  <c r="M19" i="49"/>
  <c r="M19" i="50"/>
  <c r="M19" i="51"/>
  <c r="M19" i="52"/>
  <c r="M19" i="53"/>
  <c r="M19" i="54"/>
  <c r="M19" i="63"/>
  <c r="M19" i="66"/>
  <c r="M19" i="67"/>
  <c r="M19" i="68"/>
  <c r="M19" i="69"/>
  <c r="M19" i="70"/>
  <c r="M19" i="71"/>
  <c r="M19" i="78"/>
  <c r="M19" i="102"/>
  <c r="M19" i="79"/>
  <c r="M19" i="80"/>
  <c r="M19" i="81"/>
  <c r="M19" i="10"/>
  <c r="M19" i="82"/>
  <c r="M19" i="83"/>
  <c r="M19" i="84"/>
  <c r="M19" i="85"/>
  <c r="M19" i="86"/>
  <c r="M19" i="87"/>
  <c r="M19" i="88"/>
  <c r="M19" i="89"/>
  <c r="M19" i="90"/>
  <c r="M19" i="91"/>
  <c r="M19" i="92"/>
  <c r="M19" i="93"/>
  <c r="M19" i="94"/>
  <c r="M19" i="95"/>
  <c r="M19" i="96"/>
  <c r="M19" i="97"/>
  <c r="M19" i="110"/>
  <c r="M19" i="111"/>
  <c r="M19" i="99"/>
  <c r="M19" i="101"/>
  <c r="M19" i="100"/>
  <c r="M19" i="155"/>
  <c r="M19" i="103"/>
  <c r="M19" i="104"/>
  <c r="M19" i="105"/>
  <c r="M19" i="106"/>
  <c r="M19" i="107"/>
  <c r="M19" i="108"/>
  <c r="M19" i="109"/>
  <c r="M19" i="112"/>
  <c r="M19" i="113"/>
  <c r="M19" i="114"/>
  <c r="M19" i="115"/>
  <c r="M19" i="117"/>
  <c r="M19" i="118"/>
  <c r="M19" i="8"/>
  <c r="M19" i="119"/>
  <c r="M19" i="120"/>
  <c r="M19" i="125"/>
  <c r="M19" i="129"/>
  <c r="M19" i="130"/>
  <c r="M19" i="131"/>
  <c r="M19" i="132"/>
  <c r="M19" i="133"/>
  <c r="M19" i="134"/>
  <c r="M19" i="135"/>
  <c r="M19" i="136"/>
  <c r="M19" i="137"/>
  <c r="M19" i="138"/>
  <c r="M19" i="139"/>
  <c r="M19" i="140"/>
  <c r="M19" i="141"/>
  <c r="M19" i="142"/>
  <c r="M19" i="143"/>
  <c r="M19" i="144"/>
  <c r="M19" i="145"/>
  <c r="M19" i="146"/>
  <c r="M19" i="147"/>
  <c r="M19" i="148"/>
  <c r="M19" i="149"/>
  <c r="M19" i="150"/>
  <c r="M19" i="151"/>
  <c r="M19" i="152"/>
  <c r="M19" i="153"/>
  <c r="M19" i="122"/>
  <c r="M18" i="3"/>
  <c r="M18" i="55"/>
  <c r="M18" i="56"/>
  <c r="M18" i="57"/>
  <c r="M18" i="12"/>
  <c r="M18" i="13"/>
  <c r="M18" i="14"/>
  <c r="M18" i="61"/>
  <c r="M18" i="15"/>
  <c r="M18" i="121"/>
  <c r="M18" i="9"/>
  <c r="M18" i="39"/>
  <c r="M18" i="43"/>
  <c r="M18" i="44"/>
  <c r="M18" i="42"/>
  <c r="M18" i="65"/>
  <c r="M18" i="64"/>
  <c r="M18" i="40"/>
  <c r="M18" i="41"/>
  <c r="M18" i="11"/>
  <c r="M18" i="77"/>
  <c r="M18" i="72"/>
  <c r="M18" i="76"/>
  <c r="M18" i="18"/>
  <c r="M18" i="73"/>
  <c r="M18" i="75"/>
  <c r="M18" i="74"/>
  <c r="M18" i="4"/>
  <c r="M18" i="17"/>
  <c r="M18" i="16"/>
  <c r="M18" i="7"/>
  <c r="M18" i="19"/>
  <c r="M18" i="20"/>
  <c r="M18" i="21"/>
  <c r="M18" i="22"/>
  <c r="M18" i="23"/>
  <c r="M18" i="24"/>
  <c r="M18" i="25"/>
  <c r="M18" i="26"/>
  <c r="M18" i="27"/>
  <c r="M18" i="28"/>
  <c r="M18" i="29"/>
  <c r="M18" i="30"/>
  <c r="M18" i="31"/>
  <c r="M18" i="32"/>
  <c r="M18" i="33"/>
  <c r="M18" i="34"/>
  <c r="M18" i="35"/>
  <c r="M18" i="36"/>
  <c r="M18" i="37"/>
  <c r="M18" i="123"/>
  <c r="M18" i="38"/>
  <c r="M18" i="45"/>
  <c r="M18" i="46"/>
  <c r="M18" i="127"/>
  <c r="M18" i="126"/>
  <c r="M18" i="47"/>
  <c r="M18" i="48"/>
  <c r="M18" i="49"/>
  <c r="M18" i="50"/>
  <c r="M18" i="51"/>
  <c r="M18" i="52"/>
  <c r="M18" i="53"/>
  <c r="M18" i="54"/>
  <c r="M18" i="63"/>
  <c r="M18" i="66"/>
  <c r="M18" i="67"/>
  <c r="M18" i="68"/>
  <c r="M18" i="69"/>
  <c r="M18" i="70"/>
  <c r="M18" i="71"/>
  <c r="M18" i="78"/>
  <c r="M18" i="102"/>
  <c r="M18" i="79"/>
  <c r="M18" i="80"/>
  <c r="M18" i="81"/>
  <c r="M18" i="10"/>
  <c r="M18" i="82"/>
  <c r="M18" i="83"/>
  <c r="M18" i="84"/>
  <c r="M18" i="85"/>
  <c r="M18" i="86"/>
  <c r="M18" i="87"/>
  <c r="M18" i="88"/>
  <c r="M18" i="89"/>
  <c r="M18" i="90"/>
  <c r="M18" i="91"/>
  <c r="M18" i="92"/>
  <c r="M18" i="93"/>
  <c r="M18" i="94"/>
  <c r="M18" i="95"/>
  <c r="M18" i="96"/>
  <c r="M18" i="97"/>
  <c r="M18" i="110"/>
  <c r="M18" i="111"/>
  <c r="M18" i="99"/>
  <c r="M18" i="101"/>
  <c r="M18" i="100"/>
  <c r="M18" i="155"/>
  <c r="M18" i="103"/>
  <c r="M18" i="104"/>
  <c r="M18" i="105"/>
  <c r="M18" i="106"/>
  <c r="M18" i="107"/>
  <c r="M18" i="108"/>
  <c r="M18" i="109"/>
  <c r="M18" i="112"/>
  <c r="M18" i="113"/>
  <c r="M18" i="114"/>
  <c r="M18" i="115"/>
  <c r="M18" i="117"/>
  <c r="M18" i="118"/>
  <c r="M18" i="8"/>
  <c r="M18" i="119"/>
  <c r="M18" i="120"/>
  <c r="M18" i="125"/>
  <c r="M18" i="129"/>
  <c r="M18" i="130"/>
  <c r="M18" i="131"/>
  <c r="M18" i="132"/>
  <c r="M18" i="133"/>
  <c r="M18" i="134"/>
  <c r="M18" i="135"/>
  <c r="M18" i="136"/>
  <c r="M18" i="137"/>
  <c r="M18" i="138"/>
  <c r="M18" i="139"/>
  <c r="M18" i="140"/>
  <c r="M18" i="141"/>
  <c r="M18" i="142"/>
  <c r="M18" i="143"/>
  <c r="M18" i="144"/>
  <c r="M18" i="145"/>
  <c r="M18" i="146"/>
  <c r="M18" i="147"/>
  <c r="M18" i="148"/>
  <c r="M18" i="149"/>
  <c r="M18" i="150"/>
  <c r="M18" i="151"/>
  <c r="M18" i="152"/>
  <c r="M18" i="153"/>
  <c r="M18" i="122"/>
  <c r="L21" i="3"/>
  <c r="L21" i="55"/>
  <c r="L21" i="56"/>
  <c r="L21" i="57"/>
  <c r="L21" i="12"/>
  <c r="L21" i="13"/>
  <c r="L21" i="14"/>
  <c r="L21" i="61"/>
  <c r="L21" i="15"/>
  <c r="L21" i="121"/>
  <c r="L21" i="9"/>
  <c r="L21" i="39"/>
  <c r="L21" i="43"/>
  <c r="L21" i="44"/>
  <c r="L21" i="42"/>
  <c r="L21" i="65"/>
  <c r="L21" i="64"/>
  <c r="L21" i="40"/>
  <c r="L21" i="41"/>
  <c r="L21" i="11"/>
  <c r="L21" i="77"/>
  <c r="L21" i="72"/>
  <c r="L21" i="76"/>
  <c r="L21" i="18"/>
  <c r="L21" i="73"/>
  <c r="L21" i="75"/>
  <c r="L21" i="74"/>
  <c r="L21" i="4"/>
  <c r="L21" i="17"/>
  <c r="L21" i="16"/>
  <c r="L21" i="7"/>
  <c r="L21" i="19"/>
  <c r="L21" i="20"/>
  <c r="L21" i="21"/>
  <c r="L21" i="22"/>
  <c r="L21" i="23"/>
  <c r="L21" i="24"/>
  <c r="L21" i="25"/>
  <c r="L21" i="26"/>
  <c r="L21" i="27"/>
  <c r="L21" i="28"/>
  <c r="L21" i="29"/>
  <c r="L21" i="30"/>
  <c r="L21" i="31"/>
  <c r="L21" i="32"/>
  <c r="L21" i="33"/>
  <c r="L21" i="34"/>
  <c r="L21" i="35"/>
  <c r="L21" i="36"/>
  <c r="L21" i="37"/>
  <c r="L21" i="123"/>
  <c r="L21" i="38"/>
  <c r="L21" i="45"/>
  <c r="L21" i="46"/>
  <c r="L21" i="127"/>
  <c r="L21" i="126"/>
  <c r="L21" i="47"/>
  <c r="L21" i="48"/>
  <c r="L21" i="49"/>
  <c r="L21" i="50"/>
  <c r="L21" i="51"/>
  <c r="L21" i="52"/>
  <c r="L21" i="53"/>
  <c r="L21" i="54"/>
  <c r="L21" i="63"/>
  <c r="L21" i="66"/>
  <c r="L21" i="67"/>
  <c r="L21" i="68"/>
  <c r="L21" i="69"/>
  <c r="L21" i="70"/>
  <c r="L21" i="71"/>
  <c r="L21" i="78"/>
  <c r="L21" i="102"/>
  <c r="L21" i="79"/>
  <c r="L21" i="80"/>
  <c r="L21" i="81"/>
  <c r="L21" i="10"/>
  <c r="L21" i="82"/>
  <c r="L21" i="83"/>
  <c r="L21" i="84"/>
  <c r="L21" i="85"/>
  <c r="L21" i="86"/>
  <c r="L21" i="87"/>
  <c r="L21" i="88"/>
  <c r="L21" i="89"/>
  <c r="L21" i="90"/>
  <c r="L21" i="91"/>
  <c r="L22" i="91" s="1"/>
  <c r="L21" i="92"/>
  <c r="L21" i="93"/>
  <c r="L21" i="94"/>
  <c r="L21" i="95"/>
  <c r="L21" i="96"/>
  <c r="L21" i="97"/>
  <c r="L21" i="110"/>
  <c r="L22" i="110" s="1"/>
  <c r="L21" i="111"/>
  <c r="L21" i="99"/>
  <c r="L21" i="101"/>
  <c r="L21" i="100"/>
  <c r="L21" i="155"/>
  <c r="L21" i="103"/>
  <c r="L21" i="104"/>
  <c r="L21" i="105"/>
  <c r="L21" i="106"/>
  <c r="L21" i="107"/>
  <c r="L21" i="108"/>
  <c r="L21" i="109"/>
  <c r="L21" i="112"/>
  <c r="L21" i="113"/>
  <c r="L21" i="114"/>
  <c r="L21" i="115"/>
  <c r="L21" i="117"/>
  <c r="L21" i="118"/>
  <c r="L21" i="8"/>
  <c r="L21" i="119"/>
  <c r="L21" i="120"/>
  <c r="L21" i="125"/>
  <c r="L21" i="129"/>
  <c r="L21" i="130"/>
  <c r="L21" i="131"/>
  <c r="L21" i="132"/>
  <c r="L21" i="133"/>
  <c r="L21" i="134"/>
  <c r="L21" i="135"/>
  <c r="L21" i="136"/>
  <c r="L21" i="137"/>
  <c r="L21" i="138"/>
  <c r="L21" i="139"/>
  <c r="L21" i="140"/>
  <c r="L21" i="141"/>
  <c r="L21" i="142"/>
  <c r="L21" i="143"/>
  <c r="L21" i="144"/>
  <c r="L21" i="145"/>
  <c r="L21" i="146"/>
  <c r="L21" i="147"/>
  <c r="L21" i="148"/>
  <c r="L21" i="149"/>
  <c r="L21" i="150"/>
  <c r="L21" i="151"/>
  <c r="L21" i="152"/>
  <c r="L21" i="153"/>
  <c r="L21" i="122"/>
  <c r="L20" i="3"/>
  <c r="L20" i="55"/>
  <c r="L20" i="56"/>
  <c r="L20" i="57"/>
  <c r="L20" i="12"/>
  <c r="L20" i="13"/>
  <c r="L20" i="14"/>
  <c r="L20" i="61"/>
  <c r="L20" i="15"/>
  <c r="L20" i="121"/>
  <c r="L20" i="9"/>
  <c r="L20" i="39"/>
  <c r="L20" i="43"/>
  <c r="L20" i="44"/>
  <c r="L20" i="42"/>
  <c r="L20" i="65"/>
  <c r="L20" i="64"/>
  <c r="L20" i="40"/>
  <c r="L20" i="41"/>
  <c r="L20" i="11"/>
  <c r="L20" i="77"/>
  <c r="L20" i="72"/>
  <c r="L20" i="76"/>
  <c r="L20" i="18"/>
  <c r="L20" i="73"/>
  <c r="L20" i="75"/>
  <c r="L20" i="74"/>
  <c r="L20" i="4"/>
  <c r="L20" i="17"/>
  <c r="L20" i="16"/>
  <c r="L20" i="7"/>
  <c r="L20" i="19"/>
  <c r="L20" i="20"/>
  <c r="L20" i="21"/>
  <c r="L20" i="22"/>
  <c r="L20" i="23"/>
  <c r="L20" i="24"/>
  <c r="L20" i="25"/>
  <c r="L20" i="26"/>
  <c r="L20" i="27"/>
  <c r="L20" i="28"/>
  <c r="L20" i="29"/>
  <c r="L20" i="30"/>
  <c r="L20" i="31"/>
  <c r="L20" i="32"/>
  <c r="L20" i="33"/>
  <c r="L20" i="34"/>
  <c r="L20" i="35"/>
  <c r="L20" i="36"/>
  <c r="L20" i="37"/>
  <c r="L20" i="123"/>
  <c r="L20" i="38"/>
  <c r="L20" i="45"/>
  <c r="L20" i="46"/>
  <c r="L20" i="127"/>
  <c r="L20" i="126"/>
  <c r="L20" i="47"/>
  <c r="L20" i="48"/>
  <c r="L20" i="49"/>
  <c r="L20" i="50"/>
  <c r="L20" i="51"/>
  <c r="L20" i="52"/>
  <c r="L20" i="53"/>
  <c r="L20" i="54"/>
  <c r="L20" i="63"/>
  <c r="L20" i="66"/>
  <c r="L20" i="67"/>
  <c r="L20" i="68"/>
  <c r="L20" i="69"/>
  <c r="L20" i="70"/>
  <c r="L20" i="71"/>
  <c r="L20" i="78"/>
  <c r="L20" i="102"/>
  <c r="L20" i="79"/>
  <c r="L20" i="80"/>
  <c r="L20" i="81"/>
  <c r="L20" i="10"/>
  <c r="L20" i="82"/>
  <c r="L20" i="83"/>
  <c r="L20" i="84"/>
  <c r="L20" i="85"/>
  <c r="L20" i="86"/>
  <c r="L20" i="87"/>
  <c r="L20" i="88"/>
  <c r="L20" i="89"/>
  <c r="L20" i="90"/>
  <c r="L20" i="91"/>
  <c r="L20" i="92"/>
  <c r="L20" i="93"/>
  <c r="L20" i="94"/>
  <c r="L20" i="95"/>
  <c r="L20" i="96"/>
  <c r="L20" i="97"/>
  <c r="L20" i="110"/>
  <c r="L20" i="111"/>
  <c r="L20" i="99"/>
  <c r="L20" i="101"/>
  <c r="L20" i="100"/>
  <c r="L20" i="155"/>
  <c r="L20" i="103"/>
  <c r="L20" i="104"/>
  <c r="L20" i="105"/>
  <c r="L20" i="106"/>
  <c r="L20" i="107"/>
  <c r="L20" i="108"/>
  <c r="L20" i="109"/>
  <c r="L20" i="112"/>
  <c r="L20" i="113"/>
  <c r="L20" i="114"/>
  <c r="L20" i="115"/>
  <c r="L20" i="117"/>
  <c r="L20" i="118"/>
  <c r="L20" i="8"/>
  <c r="L20" i="119"/>
  <c r="L20" i="120"/>
  <c r="L20" i="125"/>
  <c r="L20" i="129"/>
  <c r="L20" i="130"/>
  <c r="L20" i="131"/>
  <c r="L20" i="132"/>
  <c r="L20" i="133"/>
  <c r="L20" i="134"/>
  <c r="L20" i="135"/>
  <c r="L20" i="136"/>
  <c r="L20" i="137"/>
  <c r="L20" i="138"/>
  <c r="L20" i="139"/>
  <c r="L20" i="140"/>
  <c r="L20" i="141"/>
  <c r="L20" i="142"/>
  <c r="L20" i="143"/>
  <c r="L20" i="144"/>
  <c r="L20" i="145"/>
  <c r="L20" i="146"/>
  <c r="L20" i="147"/>
  <c r="L20" i="148"/>
  <c r="L20" i="149"/>
  <c r="L20" i="150"/>
  <c r="L20" i="151"/>
  <c r="L20" i="152"/>
  <c r="L20" i="153"/>
  <c r="L20" i="122"/>
  <c r="L19" i="3"/>
  <c r="L19" i="55"/>
  <c r="L19" i="56"/>
  <c r="L19" i="57"/>
  <c r="L19" i="12"/>
  <c r="L19" i="13"/>
  <c r="L19" i="14"/>
  <c r="L19" i="61"/>
  <c r="L19" i="15"/>
  <c r="L19" i="121"/>
  <c r="L19" i="9"/>
  <c r="L19" i="39"/>
  <c r="L19" i="43"/>
  <c r="L19" i="44"/>
  <c r="L19" i="42"/>
  <c r="L19" i="65"/>
  <c r="L19" i="64"/>
  <c r="L19" i="40"/>
  <c r="L19" i="41"/>
  <c r="L19" i="11"/>
  <c r="L19" i="77"/>
  <c r="L19" i="72"/>
  <c r="L19" i="76"/>
  <c r="L19" i="18"/>
  <c r="L19" i="73"/>
  <c r="L19" i="75"/>
  <c r="L19" i="74"/>
  <c r="L19" i="4"/>
  <c r="L19" i="17"/>
  <c r="L19" i="16"/>
  <c r="L19" i="7"/>
  <c r="L19" i="19"/>
  <c r="L19" i="20"/>
  <c r="L19" i="21"/>
  <c r="L19" i="22"/>
  <c r="L19" i="23"/>
  <c r="L19" i="24"/>
  <c r="L19" i="25"/>
  <c r="L19" i="26"/>
  <c r="L19" i="27"/>
  <c r="L19" i="28"/>
  <c r="L19" i="29"/>
  <c r="L19" i="30"/>
  <c r="L19" i="31"/>
  <c r="L19" i="32"/>
  <c r="L19" i="33"/>
  <c r="L19" i="34"/>
  <c r="L19" i="35"/>
  <c r="L19" i="36"/>
  <c r="L19" i="37"/>
  <c r="L19" i="123"/>
  <c r="L19" i="38"/>
  <c r="L19" i="45"/>
  <c r="L19" i="46"/>
  <c r="L19" i="127"/>
  <c r="L19" i="126"/>
  <c r="L19" i="47"/>
  <c r="L19" i="48"/>
  <c r="L19" i="49"/>
  <c r="L19" i="50"/>
  <c r="L19" i="51"/>
  <c r="L19" i="52"/>
  <c r="L19" i="53"/>
  <c r="L19" i="54"/>
  <c r="L19" i="63"/>
  <c r="L19" i="66"/>
  <c r="L19" i="67"/>
  <c r="L19" i="68"/>
  <c r="L19" i="69"/>
  <c r="L19" i="70"/>
  <c r="L19" i="71"/>
  <c r="L19" i="78"/>
  <c r="L19" i="102"/>
  <c r="L19" i="79"/>
  <c r="L19" i="80"/>
  <c r="L19" i="81"/>
  <c r="L19" i="10"/>
  <c r="L19" i="82"/>
  <c r="L19" i="83"/>
  <c r="L19" i="84"/>
  <c r="L19" i="85"/>
  <c r="L19" i="86"/>
  <c r="L19" i="87"/>
  <c r="L19" i="88"/>
  <c r="L19" i="89"/>
  <c r="L19" i="90"/>
  <c r="L19" i="91"/>
  <c r="L19" i="92"/>
  <c r="L19" i="93"/>
  <c r="L19" i="94"/>
  <c r="L19" i="95"/>
  <c r="L19" i="96"/>
  <c r="L19" i="97"/>
  <c r="L19" i="110"/>
  <c r="L19" i="111"/>
  <c r="L19" i="99"/>
  <c r="L19" i="101"/>
  <c r="L19" i="100"/>
  <c r="L19" i="155"/>
  <c r="L19" i="103"/>
  <c r="L19" i="104"/>
  <c r="L19" i="105"/>
  <c r="L19" i="106"/>
  <c r="L19" i="107"/>
  <c r="L19" i="108"/>
  <c r="L19" i="109"/>
  <c r="L19" i="112"/>
  <c r="L19" i="113"/>
  <c r="L19" i="114"/>
  <c r="L19" i="115"/>
  <c r="L19" i="117"/>
  <c r="L19" i="118"/>
  <c r="L19" i="8"/>
  <c r="L19" i="119"/>
  <c r="L19" i="120"/>
  <c r="L19" i="125"/>
  <c r="L19" i="129"/>
  <c r="L19" i="130"/>
  <c r="L19" i="131"/>
  <c r="L19" i="132"/>
  <c r="L19" i="133"/>
  <c r="L19" i="134"/>
  <c r="L19" i="135"/>
  <c r="L19" i="136"/>
  <c r="L19" i="137"/>
  <c r="L19" i="138"/>
  <c r="L19" i="139"/>
  <c r="L19" i="140"/>
  <c r="L19" i="141"/>
  <c r="L19" i="142"/>
  <c r="L19" i="143"/>
  <c r="L19" i="144"/>
  <c r="L19" i="145"/>
  <c r="L19" i="146"/>
  <c r="L19" i="147"/>
  <c r="L19" i="148"/>
  <c r="L19" i="149"/>
  <c r="L19" i="150"/>
  <c r="L19" i="151"/>
  <c r="L19" i="152"/>
  <c r="L19" i="153"/>
  <c r="L19" i="122"/>
  <c r="L18" i="3"/>
  <c r="L18" i="55"/>
  <c r="L18" i="56"/>
  <c r="L18" i="57"/>
  <c r="L18" i="12"/>
  <c r="L18" i="13"/>
  <c r="L18" i="14"/>
  <c r="L18" i="61"/>
  <c r="L18" i="15"/>
  <c r="L18" i="121"/>
  <c r="L18" i="9"/>
  <c r="L18" i="39"/>
  <c r="L18" i="43"/>
  <c r="L18" i="44"/>
  <c r="L18" i="42"/>
  <c r="L18" i="65"/>
  <c r="L18" i="64"/>
  <c r="L18" i="40"/>
  <c r="L18" i="41"/>
  <c r="L18" i="11"/>
  <c r="L18" i="77"/>
  <c r="L18" i="72"/>
  <c r="L18" i="76"/>
  <c r="L18" i="18"/>
  <c r="L18" i="73"/>
  <c r="L18" i="75"/>
  <c r="L18" i="74"/>
  <c r="L18" i="4"/>
  <c r="L18" i="17"/>
  <c r="L18" i="16"/>
  <c r="L18" i="7"/>
  <c r="L18" i="19"/>
  <c r="L18" i="20"/>
  <c r="L18" i="21"/>
  <c r="L18" i="22"/>
  <c r="L18" i="23"/>
  <c r="L18" i="24"/>
  <c r="L18" i="25"/>
  <c r="L18" i="26"/>
  <c r="L18" i="27"/>
  <c r="L18" i="28"/>
  <c r="L18" i="29"/>
  <c r="L18" i="30"/>
  <c r="L18" i="31"/>
  <c r="L18" i="32"/>
  <c r="L18" i="33"/>
  <c r="L18" i="34"/>
  <c r="L18" i="35"/>
  <c r="L18" i="36"/>
  <c r="L18" i="37"/>
  <c r="L18" i="123"/>
  <c r="L18" i="38"/>
  <c r="L18" i="45"/>
  <c r="L18" i="46"/>
  <c r="L18" i="127"/>
  <c r="L18" i="126"/>
  <c r="L18" i="47"/>
  <c r="L18" i="48"/>
  <c r="L18" i="49"/>
  <c r="L18" i="50"/>
  <c r="L18" i="51"/>
  <c r="L18" i="52"/>
  <c r="L18" i="53"/>
  <c r="L18" i="54"/>
  <c r="L18" i="63"/>
  <c r="L18" i="66"/>
  <c r="L18" i="67"/>
  <c r="L18" i="68"/>
  <c r="L18" i="69"/>
  <c r="L18" i="70"/>
  <c r="L18" i="71"/>
  <c r="L18" i="78"/>
  <c r="L18" i="102"/>
  <c r="L18" i="79"/>
  <c r="L18" i="80"/>
  <c r="L18" i="81"/>
  <c r="L18" i="10"/>
  <c r="L18" i="82"/>
  <c r="L18" i="83"/>
  <c r="L18" i="84"/>
  <c r="L18" i="85"/>
  <c r="L18" i="86"/>
  <c r="L18" i="87"/>
  <c r="L18" i="88"/>
  <c r="L18" i="89"/>
  <c r="L18" i="90"/>
  <c r="L18" i="91"/>
  <c r="L18" i="92"/>
  <c r="L18" i="93"/>
  <c r="L18" i="94"/>
  <c r="L18" i="95"/>
  <c r="L18" i="96"/>
  <c r="L18" i="97"/>
  <c r="L18" i="110"/>
  <c r="L18" i="111"/>
  <c r="L18" i="99"/>
  <c r="L18" i="101"/>
  <c r="L18" i="100"/>
  <c r="L18" i="155"/>
  <c r="L18" i="103"/>
  <c r="L18" i="104"/>
  <c r="L18" i="105"/>
  <c r="L18" i="106"/>
  <c r="L18" i="107"/>
  <c r="L18" i="108"/>
  <c r="L18" i="109"/>
  <c r="L18" i="112"/>
  <c r="L18" i="113"/>
  <c r="L18" i="114"/>
  <c r="L18" i="115"/>
  <c r="L18" i="117"/>
  <c r="L18" i="118"/>
  <c r="L18" i="8"/>
  <c r="L18" i="119"/>
  <c r="L18" i="120"/>
  <c r="L18" i="125"/>
  <c r="L18" i="129"/>
  <c r="L18" i="130"/>
  <c r="L18" i="131"/>
  <c r="L18" i="132"/>
  <c r="L18" i="133"/>
  <c r="L18" i="134"/>
  <c r="L18" i="135"/>
  <c r="L18" i="136"/>
  <c r="L18" i="137"/>
  <c r="L18" i="138"/>
  <c r="L18" i="139"/>
  <c r="L18" i="140"/>
  <c r="L18" i="141"/>
  <c r="L18" i="142"/>
  <c r="L18" i="143"/>
  <c r="L18" i="144"/>
  <c r="L18" i="145"/>
  <c r="L18" i="146"/>
  <c r="L18" i="147"/>
  <c r="L18" i="148"/>
  <c r="L18" i="149"/>
  <c r="L18" i="150"/>
  <c r="L18" i="151"/>
  <c r="L18" i="152"/>
  <c r="L18" i="153"/>
  <c r="L18" i="122"/>
  <c r="K21" i="3"/>
  <c r="K21" i="55"/>
  <c r="K21" i="56"/>
  <c r="K21" i="57"/>
  <c r="K21" i="12"/>
  <c r="K21" i="13"/>
  <c r="K21" i="14"/>
  <c r="K21" i="61"/>
  <c r="K21" i="15"/>
  <c r="K21" i="121"/>
  <c r="K21" i="9"/>
  <c r="K21" i="39"/>
  <c r="K21" i="43"/>
  <c r="K21" i="44"/>
  <c r="K21" i="42"/>
  <c r="K21" i="65"/>
  <c r="K21" i="64"/>
  <c r="K21" i="40"/>
  <c r="K21" i="41"/>
  <c r="K21" i="11"/>
  <c r="K21" i="77"/>
  <c r="K21" i="72"/>
  <c r="K21" i="76"/>
  <c r="K21" i="18"/>
  <c r="K21" i="73"/>
  <c r="K21" i="75"/>
  <c r="K21" i="74"/>
  <c r="K21" i="4"/>
  <c r="K21" i="17"/>
  <c r="K21" i="16"/>
  <c r="K21" i="7"/>
  <c r="K21" i="19"/>
  <c r="K21" i="20"/>
  <c r="K21" i="21"/>
  <c r="K21" i="22"/>
  <c r="K21" i="23"/>
  <c r="K21" i="24"/>
  <c r="K21" i="25"/>
  <c r="K21" i="26"/>
  <c r="K21" i="27"/>
  <c r="K21" i="28"/>
  <c r="K21" i="29"/>
  <c r="K21" i="30"/>
  <c r="K21" i="31"/>
  <c r="K21" i="32"/>
  <c r="K21" i="33"/>
  <c r="K21" i="34"/>
  <c r="K21" i="35"/>
  <c r="K21" i="36"/>
  <c r="K21" i="37"/>
  <c r="K21" i="123"/>
  <c r="K21" i="38"/>
  <c r="K21" i="45"/>
  <c r="K21" i="46"/>
  <c r="K21" i="127"/>
  <c r="K21" i="126"/>
  <c r="K21" i="47"/>
  <c r="K21" i="48"/>
  <c r="K21" i="49"/>
  <c r="K21" i="50"/>
  <c r="K21" i="51"/>
  <c r="K21" i="52"/>
  <c r="K21" i="53"/>
  <c r="K21" i="54"/>
  <c r="K21" i="63"/>
  <c r="K21" i="66"/>
  <c r="K21" i="67"/>
  <c r="K21" i="68"/>
  <c r="K21" i="69"/>
  <c r="K21" i="70"/>
  <c r="K21" i="71"/>
  <c r="K21" i="78"/>
  <c r="K21" i="102"/>
  <c r="K21" i="79"/>
  <c r="K21" i="80"/>
  <c r="K21" i="81"/>
  <c r="K21" i="10"/>
  <c r="K21" i="82"/>
  <c r="K21" i="83"/>
  <c r="K21" i="84"/>
  <c r="K21" i="85"/>
  <c r="K21" i="86"/>
  <c r="K21" i="87"/>
  <c r="K21" i="88"/>
  <c r="K21" i="89"/>
  <c r="K21" i="90"/>
  <c r="K21" i="91"/>
  <c r="K21" i="92"/>
  <c r="K21" i="93"/>
  <c r="K21" i="94"/>
  <c r="K21" i="95"/>
  <c r="K21" i="96"/>
  <c r="K21" i="97"/>
  <c r="K21" i="110"/>
  <c r="K21" i="111"/>
  <c r="K21" i="99"/>
  <c r="K21" i="101"/>
  <c r="K21" i="100"/>
  <c r="K21" i="155"/>
  <c r="K21" i="103"/>
  <c r="K21" i="104"/>
  <c r="K21" i="105"/>
  <c r="K21" i="106"/>
  <c r="K21" i="107"/>
  <c r="K21" i="108"/>
  <c r="K21" i="109"/>
  <c r="K21" i="112"/>
  <c r="K21" i="113"/>
  <c r="K21" i="114"/>
  <c r="K21" i="115"/>
  <c r="K21" i="117"/>
  <c r="K21" i="118"/>
  <c r="K21" i="8"/>
  <c r="K21" i="119"/>
  <c r="K21" i="120"/>
  <c r="K21" i="125"/>
  <c r="K21" i="129"/>
  <c r="K21" i="130"/>
  <c r="K21" i="131"/>
  <c r="K21" i="132"/>
  <c r="K21" i="133"/>
  <c r="K21" i="134"/>
  <c r="K21" i="135"/>
  <c r="K21" i="136"/>
  <c r="K21" i="137"/>
  <c r="K21" i="138"/>
  <c r="K21" i="139"/>
  <c r="K21" i="140"/>
  <c r="K21" i="141"/>
  <c r="K21" i="142"/>
  <c r="K21" i="143"/>
  <c r="K21" i="144"/>
  <c r="K21" i="145"/>
  <c r="K21" i="146"/>
  <c r="K21" i="147"/>
  <c r="K21" i="148"/>
  <c r="K21" i="149"/>
  <c r="K21" i="150"/>
  <c r="K21" i="151"/>
  <c r="K21" i="152"/>
  <c r="K21" i="153"/>
  <c r="K21" i="122"/>
  <c r="K20" i="3"/>
  <c r="K20" i="55"/>
  <c r="K20" i="56"/>
  <c r="K20" i="57"/>
  <c r="K20" i="12"/>
  <c r="K20" i="13"/>
  <c r="K20" i="14"/>
  <c r="K20" i="61"/>
  <c r="K20" i="15"/>
  <c r="K20" i="121"/>
  <c r="K20" i="9"/>
  <c r="K20" i="39"/>
  <c r="K20" i="43"/>
  <c r="K20" i="44"/>
  <c r="K20" i="42"/>
  <c r="K20" i="65"/>
  <c r="K20" i="64"/>
  <c r="K20" i="40"/>
  <c r="K20" i="41"/>
  <c r="K20" i="11"/>
  <c r="K20" i="77"/>
  <c r="K20" i="72"/>
  <c r="K20" i="76"/>
  <c r="K20" i="18"/>
  <c r="K20" i="73"/>
  <c r="K20" i="75"/>
  <c r="K20" i="74"/>
  <c r="K20" i="4"/>
  <c r="K20" i="17"/>
  <c r="K20" i="16"/>
  <c r="K20" i="7"/>
  <c r="K20" i="19"/>
  <c r="K20" i="20"/>
  <c r="K20" i="21"/>
  <c r="K20" i="22"/>
  <c r="K20" i="23"/>
  <c r="K20" i="24"/>
  <c r="K20" i="25"/>
  <c r="K20" i="26"/>
  <c r="K20" i="27"/>
  <c r="K20" i="28"/>
  <c r="K20" i="29"/>
  <c r="K20" i="30"/>
  <c r="K20" i="31"/>
  <c r="K20" i="32"/>
  <c r="K20" i="33"/>
  <c r="K20" i="34"/>
  <c r="K20" i="35"/>
  <c r="K20" i="36"/>
  <c r="K20" i="37"/>
  <c r="K20" i="123"/>
  <c r="K20" i="38"/>
  <c r="K20" i="45"/>
  <c r="K20" i="46"/>
  <c r="K20" i="127"/>
  <c r="K20" i="126"/>
  <c r="K20" i="47"/>
  <c r="K20" i="48"/>
  <c r="K20" i="49"/>
  <c r="K20" i="50"/>
  <c r="K20" i="51"/>
  <c r="K20" i="52"/>
  <c r="K20" i="53"/>
  <c r="K20" i="54"/>
  <c r="K20" i="63"/>
  <c r="K20" i="66"/>
  <c r="K20" i="67"/>
  <c r="K20" i="68"/>
  <c r="K20" i="69"/>
  <c r="K20" i="70"/>
  <c r="K20" i="71"/>
  <c r="K20" i="78"/>
  <c r="K20" i="102"/>
  <c r="K20" i="79"/>
  <c r="K20" i="80"/>
  <c r="K20" i="81"/>
  <c r="K20" i="10"/>
  <c r="K20" i="82"/>
  <c r="K20" i="83"/>
  <c r="K20" i="84"/>
  <c r="K20" i="85"/>
  <c r="K20" i="86"/>
  <c r="K20" i="87"/>
  <c r="K20" i="88"/>
  <c r="K20" i="89"/>
  <c r="K20" i="90"/>
  <c r="K20" i="91"/>
  <c r="K20" i="92"/>
  <c r="K20" i="93"/>
  <c r="K20" i="94"/>
  <c r="K20" i="95"/>
  <c r="K20" i="96"/>
  <c r="K20" i="97"/>
  <c r="K20" i="110"/>
  <c r="K20" i="111"/>
  <c r="K20" i="99"/>
  <c r="K20" i="101"/>
  <c r="K20" i="100"/>
  <c r="K20" i="155"/>
  <c r="K20" i="103"/>
  <c r="K20" i="104"/>
  <c r="K20" i="105"/>
  <c r="K20" i="106"/>
  <c r="K20" i="107"/>
  <c r="K20" i="108"/>
  <c r="K20" i="109"/>
  <c r="K20" i="112"/>
  <c r="K20" i="113"/>
  <c r="K20" i="114"/>
  <c r="K20" i="115"/>
  <c r="K20" i="117"/>
  <c r="K20" i="118"/>
  <c r="K20" i="8"/>
  <c r="K20" i="119"/>
  <c r="K20" i="120"/>
  <c r="K20" i="125"/>
  <c r="K20" i="129"/>
  <c r="K20" i="130"/>
  <c r="K20" i="131"/>
  <c r="K20" i="132"/>
  <c r="K20" i="133"/>
  <c r="K20" i="134"/>
  <c r="K20" i="135"/>
  <c r="K20" i="136"/>
  <c r="K20" i="137"/>
  <c r="K20" i="138"/>
  <c r="K20" i="139"/>
  <c r="K20" i="140"/>
  <c r="K20" i="141"/>
  <c r="K20" i="142"/>
  <c r="K20" i="143"/>
  <c r="K20" i="144"/>
  <c r="K20" i="145"/>
  <c r="K20" i="146"/>
  <c r="K20" i="147"/>
  <c r="K20" i="148"/>
  <c r="K20" i="149"/>
  <c r="K20" i="150"/>
  <c r="K20" i="151"/>
  <c r="K20" i="152"/>
  <c r="K20" i="153"/>
  <c r="K20" i="122"/>
  <c r="K19" i="3"/>
  <c r="K19" i="55"/>
  <c r="K19" i="56"/>
  <c r="K19" i="57"/>
  <c r="K19" i="12"/>
  <c r="K19" i="13"/>
  <c r="K19" i="14"/>
  <c r="K19" i="61"/>
  <c r="K19" i="15"/>
  <c r="K19" i="121"/>
  <c r="K19" i="9"/>
  <c r="K19" i="39"/>
  <c r="K19" i="43"/>
  <c r="K19" i="44"/>
  <c r="K19" i="42"/>
  <c r="K19" i="65"/>
  <c r="K19" i="64"/>
  <c r="K19" i="40"/>
  <c r="K19" i="41"/>
  <c r="K19" i="11"/>
  <c r="K19" i="77"/>
  <c r="K19" i="72"/>
  <c r="K19" i="76"/>
  <c r="K19" i="18"/>
  <c r="K19" i="73"/>
  <c r="K19" i="75"/>
  <c r="K19" i="74"/>
  <c r="K19" i="4"/>
  <c r="K19" i="17"/>
  <c r="K19" i="16"/>
  <c r="K19" i="7"/>
  <c r="K19" i="19"/>
  <c r="K19" i="20"/>
  <c r="K19" i="21"/>
  <c r="K19" i="22"/>
  <c r="K19" i="23"/>
  <c r="K19" i="24"/>
  <c r="K19" i="25"/>
  <c r="K19" i="26"/>
  <c r="K19" i="27"/>
  <c r="K19" i="28"/>
  <c r="K19" i="29"/>
  <c r="K19" i="30"/>
  <c r="K19" i="31"/>
  <c r="K19" i="32"/>
  <c r="K19" i="33"/>
  <c r="K19" i="34"/>
  <c r="K19" i="35"/>
  <c r="K19" i="36"/>
  <c r="K19" i="37"/>
  <c r="K19" i="123"/>
  <c r="K19" i="38"/>
  <c r="K19" i="45"/>
  <c r="K19" i="46"/>
  <c r="K19" i="127"/>
  <c r="K19" i="126"/>
  <c r="K19" i="47"/>
  <c r="K19" i="48"/>
  <c r="K19" i="49"/>
  <c r="K19" i="50"/>
  <c r="K19" i="51"/>
  <c r="K19" i="52"/>
  <c r="K19" i="53"/>
  <c r="K19" i="54"/>
  <c r="K19" i="63"/>
  <c r="K19" i="66"/>
  <c r="K19" i="67"/>
  <c r="K19" i="68"/>
  <c r="K19" i="69"/>
  <c r="K19" i="70"/>
  <c r="K19" i="71"/>
  <c r="K19" i="78"/>
  <c r="K19" i="102"/>
  <c r="K19" i="79"/>
  <c r="K19" i="80"/>
  <c r="K19" i="81"/>
  <c r="K19" i="10"/>
  <c r="K19" i="82"/>
  <c r="K19" i="83"/>
  <c r="K19" i="84"/>
  <c r="K19" i="85"/>
  <c r="K19" i="86"/>
  <c r="K19" i="87"/>
  <c r="K19" i="88"/>
  <c r="K19" i="89"/>
  <c r="K19" i="90"/>
  <c r="K19" i="91"/>
  <c r="K19" i="92"/>
  <c r="K19" i="93"/>
  <c r="K19" i="94"/>
  <c r="K19" i="95"/>
  <c r="K19" i="96"/>
  <c r="K19" i="97"/>
  <c r="K19" i="110"/>
  <c r="K19" i="111"/>
  <c r="K19" i="99"/>
  <c r="K19" i="101"/>
  <c r="K19" i="100"/>
  <c r="K19" i="155"/>
  <c r="K19" i="103"/>
  <c r="K19" i="104"/>
  <c r="K19" i="105"/>
  <c r="K19" i="106"/>
  <c r="K19" i="107"/>
  <c r="K19" i="108"/>
  <c r="K19" i="109"/>
  <c r="K19" i="112"/>
  <c r="K19" i="113"/>
  <c r="K19" i="114"/>
  <c r="K19" i="115"/>
  <c r="K19" i="117"/>
  <c r="K19" i="118"/>
  <c r="K19" i="8"/>
  <c r="K19" i="119"/>
  <c r="K19" i="120"/>
  <c r="K19" i="125"/>
  <c r="K19" i="129"/>
  <c r="K19" i="130"/>
  <c r="K19" i="131"/>
  <c r="K19" i="132"/>
  <c r="K19" i="133"/>
  <c r="K19" i="134"/>
  <c r="K19" i="135"/>
  <c r="K19" i="136"/>
  <c r="K19" i="137"/>
  <c r="K19" i="138"/>
  <c r="K19" i="139"/>
  <c r="K19" i="140"/>
  <c r="K19" i="141"/>
  <c r="K19" i="142"/>
  <c r="K19" i="143"/>
  <c r="K19" i="144"/>
  <c r="K19" i="145"/>
  <c r="K19" i="146"/>
  <c r="K19" i="147"/>
  <c r="K19" i="148"/>
  <c r="K19" i="149"/>
  <c r="K19" i="150"/>
  <c r="K19" i="151"/>
  <c r="K19" i="152"/>
  <c r="K19" i="153"/>
  <c r="K19" i="122"/>
  <c r="K18" i="3"/>
  <c r="K18" i="55"/>
  <c r="K18" i="56"/>
  <c r="K18" i="57"/>
  <c r="K18" i="12"/>
  <c r="K18" i="13"/>
  <c r="K18" i="14"/>
  <c r="K18" i="61"/>
  <c r="K18" i="15"/>
  <c r="K18" i="121"/>
  <c r="K18" i="9"/>
  <c r="K18" i="39"/>
  <c r="K18" i="43"/>
  <c r="K18" i="44"/>
  <c r="K18" i="42"/>
  <c r="K18" i="65"/>
  <c r="K18" i="64"/>
  <c r="K18" i="40"/>
  <c r="K18" i="41"/>
  <c r="K18" i="11"/>
  <c r="K18" i="77"/>
  <c r="K18" i="72"/>
  <c r="K18" i="76"/>
  <c r="K18" i="18"/>
  <c r="K18" i="73"/>
  <c r="K18" i="75"/>
  <c r="K18" i="74"/>
  <c r="K18" i="4"/>
  <c r="K18" i="17"/>
  <c r="K18" i="16"/>
  <c r="K18" i="7"/>
  <c r="K18" i="19"/>
  <c r="K18" i="20"/>
  <c r="K18" i="21"/>
  <c r="K18" i="22"/>
  <c r="K18" i="23"/>
  <c r="K18" i="24"/>
  <c r="K18" i="25"/>
  <c r="K18" i="26"/>
  <c r="K18" i="27"/>
  <c r="K18" i="28"/>
  <c r="K18" i="29"/>
  <c r="K18" i="30"/>
  <c r="K18" i="31"/>
  <c r="K18" i="32"/>
  <c r="K18" i="33"/>
  <c r="K18" i="34"/>
  <c r="K18" i="35"/>
  <c r="K18" i="36"/>
  <c r="K18" i="37"/>
  <c r="K18" i="123"/>
  <c r="K18" i="38"/>
  <c r="K18" i="45"/>
  <c r="K18" i="46"/>
  <c r="K18" i="127"/>
  <c r="K18" i="126"/>
  <c r="K18" i="47"/>
  <c r="K18" i="48"/>
  <c r="K18" i="49"/>
  <c r="K18" i="50"/>
  <c r="K18" i="51"/>
  <c r="K18" i="52"/>
  <c r="K18" i="53"/>
  <c r="K18" i="54"/>
  <c r="K18" i="63"/>
  <c r="K18" i="66"/>
  <c r="K18" i="67"/>
  <c r="K18" i="68"/>
  <c r="K18" i="69"/>
  <c r="K18" i="70"/>
  <c r="K18" i="71"/>
  <c r="K18" i="78"/>
  <c r="K18" i="102"/>
  <c r="K18" i="79"/>
  <c r="K18" i="80"/>
  <c r="K18" i="81"/>
  <c r="K18" i="10"/>
  <c r="K18" i="82"/>
  <c r="K18" i="83"/>
  <c r="K18" i="84"/>
  <c r="K18" i="85"/>
  <c r="K18" i="86"/>
  <c r="K18" i="87"/>
  <c r="K18" i="88"/>
  <c r="K18" i="89"/>
  <c r="K18" i="90"/>
  <c r="K18" i="91"/>
  <c r="K18" i="92"/>
  <c r="K18" i="93"/>
  <c r="K18" i="94"/>
  <c r="K18" i="95"/>
  <c r="K18" i="96"/>
  <c r="K18" i="97"/>
  <c r="K18" i="110"/>
  <c r="K18" i="111"/>
  <c r="K18" i="99"/>
  <c r="K18" i="101"/>
  <c r="K18" i="100"/>
  <c r="K18" i="155"/>
  <c r="K18" i="103"/>
  <c r="K18" i="104"/>
  <c r="K18" i="105"/>
  <c r="K18" i="106"/>
  <c r="K18" i="107"/>
  <c r="K18" i="108"/>
  <c r="K18" i="109"/>
  <c r="K18" i="112"/>
  <c r="K18" i="113"/>
  <c r="K18" i="114"/>
  <c r="K18" i="115"/>
  <c r="K18" i="117"/>
  <c r="K18" i="118"/>
  <c r="K18" i="8"/>
  <c r="K18" i="119"/>
  <c r="K18" i="120"/>
  <c r="K18" i="125"/>
  <c r="K18" i="129"/>
  <c r="K18" i="130"/>
  <c r="K18" i="131"/>
  <c r="K18" i="132"/>
  <c r="K18" i="133"/>
  <c r="K18" i="134"/>
  <c r="K18" i="135"/>
  <c r="K18" i="136"/>
  <c r="K18" i="137"/>
  <c r="K18" i="138"/>
  <c r="K18" i="139"/>
  <c r="K18" i="140"/>
  <c r="K18" i="141"/>
  <c r="K18" i="142"/>
  <c r="K18" i="143"/>
  <c r="K18" i="144"/>
  <c r="K18" i="145"/>
  <c r="K18" i="146"/>
  <c r="K18" i="147"/>
  <c r="K18" i="148"/>
  <c r="K18" i="149"/>
  <c r="K18" i="150"/>
  <c r="K18" i="151"/>
  <c r="K18" i="152"/>
  <c r="K18" i="153"/>
  <c r="K18" i="122"/>
  <c r="D21" i="3"/>
  <c r="D21" i="55"/>
  <c r="D21" i="56"/>
  <c r="D21" i="57"/>
  <c r="D21" i="12"/>
  <c r="D21" i="13"/>
  <c r="D21" i="14"/>
  <c r="D21" i="61"/>
  <c r="D21" i="15"/>
  <c r="D21" i="121"/>
  <c r="D21" i="9"/>
  <c r="D21" i="39"/>
  <c r="D21" i="43"/>
  <c r="D21" i="44"/>
  <c r="D21" i="42"/>
  <c r="D21" i="65"/>
  <c r="D21" i="64"/>
  <c r="D21" i="40"/>
  <c r="D21" i="41"/>
  <c r="D21" i="11"/>
  <c r="D21" i="77"/>
  <c r="D21" i="72"/>
  <c r="D21" i="76"/>
  <c r="D21" i="18"/>
  <c r="D21" i="73"/>
  <c r="D21" i="75"/>
  <c r="D21" i="74"/>
  <c r="D21" i="4"/>
  <c r="D21" i="17"/>
  <c r="D21" i="16"/>
  <c r="D21" i="7"/>
  <c r="D21" i="19"/>
  <c r="D21" i="20"/>
  <c r="D21" i="21"/>
  <c r="D21" i="22"/>
  <c r="D21" i="23"/>
  <c r="D21" i="24"/>
  <c r="D21" i="25"/>
  <c r="D21" i="26"/>
  <c r="D21" i="27"/>
  <c r="D21" i="28"/>
  <c r="D21" i="29"/>
  <c r="D21" i="30"/>
  <c r="D21" i="31"/>
  <c r="D21" i="32"/>
  <c r="D21" i="33"/>
  <c r="D21" i="34"/>
  <c r="D21" i="35"/>
  <c r="D21" i="36"/>
  <c r="D21" i="37"/>
  <c r="D21" i="123"/>
  <c r="D21" i="38"/>
  <c r="D21" i="45"/>
  <c r="D21" i="46"/>
  <c r="D21" i="127"/>
  <c r="D21" i="126"/>
  <c r="D21" i="47"/>
  <c r="D21" i="48"/>
  <c r="D21" i="49"/>
  <c r="D21" i="50"/>
  <c r="D21" i="51"/>
  <c r="D21" i="52"/>
  <c r="D21" i="53"/>
  <c r="D21" i="54"/>
  <c r="D21" i="63"/>
  <c r="D21" i="66"/>
  <c r="D21" i="67"/>
  <c r="D21" i="68"/>
  <c r="D21" i="69"/>
  <c r="D21" i="70"/>
  <c r="D21" i="71"/>
  <c r="D21" i="78"/>
  <c r="D21" i="102"/>
  <c r="D21" i="79"/>
  <c r="D21" i="80"/>
  <c r="D21" i="81"/>
  <c r="D21" i="10"/>
  <c r="D21" i="82"/>
  <c r="D21" i="83"/>
  <c r="D21" i="84"/>
  <c r="D21" i="85"/>
  <c r="D21" i="86"/>
  <c r="D21" i="87"/>
  <c r="D21" i="88"/>
  <c r="D21" i="89"/>
  <c r="D21" i="90"/>
  <c r="D21" i="91"/>
  <c r="D21" i="92"/>
  <c r="D21" i="93"/>
  <c r="D21" i="94"/>
  <c r="D21" i="95"/>
  <c r="D21" i="96"/>
  <c r="D21" i="97"/>
  <c r="D21" i="110"/>
  <c r="D21" i="111"/>
  <c r="D21" i="99"/>
  <c r="D21" i="101"/>
  <c r="D21" i="100"/>
  <c r="D21" i="155"/>
  <c r="D21" i="103"/>
  <c r="D21" i="104"/>
  <c r="D21" i="105"/>
  <c r="D21" i="106"/>
  <c r="D21" i="107"/>
  <c r="D21" i="108"/>
  <c r="D21" i="109"/>
  <c r="D21" i="112"/>
  <c r="D21" i="113"/>
  <c r="D21" i="114"/>
  <c r="D21" i="115"/>
  <c r="D21" i="117"/>
  <c r="D21" i="118"/>
  <c r="D21" i="8"/>
  <c r="D21" i="119"/>
  <c r="D21" i="120"/>
  <c r="D21" i="125"/>
  <c r="D21" i="129"/>
  <c r="D21" i="130"/>
  <c r="D21" i="131"/>
  <c r="D21" i="132"/>
  <c r="D21" i="133"/>
  <c r="D21" i="134"/>
  <c r="D21" i="135"/>
  <c r="D21" i="136"/>
  <c r="D21" i="137"/>
  <c r="D21" i="138"/>
  <c r="D21" i="139"/>
  <c r="D21" i="140"/>
  <c r="D21" i="141"/>
  <c r="D21" i="142"/>
  <c r="D21" i="143"/>
  <c r="D21" i="144"/>
  <c r="D21" i="145"/>
  <c r="D21" i="146"/>
  <c r="D21" i="147"/>
  <c r="D21" i="148"/>
  <c r="D21" i="149"/>
  <c r="D21" i="150"/>
  <c r="D21" i="151"/>
  <c r="D21" i="152"/>
  <c r="D21" i="153"/>
  <c r="D21" i="122"/>
  <c r="F21" i="122" s="1"/>
  <c r="D20" i="3"/>
  <c r="D20" i="55"/>
  <c r="D20" i="56"/>
  <c r="D20" i="57"/>
  <c r="D20" i="12"/>
  <c r="D20" i="13"/>
  <c r="D20" i="14"/>
  <c r="D20" i="61"/>
  <c r="D20" i="15"/>
  <c r="D20" i="121"/>
  <c r="D20" i="9"/>
  <c r="D20" i="39"/>
  <c r="D20" i="43"/>
  <c r="D20" i="44"/>
  <c r="D20" i="42"/>
  <c r="D20" i="65"/>
  <c r="D20" i="64"/>
  <c r="D20" i="40"/>
  <c r="D20" i="41"/>
  <c r="D20" i="11"/>
  <c r="D20" i="77"/>
  <c r="D20" i="72"/>
  <c r="D20" i="76"/>
  <c r="D20" i="18"/>
  <c r="D20" i="73"/>
  <c r="D20" i="75"/>
  <c r="D20" i="74"/>
  <c r="D20" i="4"/>
  <c r="D20" i="17"/>
  <c r="D20" i="16"/>
  <c r="D20" i="7"/>
  <c r="D20" i="19"/>
  <c r="D20" i="20"/>
  <c r="D20" i="21"/>
  <c r="D20" i="22"/>
  <c r="D20" i="23"/>
  <c r="D20" i="24"/>
  <c r="D20" i="25"/>
  <c r="D20" i="26"/>
  <c r="D20" i="27"/>
  <c r="D20" i="28"/>
  <c r="D20" i="29"/>
  <c r="D20" i="30"/>
  <c r="D20" i="31"/>
  <c r="D20" i="32"/>
  <c r="D20" i="33"/>
  <c r="D20" i="34"/>
  <c r="D20" i="35"/>
  <c r="D20" i="36"/>
  <c r="D20" i="37"/>
  <c r="D20" i="123"/>
  <c r="D20" i="38"/>
  <c r="D20" i="45"/>
  <c r="D20" i="46"/>
  <c r="D20" i="127"/>
  <c r="D20" i="126"/>
  <c r="D20" i="47"/>
  <c r="D20" i="48"/>
  <c r="D20" i="49"/>
  <c r="D20" i="50"/>
  <c r="D20" i="51"/>
  <c r="D20" i="52"/>
  <c r="D20" i="53"/>
  <c r="D20" i="54"/>
  <c r="D20" i="63"/>
  <c r="D20" i="66"/>
  <c r="D20" i="67"/>
  <c r="D20" i="68"/>
  <c r="D20" i="69"/>
  <c r="D20" i="70"/>
  <c r="D20" i="71"/>
  <c r="D20" i="78"/>
  <c r="D20" i="102"/>
  <c r="D20" i="79"/>
  <c r="D20" i="80"/>
  <c r="D20" i="81"/>
  <c r="D20" i="10"/>
  <c r="D20" i="82"/>
  <c r="D20" i="83"/>
  <c r="D20" i="84"/>
  <c r="D20" i="85"/>
  <c r="D20" i="86"/>
  <c r="D20" i="87"/>
  <c r="D20" i="88"/>
  <c r="D20" i="89"/>
  <c r="D20" i="90"/>
  <c r="D20" i="91"/>
  <c r="D20" i="92"/>
  <c r="D20" i="93"/>
  <c r="D20" i="94"/>
  <c r="D20" i="95"/>
  <c r="D20" i="96"/>
  <c r="D20" i="97"/>
  <c r="D20" i="110"/>
  <c r="D20" i="111"/>
  <c r="D20" i="99"/>
  <c r="D20" i="101"/>
  <c r="D20" i="100"/>
  <c r="D20" i="155"/>
  <c r="D20" i="103"/>
  <c r="D20" i="104"/>
  <c r="D20" i="105"/>
  <c r="D20" i="106"/>
  <c r="D20" i="107"/>
  <c r="D20" i="108"/>
  <c r="D20" i="109"/>
  <c r="D20" i="112"/>
  <c r="D20" i="113"/>
  <c r="D20" i="114"/>
  <c r="D20" i="115"/>
  <c r="D20" i="117"/>
  <c r="D20" i="118"/>
  <c r="D20" i="8"/>
  <c r="D20" i="119"/>
  <c r="D20" i="120"/>
  <c r="D20" i="125"/>
  <c r="D20" i="129"/>
  <c r="D20" i="130"/>
  <c r="D20" i="131"/>
  <c r="D20" i="132"/>
  <c r="D20" i="133"/>
  <c r="D20" i="134"/>
  <c r="D20" i="135"/>
  <c r="D20" i="136"/>
  <c r="D20" i="137"/>
  <c r="D20" i="138"/>
  <c r="D20" i="139"/>
  <c r="D20" i="140"/>
  <c r="D20" i="141"/>
  <c r="D20" i="142"/>
  <c r="D20" i="143"/>
  <c r="D20" i="144"/>
  <c r="D20" i="145"/>
  <c r="D20" i="146"/>
  <c r="D20" i="147"/>
  <c r="D20" i="148"/>
  <c r="D20" i="149"/>
  <c r="D20" i="150"/>
  <c r="D20" i="151"/>
  <c r="D20" i="152"/>
  <c r="D20" i="153"/>
  <c r="D20" i="122"/>
  <c r="D19" i="3"/>
  <c r="D19" i="55"/>
  <c r="D19" i="56"/>
  <c r="D19" i="57"/>
  <c r="D19" i="12"/>
  <c r="D19" i="13"/>
  <c r="D19" i="14"/>
  <c r="D19" i="61"/>
  <c r="D19" i="15"/>
  <c r="D19" i="121"/>
  <c r="D19" i="9"/>
  <c r="D19" i="39"/>
  <c r="D19" i="43"/>
  <c r="D19" i="44"/>
  <c r="D19" i="42"/>
  <c r="D19" i="65"/>
  <c r="D19" i="64"/>
  <c r="D19" i="40"/>
  <c r="D19" i="41"/>
  <c r="D19" i="11"/>
  <c r="D19" i="77"/>
  <c r="D19" i="72"/>
  <c r="D19" i="76"/>
  <c r="D19" i="18"/>
  <c r="D19" i="73"/>
  <c r="D19" i="75"/>
  <c r="D19" i="74"/>
  <c r="D19" i="4"/>
  <c r="D19" i="17"/>
  <c r="D19" i="16"/>
  <c r="D19" i="7"/>
  <c r="D19" i="19"/>
  <c r="D19" i="20"/>
  <c r="D19" i="21"/>
  <c r="D19" i="22"/>
  <c r="D19" i="23"/>
  <c r="D19" i="24"/>
  <c r="D19" i="25"/>
  <c r="D19" i="26"/>
  <c r="D19" i="27"/>
  <c r="D19" i="28"/>
  <c r="D19" i="29"/>
  <c r="D19" i="30"/>
  <c r="D19" i="31"/>
  <c r="D19" i="32"/>
  <c r="D19" i="33"/>
  <c r="D19" i="34"/>
  <c r="D19" i="35"/>
  <c r="D19" i="36"/>
  <c r="D19" i="37"/>
  <c r="D19" i="123"/>
  <c r="D19" i="38"/>
  <c r="D19" i="45"/>
  <c r="D19" i="46"/>
  <c r="D19" i="127"/>
  <c r="D19" i="126"/>
  <c r="D19" i="47"/>
  <c r="D19" i="48"/>
  <c r="D19" i="49"/>
  <c r="D19" i="50"/>
  <c r="D19" i="51"/>
  <c r="D19" i="52"/>
  <c r="D19" i="53"/>
  <c r="D19" i="54"/>
  <c r="D19" i="63"/>
  <c r="D19" i="66"/>
  <c r="D19" i="67"/>
  <c r="D19" i="68"/>
  <c r="D19" i="69"/>
  <c r="D19" i="70"/>
  <c r="D19" i="71"/>
  <c r="D19" i="78"/>
  <c r="D19" i="102"/>
  <c r="D19" i="79"/>
  <c r="D19" i="80"/>
  <c r="D19" i="81"/>
  <c r="D19" i="10"/>
  <c r="D19" i="82"/>
  <c r="D19" i="83"/>
  <c r="D19" i="84"/>
  <c r="D19" i="85"/>
  <c r="D19" i="86"/>
  <c r="D19" i="87"/>
  <c r="D19" i="88"/>
  <c r="D19" i="89"/>
  <c r="D19" i="90"/>
  <c r="D19" i="91"/>
  <c r="D19" i="92"/>
  <c r="D19" i="93"/>
  <c r="D19" i="94"/>
  <c r="D19" i="95"/>
  <c r="D19" i="96"/>
  <c r="D19" i="97"/>
  <c r="D19" i="110"/>
  <c r="D19" i="111"/>
  <c r="D19" i="99"/>
  <c r="D19" i="101"/>
  <c r="D19" i="100"/>
  <c r="D19" i="155"/>
  <c r="D19" i="103"/>
  <c r="D19" i="104"/>
  <c r="D19" i="105"/>
  <c r="D19" i="106"/>
  <c r="D19" i="107"/>
  <c r="D19" i="108"/>
  <c r="D19" i="109"/>
  <c r="D19" i="112"/>
  <c r="D19" i="113"/>
  <c r="D19" i="114"/>
  <c r="D19" i="115"/>
  <c r="D19" i="117"/>
  <c r="D19" i="118"/>
  <c r="D19" i="8"/>
  <c r="D19" i="119"/>
  <c r="D19" i="120"/>
  <c r="D19" i="125"/>
  <c r="D19" i="129"/>
  <c r="D19" i="130"/>
  <c r="D19" i="131"/>
  <c r="D19" i="132"/>
  <c r="D19" i="133"/>
  <c r="D19" i="134"/>
  <c r="D19" i="135"/>
  <c r="D19" i="136"/>
  <c r="D19" i="137"/>
  <c r="D19" i="138"/>
  <c r="D19" i="139"/>
  <c r="D19" i="140"/>
  <c r="D19" i="141"/>
  <c r="D19" i="142"/>
  <c r="D19" i="143"/>
  <c r="D19" i="144"/>
  <c r="D19" i="145"/>
  <c r="D19" i="146"/>
  <c r="D19" i="147"/>
  <c r="D19" i="148"/>
  <c r="D19" i="149"/>
  <c r="D19" i="150"/>
  <c r="D19" i="151"/>
  <c r="D19" i="152"/>
  <c r="D19" i="153"/>
  <c r="D19" i="122"/>
  <c r="D18" i="3"/>
  <c r="D18" i="55"/>
  <c r="D18" i="56"/>
  <c r="D18" i="57"/>
  <c r="D18" i="12"/>
  <c r="D18" i="13"/>
  <c r="D18" i="14"/>
  <c r="D18" i="61"/>
  <c r="D18" i="15"/>
  <c r="D18" i="121"/>
  <c r="D18" i="9"/>
  <c r="D18" i="39"/>
  <c r="D18" i="43"/>
  <c r="D18" i="44"/>
  <c r="D18" i="42"/>
  <c r="D18" i="65"/>
  <c r="D18" i="64"/>
  <c r="D18" i="40"/>
  <c r="D18" i="41"/>
  <c r="D18" i="11"/>
  <c r="D18" i="77"/>
  <c r="D18" i="72"/>
  <c r="D18" i="76"/>
  <c r="D18" i="18"/>
  <c r="D18" i="73"/>
  <c r="D18" i="75"/>
  <c r="D18" i="74"/>
  <c r="D18" i="4"/>
  <c r="D18" i="17"/>
  <c r="D18" i="16"/>
  <c r="D18" i="7"/>
  <c r="D18" i="19"/>
  <c r="D18" i="20"/>
  <c r="D18" i="21"/>
  <c r="D18" i="22"/>
  <c r="D18" i="23"/>
  <c r="D18" i="24"/>
  <c r="D18" i="25"/>
  <c r="D18" i="26"/>
  <c r="D18" i="27"/>
  <c r="D18" i="28"/>
  <c r="D18" i="29"/>
  <c r="D18" i="30"/>
  <c r="D18" i="31"/>
  <c r="D18" i="32"/>
  <c r="D18" i="33"/>
  <c r="D18" i="34"/>
  <c r="D18" i="35"/>
  <c r="D18" i="36"/>
  <c r="D18" i="37"/>
  <c r="D18" i="123"/>
  <c r="D18" i="38"/>
  <c r="D18" i="45"/>
  <c r="D18" i="46"/>
  <c r="D18" i="127"/>
  <c r="D18" i="126"/>
  <c r="D18" i="47"/>
  <c r="D18" i="48"/>
  <c r="D18" i="49"/>
  <c r="D18" i="50"/>
  <c r="D18" i="51"/>
  <c r="D18" i="52"/>
  <c r="D18" i="53"/>
  <c r="D18" i="54"/>
  <c r="D18" i="63"/>
  <c r="D18" i="66"/>
  <c r="D18" i="67"/>
  <c r="D18" i="68"/>
  <c r="D18" i="69"/>
  <c r="D18" i="70"/>
  <c r="D18" i="71"/>
  <c r="D18" i="78"/>
  <c r="D18" i="102"/>
  <c r="D18" i="79"/>
  <c r="D18" i="80"/>
  <c r="D18" i="81"/>
  <c r="D18" i="10"/>
  <c r="D18" i="82"/>
  <c r="D18" i="83"/>
  <c r="D18" i="84"/>
  <c r="D18" i="85"/>
  <c r="D18" i="86"/>
  <c r="D18" i="87"/>
  <c r="D18" i="88"/>
  <c r="D18" i="89"/>
  <c r="D18" i="90"/>
  <c r="D18" i="91"/>
  <c r="D18" i="92"/>
  <c r="D18" i="93"/>
  <c r="D18" i="94"/>
  <c r="D18" i="95"/>
  <c r="D18" i="96"/>
  <c r="D18" i="97"/>
  <c r="D18" i="110"/>
  <c r="D18" i="111"/>
  <c r="D18" i="99"/>
  <c r="D18" i="101"/>
  <c r="D18" i="100"/>
  <c r="D18" i="155"/>
  <c r="D18" i="103"/>
  <c r="D18" i="104"/>
  <c r="D18" i="105"/>
  <c r="D18" i="106"/>
  <c r="D18" i="107"/>
  <c r="D18" i="108"/>
  <c r="D18" i="109"/>
  <c r="D18" i="112"/>
  <c r="D18" i="113"/>
  <c r="D18" i="114"/>
  <c r="D18" i="115"/>
  <c r="D18" i="117"/>
  <c r="D18" i="118"/>
  <c r="D18" i="8"/>
  <c r="B31" i="8" s="1"/>
  <c r="D18" i="119"/>
  <c r="D18" i="120"/>
  <c r="D18" i="125"/>
  <c r="D18" i="129"/>
  <c r="D18" i="130"/>
  <c r="D18" i="131"/>
  <c r="D18" i="132"/>
  <c r="D18" i="133"/>
  <c r="D18" i="134"/>
  <c r="D18" i="135"/>
  <c r="D18" i="136"/>
  <c r="D18" i="137"/>
  <c r="D18" i="138"/>
  <c r="D18" i="139"/>
  <c r="D18" i="140"/>
  <c r="D18" i="141"/>
  <c r="D18" i="142"/>
  <c r="D18" i="143"/>
  <c r="D18" i="144"/>
  <c r="D18" i="145"/>
  <c r="D18" i="146"/>
  <c r="D18" i="147"/>
  <c r="D18" i="148"/>
  <c r="D18" i="149"/>
  <c r="D18" i="150"/>
  <c r="D18" i="151"/>
  <c r="D18" i="152"/>
  <c r="D18" i="153"/>
  <c r="D18" i="122"/>
  <c r="B21" i="3"/>
  <c r="B21" i="55"/>
  <c r="B21" i="56"/>
  <c r="B21" i="57"/>
  <c r="B21" i="12"/>
  <c r="B21" i="13"/>
  <c r="B21" i="14"/>
  <c r="B21" i="61"/>
  <c r="B21" i="15"/>
  <c r="B21" i="121"/>
  <c r="B21" i="9"/>
  <c r="B21" i="39"/>
  <c r="B21" i="43"/>
  <c r="B21" i="44"/>
  <c r="B21" i="42"/>
  <c r="B21" i="65"/>
  <c r="B21" i="64"/>
  <c r="B21" i="40"/>
  <c r="B21" i="41"/>
  <c r="B21" i="11"/>
  <c r="B21" i="77"/>
  <c r="B21" i="72"/>
  <c r="B21" i="76"/>
  <c r="B21" i="18"/>
  <c r="B21" i="73"/>
  <c r="B21" i="75"/>
  <c r="B21" i="74"/>
  <c r="B21" i="4"/>
  <c r="B21" i="17"/>
  <c r="B21" i="16"/>
  <c r="B21" i="7"/>
  <c r="B21" i="19"/>
  <c r="B21" i="20"/>
  <c r="B21" i="21"/>
  <c r="B21" i="22"/>
  <c r="B21" i="23"/>
  <c r="B21" i="24"/>
  <c r="B21" i="25"/>
  <c r="B21" i="26"/>
  <c r="B21" i="27"/>
  <c r="B21" i="28"/>
  <c r="B21" i="29"/>
  <c r="B21" i="30"/>
  <c r="B21" i="31"/>
  <c r="B21" i="32"/>
  <c r="B21" i="33"/>
  <c r="B21" i="34"/>
  <c r="B21" i="35"/>
  <c r="B21" i="36"/>
  <c r="B21" i="37"/>
  <c r="B21" i="123"/>
  <c r="B21" i="38"/>
  <c r="B21" i="45"/>
  <c r="B21" i="46"/>
  <c r="B21" i="127"/>
  <c r="B21" i="126"/>
  <c r="B21" i="47"/>
  <c r="B21" i="48"/>
  <c r="B21" i="49"/>
  <c r="B21" i="50"/>
  <c r="B21" i="51"/>
  <c r="B21" i="52"/>
  <c r="B21" i="53"/>
  <c r="B21" i="54"/>
  <c r="B21" i="63"/>
  <c r="B21" i="66"/>
  <c r="B21" i="67"/>
  <c r="B21" i="68"/>
  <c r="B21" i="69"/>
  <c r="B21" i="70"/>
  <c r="B21" i="71"/>
  <c r="B21" i="78"/>
  <c r="B21" i="102"/>
  <c r="B21" i="79"/>
  <c r="B21" i="80"/>
  <c r="B21" i="81"/>
  <c r="B21" i="10"/>
  <c r="B21" i="82"/>
  <c r="B21" i="83"/>
  <c r="B21" i="84"/>
  <c r="B21" i="85"/>
  <c r="B21" i="86"/>
  <c r="B21" i="87"/>
  <c r="B21" i="88"/>
  <c r="B21" i="89"/>
  <c r="B21" i="90"/>
  <c r="B21" i="91"/>
  <c r="B21" i="92"/>
  <c r="B21" i="93"/>
  <c r="B21" i="94"/>
  <c r="B21" i="95"/>
  <c r="B21" i="96"/>
  <c r="B21" i="97"/>
  <c r="B21" i="110"/>
  <c r="B21" i="111"/>
  <c r="B21" i="99"/>
  <c r="B21" i="101"/>
  <c r="B21" i="100"/>
  <c r="B21" i="155"/>
  <c r="B21" i="103"/>
  <c r="B21" i="104"/>
  <c r="B21" i="105"/>
  <c r="B21" i="106"/>
  <c r="B21" i="107"/>
  <c r="B21" i="108"/>
  <c r="B21" i="109"/>
  <c r="B21" i="112"/>
  <c r="B21" i="113"/>
  <c r="B21" i="114"/>
  <c r="B21" i="115"/>
  <c r="B21" i="117"/>
  <c r="B21" i="118"/>
  <c r="B21" i="8"/>
  <c r="B21" i="119"/>
  <c r="B21" i="120"/>
  <c r="B21" i="125"/>
  <c r="B21" i="129"/>
  <c r="B21" i="130"/>
  <c r="B21" i="131"/>
  <c r="B21" i="132"/>
  <c r="B21" i="133"/>
  <c r="B21" i="134"/>
  <c r="B21" i="135"/>
  <c r="B21" i="136"/>
  <c r="B21" i="137"/>
  <c r="B21" i="138"/>
  <c r="B21" i="139"/>
  <c r="B21" i="140"/>
  <c r="B21" i="141"/>
  <c r="B21" i="142"/>
  <c r="B21" i="143"/>
  <c r="B21" i="144"/>
  <c r="B21" i="145"/>
  <c r="B21" i="146"/>
  <c r="B21" i="147"/>
  <c r="B21" i="148"/>
  <c r="B21" i="149"/>
  <c r="B21" i="150"/>
  <c r="B21" i="151"/>
  <c r="B21" i="152"/>
  <c r="B21" i="153"/>
  <c r="B21" i="122"/>
  <c r="B20" i="3"/>
  <c r="B20" i="55"/>
  <c r="B20" i="56"/>
  <c r="B20" i="57"/>
  <c r="B20" i="12"/>
  <c r="B20" i="13"/>
  <c r="B20" i="14"/>
  <c r="B20" i="61"/>
  <c r="B20" i="15"/>
  <c r="B20" i="121"/>
  <c r="B20" i="9"/>
  <c r="B20" i="39"/>
  <c r="B20" i="43"/>
  <c r="B20" i="44"/>
  <c r="B20" i="42"/>
  <c r="B20" i="65"/>
  <c r="B20" i="64"/>
  <c r="B20" i="40"/>
  <c r="B20" i="41"/>
  <c r="B20" i="11"/>
  <c r="B20" i="77"/>
  <c r="B20" i="72"/>
  <c r="B20" i="76"/>
  <c r="B20" i="18"/>
  <c r="B20" i="73"/>
  <c r="B20" i="75"/>
  <c r="B20" i="74"/>
  <c r="B20" i="4"/>
  <c r="B20" i="17"/>
  <c r="B20" i="16"/>
  <c r="B20" i="7"/>
  <c r="B20" i="19"/>
  <c r="B20" i="20"/>
  <c r="B20" i="21"/>
  <c r="B20" i="22"/>
  <c r="B20" i="23"/>
  <c r="B20" i="24"/>
  <c r="B20" i="25"/>
  <c r="B20" i="26"/>
  <c r="B20" i="27"/>
  <c r="B20" i="28"/>
  <c r="B20" i="29"/>
  <c r="B20" i="30"/>
  <c r="B20" i="31"/>
  <c r="B20" i="32"/>
  <c r="B20" i="33"/>
  <c r="B20" i="34"/>
  <c r="B20" i="35"/>
  <c r="B20" i="36"/>
  <c r="B20" i="37"/>
  <c r="B20" i="123"/>
  <c r="B20" i="38"/>
  <c r="B20" i="45"/>
  <c r="B20" i="46"/>
  <c r="B20" i="127"/>
  <c r="B20" i="126"/>
  <c r="B20" i="47"/>
  <c r="B20" i="48"/>
  <c r="B20" i="49"/>
  <c r="B20" i="50"/>
  <c r="B20" i="51"/>
  <c r="B20" i="52"/>
  <c r="B20" i="53"/>
  <c r="B20" i="54"/>
  <c r="B20" i="63"/>
  <c r="B20" i="66"/>
  <c r="B20" i="67"/>
  <c r="B20" i="68"/>
  <c r="B20" i="69"/>
  <c r="B20" i="70"/>
  <c r="B20" i="71"/>
  <c r="B20" i="78"/>
  <c r="B20" i="102"/>
  <c r="B20" i="79"/>
  <c r="B20" i="80"/>
  <c r="B20" i="81"/>
  <c r="B20" i="10"/>
  <c r="B20" i="82"/>
  <c r="B20" i="83"/>
  <c r="B20" i="84"/>
  <c r="B20" i="85"/>
  <c r="B20" i="86"/>
  <c r="B20" i="87"/>
  <c r="B20" i="88"/>
  <c r="B20" i="89"/>
  <c r="B20" i="90"/>
  <c r="B20" i="91"/>
  <c r="B20" i="92"/>
  <c r="B20" i="93"/>
  <c r="B20" i="94"/>
  <c r="B20" i="95"/>
  <c r="B20" i="96"/>
  <c r="B20" i="97"/>
  <c r="B20" i="110"/>
  <c r="B20" i="111"/>
  <c r="B20" i="99"/>
  <c r="B20" i="101"/>
  <c r="B20" i="100"/>
  <c r="B20" i="155"/>
  <c r="B20" i="103"/>
  <c r="B20" i="104"/>
  <c r="B20" i="105"/>
  <c r="B20" i="106"/>
  <c r="B20" i="107"/>
  <c r="B20" i="108"/>
  <c r="B20" i="109"/>
  <c r="B20" i="112"/>
  <c r="B20" i="113"/>
  <c r="B20" i="114"/>
  <c r="B20" i="115"/>
  <c r="B20" i="117"/>
  <c r="B20" i="118"/>
  <c r="B20" i="8"/>
  <c r="B20" i="119"/>
  <c r="B20" i="120"/>
  <c r="B20" i="125"/>
  <c r="B20" i="129"/>
  <c r="B20" i="130"/>
  <c r="B20" i="131"/>
  <c r="B20" i="132"/>
  <c r="B20" i="133"/>
  <c r="B20" i="134"/>
  <c r="B20" i="135"/>
  <c r="B20" i="136"/>
  <c r="B20" i="137"/>
  <c r="B20" i="138"/>
  <c r="B20" i="139"/>
  <c r="B20" i="140"/>
  <c r="B20" i="141"/>
  <c r="B20" i="142"/>
  <c r="B20" i="143"/>
  <c r="B20" i="144"/>
  <c r="B20" i="145"/>
  <c r="B20" i="146"/>
  <c r="B20" i="147"/>
  <c r="B20" i="148"/>
  <c r="B20" i="149"/>
  <c r="B20" i="150"/>
  <c r="B20" i="151"/>
  <c r="B20" i="152"/>
  <c r="B20" i="153"/>
  <c r="B20" i="122"/>
  <c r="B19" i="3"/>
  <c r="B19" i="55"/>
  <c r="B19" i="56"/>
  <c r="B19" i="57"/>
  <c r="B19" i="12"/>
  <c r="B19" i="13"/>
  <c r="B19" i="14"/>
  <c r="B19" i="61"/>
  <c r="B19" i="15"/>
  <c r="B19" i="121"/>
  <c r="B19" i="9"/>
  <c r="B19" i="39"/>
  <c r="B19" i="43"/>
  <c r="B19" i="44"/>
  <c r="B19" i="42"/>
  <c r="B19" i="65"/>
  <c r="B19" i="64"/>
  <c r="B19" i="40"/>
  <c r="B19" i="41"/>
  <c r="B19" i="11"/>
  <c r="B19" i="77"/>
  <c r="B19" i="72"/>
  <c r="B19" i="76"/>
  <c r="B19" i="18"/>
  <c r="B19" i="73"/>
  <c r="B19" i="75"/>
  <c r="B19" i="74"/>
  <c r="B19" i="4"/>
  <c r="B19" i="17"/>
  <c r="B19" i="16"/>
  <c r="B19" i="7"/>
  <c r="B19" i="19"/>
  <c r="B19" i="20"/>
  <c r="B19" i="21"/>
  <c r="B19" i="22"/>
  <c r="B19" i="23"/>
  <c r="B19" i="24"/>
  <c r="B19" i="25"/>
  <c r="B19" i="26"/>
  <c r="B19" i="27"/>
  <c r="B19" i="28"/>
  <c r="B19" i="29"/>
  <c r="B19" i="30"/>
  <c r="B19" i="31"/>
  <c r="B19" i="32"/>
  <c r="B19" i="33"/>
  <c r="B19" i="34"/>
  <c r="B19" i="35"/>
  <c r="B19" i="36"/>
  <c r="B19" i="37"/>
  <c r="B19" i="123"/>
  <c r="B19" i="38"/>
  <c r="B19" i="45"/>
  <c r="B19" i="46"/>
  <c r="B19" i="127"/>
  <c r="B19" i="126"/>
  <c r="B19" i="47"/>
  <c r="B19" i="48"/>
  <c r="B19" i="49"/>
  <c r="B19" i="50"/>
  <c r="B19" i="51"/>
  <c r="B19" i="52"/>
  <c r="B19" i="53"/>
  <c r="B19" i="54"/>
  <c r="B19" i="63"/>
  <c r="B19" i="66"/>
  <c r="B19" i="67"/>
  <c r="B19" i="68"/>
  <c r="B19" i="69"/>
  <c r="B19" i="70"/>
  <c r="B19" i="71"/>
  <c r="B19" i="78"/>
  <c r="B19" i="102"/>
  <c r="B19" i="79"/>
  <c r="B19" i="80"/>
  <c r="B19" i="81"/>
  <c r="B19" i="10"/>
  <c r="B19" i="82"/>
  <c r="B19" i="83"/>
  <c r="B19" i="84"/>
  <c r="B19" i="85"/>
  <c r="B19" i="86"/>
  <c r="B19" i="87"/>
  <c r="B19" i="88"/>
  <c r="B19" i="89"/>
  <c r="B19" i="90"/>
  <c r="B19" i="91"/>
  <c r="B19" i="92"/>
  <c r="B19" i="93"/>
  <c r="B19" i="94"/>
  <c r="B19" i="95"/>
  <c r="B19" i="96"/>
  <c r="B19" i="97"/>
  <c r="B19" i="110"/>
  <c r="B19" i="111"/>
  <c r="B19" i="99"/>
  <c r="B19" i="101"/>
  <c r="B19" i="100"/>
  <c r="B19" i="155"/>
  <c r="B19" i="103"/>
  <c r="B19" i="104"/>
  <c r="B19" i="105"/>
  <c r="B19" i="106"/>
  <c r="B19" i="107"/>
  <c r="B19" i="108"/>
  <c r="B19" i="109"/>
  <c r="B19" i="112"/>
  <c r="B19" i="113"/>
  <c r="B19" i="114"/>
  <c r="B19" i="115"/>
  <c r="B19" i="117"/>
  <c r="B19" i="118"/>
  <c r="B19" i="8"/>
  <c r="B19" i="119"/>
  <c r="B19" i="120"/>
  <c r="B19" i="125"/>
  <c r="B19" i="129"/>
  <c r="B19" i="130"/>
  <c r="B19" i="131"/>
  <c r="B19" i="132"/>
  <c r="B19" i="133"/>
  <c r="B19" i="134"/>
  <c r="B19" i="135"/>
  <c r="B19" i="136"/>
  <c r="B19" i="137"/>
  <c r="B19" i="138"/>
  <c r="B19" i="139"/>
  <c r="B19" i="140"/>
  <c r="B19" i="141"/>
  <c r="B19" i="142"/>
  <c r="B19" i="143"/>
  <c r="B19" i="144"/>
  <c r="B19" i="145"/>
  <c r="B19" i="146"/>
  <c r="B19" i="147"/>
  <c r="B19" i="148"/>
  <c r="B19" i="149"/>
  <c r="B19" i="150"/>
  <c r="B19" i="151"/>
  <c r="B19" i="152"/>
  <c r="B19" i="153"/>
  <c r="B19" i="122"/>
  <c r="B18" i="3"/>
  <c r="B18" i="55"/>
  <c r="B18" i="56"/>
  <c r="B18" i="57"/>
  <c r="B18" i="12"/>
  <c r="B18" i="13"/>
  <c r="B18" i="14"/>
  <c r="B18" i="61"/>
  <c r="B18" i="15"/>
  <c r="B18" i="121"/>
  <c r="B18" i="9"/>
  <c r="B18" i="39"/>
  <c r="B18" i="43"/>
  <c r="B18" i="44"/>
  <c r="B18" i="42"/>
  <c r="B18" i="65"/>
  <c r="B18" i="64"/>
  <c r="B18" i="40"/>
  <c r="B18" i="41"/>
  <c r="B18" i="11"/>
  <c r="B18" i="77"/>
  <c r="B18" i="72"/>
  <c r="B18" i="76"/>
  <c r="B18" i="18"/>
  <c r="B18" i="73"/>
  <c r="B18" i="75"/>
  <c r="B18" i="74"/>
  <c r="B18" i="4"/>
  <c r="B18" i="17"/>
  <c r="B18" i="16"/>
  <c r="B18" i="7"/>
  <c r="B18" i="19"/>
  <c r="B18" i="20"/>
  <c r="B18" i="21"/>
  <c r="B18" i="22"/>
  <c r="B18" i="23"/>
  <c r="B18" i="24"/>
  <c r="B18" i="25"/>
  <c r="B18" i="26"/>
  <c r="B18" i="27"/>
  <c r="B18" i="28"/>
  <c r="B18" i="29"/>
  <c r="B18" i="30"/>
  <c r="B18" i="31"/>
  <c r="B18" i="32"/>
  <c r="B18" i="33"/>
  <c r="B18" i="34"/>
  <c r="B18" i="35"/>
  <c r="B18" i="36"/>
  <c r="B18" i="37"/>
  <c r="B18" i="123"/>
  <c r="B18" i="38"/>
  <c r="B18" i="45"/>
  <c r="B18" i="46"/>
  <c r="B18" i="127"/>
  <c r="B18" i="126"/>
  <c r="B18" i="47"/>
  <c r="B18" i="48"/>
  <c r="B18" i="49"/>
  <c r="B18" i="50"/>
  <c r="B18" i="51"/>
  <c r="B18" i="52"/>
  <c r="B18" i="53"/>
  <c r="B18" i="54"/>
  <c r="B18" i="63"/>
  <c r="B18" i="66"/>
  <c r="B18" i="67"/>
  <c r="B18" i="68"/>
  <c r="B18" i="69"/>
  <c r="B18" i="70"/>
  <c r="B18" i="71"/>
  <c r="B18" i="78"/>
  <c r="B18" i="102"/>
  <c r="B18" i="79"/>
  <c r="B18" i="80"/>
  <c r="B18" i="81"/>
  <c r="B18" i="10"/>
  <c r="B18" i="82"/>
  <c r="B18" i="83"/>
  <c r="B18" i="84"/>
  <c r="B18" i="85"/>
  <c r="B18" i="86"/>
  <c r="B18" i="87"/>
  <c r="B18" i="88"/>
  <c r="B18" i="89"/>
  <c r="B18" i="90"/>
  <c r="B18" i="91"/>
  <c r="B18" i="92"/>
  <c r="B18" i="93"/>
  <c r="B18" i="94"/>
  <c r="B18" i="95"/>
  <c r="B18" i="96"/>
  <c r="B18" i="97"/>
  <c r="B18" i="110"/>
  <c r="B18" i="111"/>
  <c r="B18" i="99"/>
  <c r="B18" i="101"/>
  <c r="B18" i="100"/>
  <c r="B18" i="155"/>
  <c r="B18" i="103"/>
  <c r="B18" i="104"/>
  <c r="B18" i="105"/>
  <c r="B18" i="106"/>
  <c r="B18" i="107"/>
  <c r="B18" i="108"/>
  <c r="B18" i="109"/>
  <c r="B18" i="112"/>
  <c r="B18" i="113"/>
  <c r="B18" i="114"/>
  <c r="B18" i="115"/>
  <c r="B18" i="117"/>
  <c r="B18" i="118"/>
  <c r="B18" i="8"/>
  <c r="B18" i="119"/>
  <c r="B18" i="120"/>
  <c r="B18" i="125"/>
  <c r="B18" i="129"/>
  <c r="B18" i="130"/>
  <c r="B18" i="131"/>
  <c r="B18" i="132"/>
  <c r="B18" i="133"/>
  <c r="B18" i="134"/>
  <c r="B18" i="135"/>
  <c r="B18" i="136"/>
  <c r="B18" i="137"/>
  <c r="B18" i="138"/>
  <c r="B18" i="139"/>
  <c r="B18" i="140"/>
  <c r="B18" i="141"/>
  <c r="B18" i="142"/>
  <c r="B18" i="143"/>
  <c r="B18" i="144"/>
  <c r="B18" i="145"/>
  <c r="B18" i="146"/>
  <c r="B18" i="147"/>
  <c r="B18" i="148"/>
  <c r="B18" i="149"/>
  <c r="B18" i="150"/>
  <c r="B18" i="151"/>
  <c r="B18" i="152"/>
  <c r="B18" i="153"/>
  <c r="B18" i="122"/>
  <c r="L22" i="15"/>
  <c r="L22" i="14"/>
  <c r="L22" i="74"/>
  <c r="L22" i="21"/>
  <c r="L22" i="29"/>
  <c r="L22" i="37"/>
  <c r="L22" i="48"/>
  <c r="L22" i="63"/>
  <c r="L22" i="102"/>
  <c r="L22" i="83"/>
  <c r="L22" i="85"/>
  <c r="K37" i="122"/>
  <c r="L33" i="122"/>
  <c r="Q37" i="122" s="1"/>
  <c r="K32" i="122"/>
  <c r="Q33" i="122" s="1"/>
  <c r="E28" i="122"/>
  <c r="D28" i="122"/>
  <c r="B28" i="122"/>
  <c r="C28" i="122" s="1"/>
  <c r="F27" i="122"/>
  <c r="F26" i="122"/>
  <c r="F25" i="122"/>
  <c r="F24" i="122"/>
  <c r="F28" i="122" s="1"/>
  <c r="G22" i="122"/>
  <c r="L22" i="122"/>
  <c r="F20" i="122"/>
  <c r="F19" i="122"/>
  <c r="Q37" i="121"/>
  <c r="K37" i="121"/>
  <c r="L33" i="121"/>
  <c r="P37" i="121" s="1"/>
  <c r="K32" i="121"/>
  <c r="Q33" i="121" s="1"/>
  <c r="E28" i="121"/>
  <c r="D28" i="121"/>
  <c r="B28" i="121"/>
  <c r="C28" i="121" s="1"/>
  <c r="F27" i="121"/>
  <c r="F26" i="121"/>
  <c r="F25" i="121"/>
  <c r="F24" i="121"/>
  <c r="F28" i="121" s="1"/>
  <c r="M22" i="121"/>
  <c r="K36" i="121" s="1"/>
  <c r="L22" i="121"/>
  <c r="G22" i="121"/>
  <c r="K33" i="121"/>
  <c r="F21" i="121"/>
  <c r="F20" i="121"/>
  <c r="F19" i="121"/>
  <c r="F18" i="121"/>
  <c r="K32" i="13"/>
  <c r="L22" i="3"/>
  <c r="L22" i="55"/>
  <c r="L22" i="56"/>
  <c r="L22" i="57"/>
  <c r="L22" i="12"/>
  <c r="L22" i="61"/>
  <c r="L22" i="9"/>
  <c r="L22" i="39"/>
  <c r="L22" i="43"/>
  <c r="L22" i="44"/>
  <c r="L22" i="42"/>
  <c r="L22" i="65"/>
  <c r="L22" i="64"/>
  <c r="L22" i="40"/>
  <c r="L22" i="41"/>
  <c r="L22" i="11"/>
  <c r="L22" i="77"/>
  <c r="L22" i="72"/>
  <c r="L22" i="76"/>
  <c r="L22" i="18"/>
  <c r="L22" i="73"/>
  <c r="L22" i="75"/>
  <c r="L22" i="4"/>
  <c r="L22" i="17"/>
  <c r="L22" i="16"/>
  <c r="L22" i="7"/>
  <c r="L22" i="19"/>
  <c r="L22" i="20"/>
  <c r="L22" i="22"/>
  <c r="L22" i="23"/>
  <c r="L22" i="24"/>
  <c r="L22" i="25"/>
  <c r="L22" i="26"/>
  <c r="L22" i="27"/>
  <c r="L22" i="28"/>
  <c r="L22" i="30"/>
  <c r="L22" i="31"/>
  <c r="L22" i="32"/>
  <c r="L22" i="33"/>
  <c r="L22" i="34"/>
  <c r="L22" i="35"/>
  <c r="L22" i="36"/>
  <c r="L22" i="123"/>
  <c r="L22" i="38"/>
  <c r="L22" i="45"/>
  <c r="L22" i="46"/>
  <c r="L22" i="127"/>
  <c r="L22" i="126"/>
  <c r="L22" i="47"/>
  <c r="L22" i="49"/>
  <c r="L22" i="50"/>
  <c r="L22" i="51"/>
  <c r="L22" i="52"/>
  <c r="L22" i="53"/>
  <c r="L22" i="54"/>
  <c r="L22" i="66"/>
  <c r="L22" i="67"/>
  <c r="L22" i="68"/>
  <c r="L22" i="69"/>
  <c r="L22" i="70"/>
  <c r="L22" i="71"/>
  <c r="L22" i="78"/>
  <c r="L22" i="79"/>
  <c r="L22" i="80"/>
  <c r="L22" i="81"/>
  <c r="L22" i="10"/>
  <c r="L22" i="82"/>
  <c r="L22" i="84"/>
  <c r="L22" i="86"/>
  <c r="L22" i="87"/>
  <c r="L22" i="88"/>
  <c r="L22" i="89"/>
  <c r="L22" i="90"/>
  <c r="L22" i="92"/>
  <c r="L22" i="93"/>
  <c r="L22" i="94"/>
  <c r="L22" i="95"/>
  <c r="L22" i="96"/>
  <c r="L22" i="97"/>
  <c r="L22" i="111"/>
  <c r="L22" i="99"/>
  <c r="L22" i="101"/>
  <c r="L22" i="100"/>
  <c r="L22" i="155"/>
  <c r="L22" i="103"/>
  <c r="L22" i="104"/>
  <c r="L22" i="105"/>
  <c r="L22" i="106"/>
  <c r="L22" i="107"/>
  <c r="L22" i="108"/>
  <c r="L22" i="109"/>
  <c r="L22" i="112"/>
  <c r="L22" i="113"/>
  <c r="L22" i="114"/>
  <c r="L22" i="115"/>
  <c r="L22" i="117"/>
  <c r="L22" i="118"/>
  <c r="L22" i="8"/>
  <c r="L22" i="119"/>
  <c r="L22" i="120"/>
  <c r="L22" i="125"/>
  <c r="L22" i="129"/>
  <c r="L22" i="130"/>
  <c r="L22" i="131"/>
  <c r="L22" i="132"/>
  <c r="L22" i="133"/>
  <c r="L22" i="134"/>
  <c r="L22" i="135"/>
  <c r="L22" i="136"/>
  <c r="L22" i="137"/>
  <c r="L22" i="138"/>
  <c r="L22" i="139"/>
  <c r="L22" i="140"/>
  <c r="L22" i="141"/>
  <c r="L22" i="142"/>
  <c r="L22" i="143"/>
  <c r="L22" i="144"/>
  <c r="L22" i="145"/>
  <c r="L22" i="146"/>
  <c r="L22" i="147"/>
  <c r="L22" i="148"/>
  <c r="L22" i="149"/>
  <c r="L22" i="150"/>
  <c r="L22" i="151"/>
  <c r="L22" i="152"/>
  <c r="L22" i="153"/>
  <c r="L22" i="13"/>
  <c r="K37" i="3"/>
  <c r="K37" i="55"/>
  <c r="K37" i="56"/>
  <c r="K37" i="57"/>
  <c r="K37" i="12"/>
  <c r="K37" i="14"/>
  <c r="K37" i="61"/>
  <c r="K37" i="15"/>
  <c r="K37" i="9"/>
  <c r="K37" i="39"/>
  <c r="K37" i="43"/>
  <c r="K37" i="44"/>
  <c r="K37" i="42"/>
  <c r="K37" i="65"/>
  <c r="K37" i="64"/>
  <c r="K37" i="40"/>
  <c r="K37" i="41"/>
  <c r="K37" i="11"/>
  <c r="K37" i="77"/>
  <c r="K37" i="72"/>
  <c r="K37" i="76"/>
  <c r="K37" i="18"/>
  <c r="K37" i="73"/>
  <c r="K37" i="75"/>
  <c r="K37" i="74"/>
  <c r="K37" i="4"/>
  <c r="K37" i="17"/>
  <c r="K37" i="16"/>
  <c r="K37" i="7"/>
  <c r="K37" i="19"/>
  <c r="K37" i="20"/>
  <c r="K37" i="21"/>
  <c r="K37" i="22"/>
  <c r="K37" i="23"/>
  <c r="K37" i="24"/>
  <c r="K37" i="25"/>
  <c r="K37" i="26"/>
  <c r="K37" i="27"/>
  <c r="K37" i="28"/>
  <c r="K37" i="29"/>
  <c r="K37" i="30"/>
  <c r="K37" i="31"/>
  <c r="K37" i="32"/>
  <c r="K37" i="33"/>
  <c r="K37" i="34"/>
  <c r="K37" i="35"/>
  <c r="K37" i="36"/>
  <c r="K37" i="37"/>
  <c r="K37" i="123"/>
  <c r="K37" i="38"/>
  <c r="K37" i="45"/>
  <c r="K37" i="46"/>
  <c r="K37" i="127"/>
  <c r="K37" i="126"/>
  <c r="K37" i="47"/>
  <c r="K37" i="48"/>
  <c r="K37" i="49"/>
  <c r="K37" i="50"/>
  <c r="K37" i="51"/>
  <c r="K37" i="52"/>
  <c r="K37" i="53"/>
  <c r="K37" i="54"/>
  <c r="K37" i="63"/>
  <c r="K37" i="66"/>
  <c r="K37" i="67"/>
  <c r="K37" i="68"/>
  <c r="K37" i="69"/>
  <c r="K37" i="70"/>
  <c r="K37" i="71"/>
  <c r="K37" i="78"/>
  <c r="K37" i="102"/>
  <c r="K37" i="79"/>
  <c r="K37" i="80"/>
  <c r="K37" i="81"/>
  <c r="K37" i="10"/>
  <c r="K37" i="82"/>
  <c r="K37" i="83"/>
  <c r="K37" i="84"/>
  <c r="K37" i="85"/>
  <c r="K37" i="86"/>
  <c r="K37" i="87"/>
  <c r="K37" i="88"/>
  <c r="K37" i="89"/>
  <c r="K37" i="90"/>
  <c r="K37" i="91"/>
  <c r="K37" i="92"/>
  <c r="K37" i="93"/>
  <c r="K37" i="94"/>
  <c r="K37" i="95"/>
  <c r="K37" i="96"/>
  <c r="K37" i="97"/>
  <c r="K37" i="110"/>
  <c r="K37" i="111"/>
  <c r="K37" i="99"/>
  <c r="K37" i="101"/>
  <c r="K37" i="100"/>
  <c r="K37" i="155"/>
  <c r="K37" i="103"/>
  <c r="K37" i="104"/>
  <c r="K37" i="105"/>
  <c r="K37" i="106"/>
  <c r="K37" i="107"/>
  <c r="K37" i="108"/>
  <c r="K37" i="109"/>
  <c r="K37" i="112"/>
  <c r="K37" i="113"/>
  <c r="K37" i="114"/>
  <c r="K37" i="115"/>
  <c r="K37" i="117"/>
  <c r="K37" i="118"/>
  <c r="K37" i="8"/>
  <c r="K37" i="119"/>
  <c r="K37" i="120"/>
  <c r="K37" i="125"/>
  <c r="K37" i="129"/>
  <c r="K37" i="130"/>
  <c r="K37" i="131"/>
  <c r="K37" i="132"/>
  <c r="K37" i="133"/>
  <c r="K37" i="134"/>
  <c r="K37" i="135"/>
  <c r="K37" i="136"/>
  <c r="K37" i="137"/>
  <c r="K37" i="138"/>
  <c r="K37" i="139"/>
  <c r="K37" i="140"/>
  <c r="K37" i="141"/>
  <c r="K37" i="142"/>
  <c r="K37" i="143"/>
  <c r="K37" i="144"/>
  <c r="K37" i="145"/>
  <c r="K37" i="146"/>
  <c r="K37" i="147"/>
  <c r="K37" i="148"/>
  <c r="K37" i="149"/>
  <c r="K37" i="150"/>
  <c r="K37" i="151"/>
  <c r="K37" i="152"/>
  <c r="K37" i="153"/>
  <c r="K37" i="13"/>
  <c r="M22" i="3"/>
  <c r="K36" i="3" s="1"/>
  <c r="M22" i="55"/>
  <c r="K36" i="55" s="1"/>
  <c r="M22" i="56"/>
  <c r="K36" i="56" s="1"/>
  <c r="M22" i="57"/>
  <c r="K36" i="57" s="1"/>
  <c r="M22" i="12"/>
  <c r="K36" i="12" s="1"/>
  <c r="M22" i="14"/>
  <c r="K36" i="14" s="1"/>
  <c r="M22" i="61"/>
  <c r="K36" i="61" s="1"/>
  <c r="M22" i="15"/>
  <c r="K36" i="15" s="1"/>
  <c r="M22" i="9"/>
  <c r="K36" i="9" s="1"/>
  <c r="M22" i="39"/>
  <c r="K36" i="39" s="1"/>
  <c r="M22" i="43"/>
  <c r="K36" i="43" s="1"/>
  <c r="M22" i="44"/>
  <c r="K36" i="44" s="1"/>
  <c r="M22" i="42"/>
  <c r="K36" i="42" s="1"/>
  <c r="M22" i="65"/>
  <c r="K36" i="65" s="1"/>
  <c r="M22" i="64"/>
  <c r="K36" i="64" s="1"/>
  <c r="M22" i="40"/>
  <c r="K36" i="40" s="1"/>
  <c r="M22" i="41"/>
  <c r="K36" i="41" s="1"/>
  <c r="M22" i="11"/>
  <c r="K36" i="11" s="1"/>
  <c r="M22" i="77"/>
  <c r="K36" i="77" s="1"/>
  <c r="M22" i="72"/>
  <c r="K36" i="72" s="1"/>
  <c r="M22" i="76"/>
  <c r="K36" i="76" s="1"/>
  <c r="M22" i="18"/>
  <c r="K36" i="18" s="1"/>
  <c r="M22" i="73"/>
  <c r="K36" i="73" s="1"/>
  <c r="M22" i="75"/>
  <c r="K36" i="75" s="1"/>
  <c r="M22" i="74"/>
  <c r="K36" i="74" s="1"/>
  <c r="M22" i="4"/>
  <c r="K36" i="4" s="1"/>
  <c r="M22" i="17"/>
  <c r="K36" i="17" s="1"/>
  <c r="M22" i="16"/>
  <c r="K36" i="16" s="1"/>
  <c r="M22" i="7"/>
  <c r="K36" i="7" s="1"/>
  <c r="M22" i="19"/>
  <c r="K36" i="19" s="1"/>
  <c r="M22" i="20"/>
  <c r="K36" i="20" s="1"/>
  <c r="M22" i="21"/>
  <c r="K36" i="21" s="1"/>
  <c r="M22" i="22"/>
  <c r="K36" i="22" s="1"/>
  <c r="M22" i="23"/>
  <c r="K36" i="23" s="1"/>
  <c r="M22" i="24"/>
  <c r="K36" i="24" s="1"/>
  <c r="M22" i="25"/>
  <c r="K36" i="25" s="1"/>
  <c r="M22" i="26"/>
  <c r="K36" i="26" s="1"/>
  <c r="M22" i="27"/>
  <c r="K36" i="27" s="1"/>
  <c r="M22" i="28"/>
  <c r="K36" i="28" s="1"/>
  <c r="M22" i="29"/>
  <c r="K36" i="29" s="1"/>
  <c r="M22" i="30"/>
  <c r="K36" i="30" s="1"/>
  <c r="M22" i="31"/>
  <c r="K36" i="31" s="1"/>
  <c r="M22" i="32"/>
  <c r="K36" i="32" s="1"/>
  <c r="M22" i="33"/>
  <c r="K36" i="33" s="1"/>
  <c r="M22" i="34"/>
  <c r="K36" i="34" s="1"/>
  <c r="M22" i="35"/>
  <c r="K36" i="35" s="1"/>
  <c r="M22" i="36"/>
  <c r="K36" i="36" s="1"/>
  <c r="M22" i="37"/>
  <c r="K36" i="37" s="1"/>
  <c r="M22" i="123"/>
  <c r="K36" i="123" s="1"/>
  <c r="M22" i="38"/>
  <c r="K36" i="38" s="1"/>
  <c r="M22" i="45"/>
  <c r="K36" i="45" s="1"/>
  <c r="M22" i="46"/>
  <c r="K36" i="46" s="1"/>
  <c r="M22" i="127"/>
  <c r="K36" i="127" s="1"/>
  <c r="M22" i="126"/>
  <c r="K36" i="126" s="1"/>
  <c r="M22" i="47"/>
  <c r="K36" i="47" s="1"/>
  <c r="M22" i="48"/>
  <c r="K36" i="48" s="1"/>
  <c r="M22" i="49"/>
  <c r="K36" i="49" s="1"/>
  <c r="M22" i="50"/>
  <c r="K36" i="50" s="1"/>
  <c r="M22" i="51"/>
  <c r="K36" i="51" s="1"/>
  <c r="M22" i="52"/>
  <c r="K36" i="52" s="1"/>
  <c r="M22" i="53"/>
  <c r="K36" i="53" s="1"/>
  <c r="M22" i="54"/>
  <c r="K36" i="54" s="1"/>
  <c r="M22" i="63"/>
  <c r="K36" i="63" s="1"/>
  <c r="M22" i="66"/>
  <c r="K36" i="66" s="1"/>
  <c r="M22" i="67"/>
  <c r="K36" i="67" s="1"/>
  <c r="M22" i="68"/>
  <c r="K36" i="68" s="1"/>
  <c r="M22" i="69"/>
  <c r="K36" i="69" s="1"/>
  <c r="M22" i="70"/>
  <c r="K36" i="70" s="1"/>
  <c r="M22" i="71"/>
  <c r="K36" i="71" s="1"/>
  <c r="M22" i="78"/>
  <c r="K36" i="78" s="1"/>
  <c r="M22" i="102"/>
  <c r="K36" i="102" s="1"/>
  <c r="M22" i="79"/>
  <c r="K36" i="79" s="1"/>
  <c r="M22" i="80"/>
  <c r="K36" i="80" s="1"/>
  <c r="M22" i="81"/>
  <c r="K36" i="81" s="1"/>
  <c r="M22" i="10"/>
  <c r="K36" i="10" s="1"/>
  <c r="M22" i="82"/>
  <c r="K36" i="82" s="1"/>
  <c r="M22" i="83"/>
  <c r="K36" i="83" s="1"/>
  <c r="M22" i="84"/>
  <c r="K36" i="84" s="1"/>
  <c r="M22" i="85"/>
  <c r="K36" i="85" s="1"/>
  <c r="M22" i="86"/>
  <c r="K36" i="86" s="1"/>
  <c r="M22" i="87"/>
  <c r="K36" i="87" s="1"/>
  <c r="M22" i="88"/>
  <c r="K36" i="88" s="1"/>
  <c r="M22" i="89"/>
  <c r="K36" i="89" s="1"/>
  <c r="M22" i="90"/>
  <c r="K36" i="90" s="1"/>
  <c r="M22" i="91"/>
  <c r="K36" i="91" s="1"/>
  <c r="M22" i="92"/>
  <c r="K36" i="92" s="1"/>
  <c r="M22" i="93"/>
  <c r="K36" i="93" s="1"/>
  <c r="M22" i="94"/>
  <c r="K36" i="94" s="1"/>
  <c r="M22" i="95"/>
  <c r="K36" i="95" s="1"/>
  <c r="M22" i="96"/>
  <c r="K36" i="96" s="1"/>
  <c r="M22" i="97"/>
  <c r="K36" i="97" s="1"/>
  <c r="M22" i="110"/>
  <c r="K36" i="110" s="1"/>
  <c r="M22" i="111"/>
  <c r="K36" i="111" s="1"/>
  <c r="M22" i="99"/>
  <c r="K36" i="99" s="1"/>
  <c r="M22" i="101"/>
  <c r="K36" i="101" s="1"/>
  <c r="M22" i="100"/>
  <c r="K36" i="100" s="1"/>
  <c r="M22" i="155"/>
  <c r="K36" i="155" s="1"/>
  <c r="M22" i="103"/>
  <c r="K36" i="103" s="1"/>
  <c r="M22" i="104"/>
  <c r="K36" i="104" s="1"/>
  <c r="M22" i="105"/>
  <c r="K36" i="105" s="1"/>
  <c r="M22" i="106"/>
  <c r="K36" i="106" s="1"/>
  <c r="M22" i="107"/>
  <c r="K36" i="107" s="1"/>
  <c r="M22" i="108"/>
  <c r="K36" i="108" s="1"/>
  <c r="M22" i="109"/>
  <c r="K36" i="109" s="1"/>
  <c r="M22" i="112"/>
  <c r="K36" i="112" s="1"/>
  <c r="M22" i="113"/>
  <c r="K36" i="113" s="1"/>
  <c r="M22" i="114"/>
  <c r="K36" i="114" s="1"/>
  <c r="M22" i="115"/>
  <c r="K36" i="115" s="1"/>
  <c r="M22" i="117"/>
  <c r="K36" i="117" s="1"/>
  <c r="M22" i="118"/>
  <c r="K36" i="118" s="1"/>
  <c r="K36" i="8"/>
  <c r="M22" i="119"/>
  <c r="K36" i="119" s="1"/>
  <c r="M22" i="120"/>
  <c r="K36" i="120" s="1"/>
  <c r="M22" i="125"/>
  <c r="K36" i="125" s="1"/>
  <c r="M22" i="129"/>
  <c r="K36" i="129" s="1"/>
  <c r="M22" i="130"/>
  <c r="K36" i="130" s="1"/>
  <c r="M22" i="131"/>
  <c r="K36" i="131" s="1"/>
  <c r="M22" i="132"/>
  <c r="K36" i="132" s="1"/>
  <c r="M22" i="133"/>
  <c r="K36" i="133" s="1"/>
  <c r="M22" i="134"/>
  <c r="K36" i="134" s="1"/>
  <c r="M22" i="135"/>
  <c r="K36" i="135" s="1"/>
  <c r="M22" i="136"/>
  <c r="K36" i="136" s="1"/>
  <c r="M22" i="137"/>
  <c r="K36" i="137" s="1"/>
  <c r="M22" i="138"/>
  <c r="K36" i="138" s="1"/>
  <c r="M22" i="139"/>
  <c r="K36" i="139" s="1"/>
  <c r="M22" i="140"/>
  <c r="K36" i="140" s="1"/>
  <c r="M22" i="141"/>
  <c r="K36" i="141" s="1"/>
  <c r="M22" i="142"/>
  <c r="K36" i="142" s="1"/>
  <c r="M22" i="143"/>
  <c r="K36" i="143" s="1"/>
  <c r="M22" i="144"/>
  <c r="K36" i="144" s="1"/>
  <c r="M22" i="145"/>
  <c r="K36" i="145" s="1"/>
  <c r="M22" i="146"/>
  <c r="K36" i="146" s="1"/>
  <c r="M22" i="147"/>
  <c r="K36" i="147" s="1"/>
  <c r="M22" i="148"/>
  <c r="K36" i="148" s="1"/>
  <c r="M22" i="149"/>
  <c r="K36" i="149" s="1"/>
  <c r="M22" i="150"/>
  <c r="K36" i="150" s="1"/>
  <c r="M22" i="151"/>
  <c r="K36" i="151" s="1"/>
  <c r="M22" i="152"/>
  <c r="K36" i="152" s="1"/>
  <c r="M22" i="153"/>
  <c r="K36" i="153" s="1"/>
  <c r="M22" i="13"/>
  <c r="K36" i="13" s="1"/>
  <c r="A41" i="156" a="1"/>
  <c r="A45" i="156" a="1"/>
  <c r="A57" i="156" a="1"/>
  <c r="A53" i="156" a="1"/>
  <c r="A60" i="156" a="1"/>
  <c r="A49" i="156" a="1"/>
  <c r="R42" i="156" a="1"/>
  <c r="L48" i="2" a="1"/>
  <c r="T61" i="156" a="1"/>
  <c r="E54" i="156" a="1"/>
  <c r="F42" i="156" a="1"/>
  <c r="P46" i="156" a="1"/>
  <c r="G61" i="156" a="1"/>
  <c r="F61" i="156" a="1"/>
  <c r="E46" i="156" a="1"/>
  <c r="I42" i="156" a="1"/>
  <c r="Q46" i="156" a="1"/>
  <c r="H46" i="156" a="1"/>
  <c r="L49" i="2" a="1"/>
  <c r="C42" i="156" a="1"/>
  <c r="E42" i="156" a="1"/>
  <c r="Q40" i="2" a="1"/>
  <c r="C61" i="156" a="1"/>
  <c r="T54" i="156" a="1"/>
  <c r="M54" i="156" a="1"/>
  <c r="S61" i="156" a="1"/>
  <c r="L46" i="156" a="1"/>
  <c r="P61" i="156" a="1"/>
  <c r="B61" i="156" a="1"/>
  <c r="N54" i="156" a="1"/>
  <c r="L61" i="156" a="1"/>
  <c r="S42" i="156" a="1"/>
  <c r="L47" i="2" a="1"/>
  <c r="S54" i="156" a="1"/>
  <c r="K46" i="156" a="1"/>
  <c r="Q42" i="156" a="1"/>
  <c r="N61" i="156" a="1"/>
  <c r="M42" i="156" a="1"/>
  <c r="I46" i="156" a="1"/>
  <c r="R46" i="156" a="1"/>
  <c r="B42" i="156" a="1"/>
  <c r="B46" i="156" a="1"/>
  <c r="K42" i="156" a="1"/>
  <c r="H54" i="156" a="1"/>
  <c r="D42" i="156" a="1"/>
  <c r="L50" i="2" a="1"/>
  <c r="J61" i="156" a="1"/>
  <c r="M46" i="156" a="1"/>
  <c r="I54" i="156" a="1"/>
  <c r="A61" i="156" a="1"/>
  <c r="O61" i="156" a="1"/>
  <c r="O56" i="2" a="1"/>
  <c r="L52" i="2" a="1"/>
  <c r="O42" i="156" a="1"/>
  <c r="M64" i="2" a="1"/>
  <c r="F54" i="156" a="1"/>
  <c r="L54" i="156" a="1"/>
  <c r="L45" i="2" a="1"/>
  <c r="D54" i="156" a="1"/>
  <c r="R54" i="156" a="1"/>
  <c r="H61" i="156" a="1"/>
  <c r="I61" i="156" a="1"/>
  <c r="F46" i="156" a="1"/>
  <c r="T46" i="156" a="1"/>
  <c r="K61" i="156" a="1"/>
  <c r="D46" i="156" a="1"/>
  <c r="L42" i="156" a="1"/>
  <c r="H42" i="156" a="1"/>
  <c r="R61" i="156" a="1"/>
  <c r="Q61" i="156" a="1"/>
  <c r="T42" i="156" a="1"/>
  <c r="P54" i="156" a="1"/>
  <c r="O54" i="156" a="1"/>
  <c r="J54" i="156" a="1"/>
  <c r="S46" i="156" a="1"/>
  <c r="J46" i="156" a="1"/>
  <c r="L46" i="2" a="1"/>
  <c r="L51" i="2" a="1"/>
  <c r="G42" i="156" a="1"/>
  <c r="G46" i="156" a="1"/>
  <c r="P42" i="156" a="1"/>
  <c r="O46" i="156" a="1"/>
  <c r="D61" i="156" a="1"/>
  <c r="C46" i="156" a="1"/>
  <c r="B54" i="156" a="1"/>
  <c r="Q54" i="156" a="1"/>
  <c r="N46" i="156" a="1"/>
  <c r="G54" i="156" a="1"/>
  <c r="K54" i="156" a="1"/>
  <c r="J42" i="156" a="1"/>
  <c r="N42" i="156" a="1"/>
  <c r="E61" i="156" a="1"/>
  <c r="M61" i="156" a="1"/>
  <c r="C54" i="156" a="1"/>
  <c r="N56" i="2" a="1"/>
  <c r="L27" i="62" l="1"/>
  <c r="M27" i="62"/>
  <c r="I3" i="142"/>
  <c r="I5" i="142"/>
  <c r="I3" i="134"/>
  <c r="I5" i="134"/>
  <c r="I3" i="119"/>
  <c r="I4" i="119"/>
  <c r="I3" i="94"/>
  <c r="I4" i="94"/>
  <c r="I5" i="94"/>
  <c r="I3" i="86"/>
  <c r="I4" i="86"/>
  <c r="I5" i="86"/>
  <c r="I3" i="79"/>
  <c r="I4" i="79"/>
  <c r="I5" i="79"/>
  <c r="I3" i="66"/>
  <c r="I4" i="66"/>
  <c r="I5" i="66"/>
  <c r="I3" i="49"/>
  <c r="I4" i="49"/>
  <c r="I5" i="49"/>
  <c r="I3" i="123"/>
  <c r="K31" i="123" s="1"/>
  <c r="I4" i="123"/>
  <c r="I5" i="123"/>
  <c r="I3" i="30"/>
  <c r="I4" i="30"/>
  <c r="I5" i="30"/>
  <c r="I3" i="22"/>
  <c r="I4" i="22"/>
  <c r="I5" i="22"/>
  <c r="I3" i="74"/>
  <c r="I4" i="74"/>
  <c r="I5" i="74"/>
  <c r="I3" i="41"/>
  <c r="I4" i="41"/>
  <c r="I5" i="41"/>
  <c r="I3" i="9"/>
  <c r="I4" i="9"/>
  <c r="I5" i="9"/>
  <c r="I5" i="56"/>
  <c r="I3" i="56"/>
  <c r="K31" i="56" s="1"/>
  <c r="I4" i="56"/>
  <c r="I6" i="149"/>
  <c r="I6" i="141"/>
  <c r="I6" i="133"/>
  <c r="I6" i="118"/>
  <c r="I6" i="109"/>
  <c r="I6" i="100"/>
  <c r="I6" i="74"/>
  <c r="I5" i="120"/>
  <c r="I3" i="151"/>
  <c r="I5" i="147"/>
  <c r="I5" i="143"/>
  <c r="I5" i="138"/>
  <c r="I4" i="133"/>
  <c r="I5" i="106"/>
  <c r="I5" i="89"/>
  <c r="I3" i="80"/>
  <c r="I5" i="8"/>
  <c r="I3" i="108"/>
  <c r="I4" i="108"/>
  <c r="I5" i="108"/>
  <c r="I3" i="101"/>
  <c r="I4" i="101"/>
  <c r="I5" i="101"/>
  <c r="I3" i="93"/>
  <c r="I4" i="93"/>
  <c r="I3" i="85"/>
  <c r="I4" i="85"/>
  <c r="I3" i="102"/>
  <c r="I4" i="102"/>
  <c r="I3" i="63"/>
  <c r="I4" i="63"/>
  <c r="I5" i="63"/>
  <c r="I3" i="48"/>
  <c r="I4" i="48"/>
  <c r="I5" i="48"/>
  <c r="I3" i="37"/>
  <c r="I4" i="37"/>
  <c r="I5" i="37"/>
  <c r="I3" i="29"/>
  <c r="I4" i="29"/>
  <c r="I5" i="29"/>
  <c r="I3" i="21"/>
  <c r="I4" i="21"/>
  <c r="I5" i="21"/>
  <c r="I4" i="75"/>
  <c r="I5" i="75"/>
  <c r="I3" i="75"/>
  <c r="I6" i="75"/>
  <c r="I4" i="40"/>
  <c r="I5" i="40"/>
  <c r="I3" i="40"/>
  <c r="I6" i="40"/>
  <c r="I4" i="121"/>
  <c r="I5" i="121"/>
  <c r="I3" i="121"/>
  <c r="I6" i="121"/>
  <c r="I3" i="55"/>
  <c r="K31" i="55" s="1"/>
  <c r="I6" i="55"/>
  <c r="I4" i="55"/>
  <c r="I5" i="55"/>
  <c r="I6" i="148"/>
  <c r="I6" i="108"/>
  <c r="I6" i="101"/>
  <c r="I6" i="66"/>
  <c r="I6" i="22"/>
  <c r="I4" i="120"/>
  <c r="I5" i="150"/>
  <c r="I3" i="147"/>
  <c r="I3" i="143"/>
  <c r="I4" i="138"/>
  <c r="K31" i="138" s="1"/>
  <c r="I3" i="133"/>
  <c r="I4" i="118"/>
  <c r="I4" i="106"/>
  <c r="I5" i="111"/>
  <c r="I4" i="95"/>
  <c r="I5" i="102"/>
  <c r="I3" i="140"/>
  <c r="K31" i="140" s="1"/>
  <c r="I4" i="140"/>
  <c r="I5" i="140"/>
  <c r="I3" i="132"/>
  <c r="I4" i="132"/>
  <c r="I5" i="132"/>
  <c r="I3" i="107"/>
  <c r="I4" i="107"/>
  <c r="I3" i="99"/>
  <c r="I4" i="99"/>
  <c r="I3" i="92"/>
  <c r="I6" i="92"/>
  <c r="I5" i="84"/>
  <c r="I3" i="84"/>
  <c r="I6" i="84"/>
  <c r="I4" i="78"/>
  <c r="I5" i="78"/>
  <c r="I3" i="78"/>
  <c r="I6" i="78"/>
  <c r="I4" i="47"/>
  <c r="I5" i="47"/>
  <c r="I3" i="47"/>
  <c r="I6" i="47"/>
  <c r="I4" i="36"/>
  <c r="I5" i="36"/>
  <c r="I3" i="36"/>
  <c r="K31" i="36" s="1"/>
  <c r="I6" i="36"/>
  <c r="I4" i="28"/>
  <c r="I5" i="28"/>
  <c r="I3" i="28"/>
  <c r="I6" i="28"/>
  <c r="I4" i="20"/>
  <c r="I5" i="20"/>
  <c r="I3" i="20"/>
  <c r="I6" i="20"/>
  <c r="I3" i="73"/>
  <c r="I4" i="73"/>
  <c r="I5" i="73"/>
  <c r="I3" i="64"/>
  <c r="I4" i="64"/>
  <c r="I5" i="64"/>
  <c r="I3" i="15"/>
  <c r="I4" i="15"/>
  <c r="I5" i="15"/>
  <c r="I3" i="3"/>
  <c r="K31" i="3" s="1"/>
  <c r="I4" i="3"/>
  <c r="I5" i="3"/>
  <c r="I6" i="147"/>
  <c r="I6" i="139"/>
  <c r="I6" i="131"/>
  <c r="I6" i="107"/>
  <c r="I6" i="99"/>
  <c r="I6" i="63"/>
  <c r="I6" i="21"/>
  <c r="I5" i="153"/>
  <c r="I4" i="150"/>
  <c r="I5" i="146"/>
  <c r="I4" i="142"/>
  <c r="I3" i="137"/>
  <c r="I3" i="118"/>
  <c r="K31" i="118" s="1"/>
  <c r="I3" i="95"/>
  <c r="I3" i="87"/>
  <c r="I3" i="131"/>
  <c r="I4" i="131"/>
  <c r="I3" i="117"/>
  <c r="I4" i="117"/>
  <c r="I5" i="117"/>
  <c r="I3" i="111"/>
  <c r="I6" i="111"/>
  <c r="I4" i="91"/>
  <c r="I5" i="91"/>
  <c r="I4" i="83"/>
  <c r="I5" i="83"/>
  <c r="I4" i="71"/>
  <c r="I5" i="71"/>
  <c r="I3" i="54"/>
  <c r="I4" i="54"/>
  <c r="I5" i="54"/>
  <c r="I3" i="126"/>
  <c r="I4" i="126"/>
  <c r="I5" i="126"/>
  <c r="I3" i="35"/>
  <c r="I4" i="35"/>
  <c r="I5" i="35"/>
  <c r="I3" i="27"/>
  <c r="I4" i="27"/>
  <c r="I5" i="27"/>
  <c r="I3" i="19"/>
  <c r="I4" i="19"/>
  <c r="I5" i="19"/>
  <c r="I3" i="18"/>
  <c r="I4" i="18"/>
  <c r="I5" i="18"/>
  <c r="I3" i="65"/>
  <c r="I4" i="65"/>
  <c r="I5" i="65"/>
  <c r="I5" i="61"/>
  <c r="I3" i="61"/>
  <c r="I4" i="61"/>
  <c r="I6" i="120"/>
  <c r="I6" i="146"/>
  <c r="I6" i="138"/>
  <c r="I6" i="130"/>
  <c r="I6" i="106"/>
  <c r="I6" i="110"/>
  <c r="I6" i="79"/>
  <c r="I6" i="54"/>
  <c r="I6" i="30"/>
  <c r="I6" i="19"/>
  <c r="I4" i="153"/>
  <c r="K31" i="153" s="1"/>
  <c r="I5" i="149"/>
  <c r="I4" i="146"/>
  <c r="I5" i="141"/>
  <c r="I4" i="136"/>
  <c r="I5" i="130"/>
  <c r="I5" i="93"/>
  <c r="I5" i="85"/>
  <c r="K33" i="122"/>
  <c r="I3" i="122"/>
  <c r="I4" i="122"/>
  <c r="I5" i="122"/>
  <c r="I4" i="115"/>
  <c r="I5" i="115"/>
  <c r="I4" i="105"/>
  <c r="I5" i="105"/>
  <c r="I4" i="110"/>
  <c r="K31" i="110" s="1"/>
  <c r="I5" i="110"/>
  <c r="I4" i="90"/>
  <c r="I5" i="90"/>
  <c r="I3" i="82"/>
  <c r="I4" i="82"/>
  <c r="I5" i="82"/>
  <c r="I3" i="70"/>
  <c r="I4" i="70"/>
  <c r="I5" i="70"/>
  <c r="I3" i="53"/>
  <c r="I4" i="53"/>
  <c r="I5" i="53"/>
  <c r="I3" i="127"/>
  <c r="K31" i="127" s="1"/>
  <c r="I4" i="127"/>
  <c r="I5" i="127"/>
  <c r="I3" i="34"/>
  <c r="K31" i="34" s="1"/>
  <c r="I4" i="34"/>
  <c r="I5" i="34"/>
  <c r="I3" i="26"/>
  <c r="I4" i="26"/>
  <c r="I5" i="26"/>
  <c r="I3" i="7"/>
  <c r="I4" i="7"/>
  <c r="I5" i="7"/>
  <c r="I5" i="76"/>
  <c r="I3" i="76"/>
  <c r="I4" i="76"/>
  <c r="I5" i="42"/>
  <c r="I3" i="42"/>
  <c r="I4" i="42"/>
  <c r="I3" i="14"/>
  <c r="I6" i="14"/>
  <c r="I4" i="14"/>
  <c r="I5" i="14"/>
  <c r="I6" i="153"/>
  <c r="I6" i="145"/>
  <c r="I6" i="115"/>
  <c r="I6" i="105"/>
  <c r="I6" i="102"/>
  <c r="I6" i="53"/>
  <c r="I6" i="29"/>
  <c r="I6" i="7"/>
  <c r="I6" i="9"/>
  <c r="I4" i="149"/>
  <c r="I5" i="145"/>
  <c r="I4" i="141"/>
  <c r="K31" i="141" s="1"/>
  <c r="I3" i="136"/>
  <c r="I4" i="130"/>
  <c r="K31" i="130" s="1"/>
  <c r="I5" i="92"/>
  <c r="I4" i="84"/>
  <c r="I4" i="137"/>
  <c r="I5" i="137"/>
  <c r="I4" i="129"/>
  <c r="I5" i="129"/>
  <c r="I4" i="114"/>
  <c r="K31" i="114" s="1"/>
  <c r="I5" i="114"/>
  <c r="I4" i="104"/>
  <c r="K31" i="104" s="1"/>
  <c r="I5" i="104"/>
  <c r="I3" i="97"/>
  <c r="I4" i="97"/>
  <c r="I3" i="89"/>
  <c r="I4" i="89"/>
  <c r="I3" i="10"/>
  <c r="I4" i="10"/>
  <c r="I5" i="69"/>
  <c r="I3" i="69"/>
  <c r="I4" i="69"/>
  <c r="I5" i="52"/>
  <c r="I3" i="52"/>
  <c r="I4" i="52"/>
  <c r="I5" i="46"/>
  <c r="I3" i="46"/>
  <c r="I4" i="46"/>
  <c r="I5" i="33"/>
  <c r="I3" i="33"/>
  <c r="I4" i="33"/>
  <c r="I5" i="25"/>
  <c r="I3" i="25"/>
  <c r="I4" i="25"/>
  <c r="I5" i="16"/>
  <c r="I3" i="16"/>
  <c r="I4" i="16"/>
  <c r="I3" i="72"/>
  <c r="I6" i="72"/>
  <c r="I4" i="72"/>
  <c r="I5" i="72"/>
  <c r="I3" i="44"/>
  <c r="I6" i="44"/>
  <c r="I4" i="44"/>
  <c r="I5" i="44"/>
  <c r="I3" i="13"/>
  <c r="I4" i="13"/>
  <c r="I5" i="13"/>
  <c r="I6" i="152"/>
  <c r="I6" i="144"/>
  <c r="I6" i="136"/>
  <c r="I6" i="114"/>
  <c r="I6" i="104"/>
  <c r="I6" i="97"/>
  <c r="I6" i="86"/>
  <c r="I6" i="71"/>
  <c r="I6" i="52"/>
  <c r="I6" i="123"/>
  <c r="I6" i="16"/>
  <c r="I6" i="122"/>
  <c r="I4" i="152"/>
  <c r="I3" i="145"/>
  <c r="I5" i="135"/>
  <c r="I3" i="129"/>
  <c r="I4" i="109"/>
  <c r="I4" i="92"/>
  <c r="I3" i="83"/>
  <c r="K31" i="83" s="1"/>
  <c r="I4" i="125"/>
  <c r="I5" i="125"/>
  <c r="I3" i="113"/>
  <c r="I4" i="113"/>
  <c r="I3" i="103"/>
  <c r="I4" i="103"/>
  <c r="I3" i="96"/>
  <c r="I6" i="96"/>
  <c r="I5" i="96"/>
  <c r="I3" i="88"/>
  <c r="I6" i="88"/>
  <c r="I5" i="88"/>
  <c r="I3" i="81"/>
  <c r="I6" i="81"/>
  <c r="I5" i="81"/>
  <c r="I3" i="68"/>
  <c r="I6" i="68"/>
  <c r="I4" i="68"/>
  <c r="I5" i="68"/>
  <c r="I3" i="51"/>
  <c r="I6" i="51"/>
  <c r="I4" i="51"/>
  <c r="I5" i="51"/>
  <c r="I3" i="45"/>
  <c r="I6" i="45"/>
  <c r="I4" i="45"/>
  <c r="I5" i="45"/>
  <c r="I3" i="32"/>
  <c r="I6" i="32"/>
  <c r="I4" i="32"/>
  <c r="I5" i="32"/>
  <c r="I3" i="24"/>
  <c r="I6" i="24"/>
  <c r="I4" i="24"/>
  <c r="I5" i="24"/>
  <c r="I3" i="17"/>
  <c r="I6" i="17"/>
  <c r="I4" i="17"/>
  <c r="I5" i="17"/>
  <c r="I3" i="77"/>
  <c r="I4" i="77"/>
  <c r="I5" i="77"/>
  <c r="I3" i="43"/>
  <c r="I4" i="43"/>
  <c r="I5" i="43"/>
  <c r="I3" i="12"/>
  <c r="I4" i="12"/>
  <c r="I5" i="12"/>
  <c r="I6" i="151"/>
  <c r="I6" i="143"/>
  <c r="I6" i="119"/>
  <c r="I6" i="113"/>
  <c r="I6" i="103"/>
  <c r="I6" i="95"/>
  <c r="I6" i="85"/>
  <c r="I6" i="70"/>
  <c r="I6" i="37"/>
  <c r="I6" i="26"/>
  <c r="I6" i="41"/>
  <c r="I6" i="56"/>
  <c r="I3" i="152"/>
  <c r="I4" i="148"/>
  <c r="I4" i="144"/>
  <c r="I5" i="139"/>
  <c r="I4" i="134"/>
  <c r="I3" i="125"/>
  <c r="I3" i="109"/>
  <c r="I4" i="100"/>
  <c r="I3" i="91"/>
  <c r="K31" i="91" s="1"/>
  <c r="I5" i="10"/>
  <c r="I3" i="135"/>
  <c r="I4" i="135"/>
  <c r="K31" i="120"/>
  <c r="I3" i="112"/>
  <c r="I5" i="112"/>
  <c r="I3" i="155"/>
  <c r="I5" i="155"/>
  <c r="I4" i="87"/>
  <c r="I5" i="87"/>
  <c r="I4" i="80"/>
  <c r="I5" i="80"/>
  <c r="I3" i="67"/>
  <c r="I4" i="67"/>
  <c r="I5" i="67"/>
  <c r="I3" i="50"/>
  <c r="I4" i="50"/>
  <c r="I5" i="50"/>
  <c r="I3" i="38"/>
  <c r="K31" i="38" s="1"/>
  <c r="I4" i="38"/>
  <c r="I5" i="38"/>
  <c r="I3" i="31"/>
  <c r="I4" i="31"/>
  <c r="I5" i="31"/>
  <c r="I3" i="23"/>
  <c r="I4" i="23"/>
  <c r="I5" i="23"/>
  <c r="I3" i="4"/>
  <c r="I4" i="4"/>
  <c r="I5" i="4"/>
  <c r="I3" i="11"/>
  <c r="I4" i="11"/>
  <c r="I5" i="11"/>
  <c r="I3" i="39"/>
  <c r="I4" i="39"/>
  <c r="I5" i="39"/>
  <c r="I3" i="57"/>
  <c r="K31" i="57" s="1"/>
  <c r="I4" i="57"/>
  <c r="I5" i="57"/>
  <c r="I6" i="150"/>
  <c r="I6" i="142"/>
  <c r="I6" i="134"/>
  <c r="I6" i="8"/>
  <c r="I6" i="112"/>
  <c r="I6" i="155"/>
  <c r="I6" i="94"/>
  <c r="I6" i="83"/>
  <c r="I6" i="69"/>
  <c r="I6" i="49"/>
  <c r="I6" i="35"/>
  <c r="I6" i="25"/>
  <c r="I6" i="4"/>
  <c r="I6" i="64"/>
  <c r="I6" i="61"/>
  <c r="I6" i="3"/>
  <c r="I5" i="151"/>
  <c r="I3" i="148"/>
  <c r="K31" i="148" s="1"/>
  <c r="I3" i="144"/>
  <c r="K31" i="144" s="1"/>
  <c r="I3" i="139"/>
  <c r="K31" i="139" s="1"/>
  <c r="I5" i="119"/>
  <c r="I5" i="107"/>
  <c r="I3" i="100"/>
  <c r="K31" i="100" s="1"/>
  <c r="I5" i="97"/>
  <c r="I3" i="90"/>
  <c r="I4" i="81"/>
  <c r="D61" i="156"/>
  <c r="C61" i="156"/>
  <c r="M61" i="156"/>
  <c r="E61" i="156"/>
  <c r="T61" i="156"/>
  <c r="P61" i="156"/>
  <c r="L61" i="156"/>
  <c r="H61" i="156"/>
  <c r="S61" i="156"/>
  <c r="O61" i="156"/>
  <c r="K61" i="156"/>
  <c r="G61" i="156"/>
  <c r="Q61" i="156"/>
  <c r="I61" i="156"/>
  <c r="R61" i="156"/>
  <c r="N61" i="156"/>
  <c r="J61" i="156"/>
  <c r="F61" i="156"/>
  <c r="B61" i="156"/>
  <c r="A61" i="156"/>
  <c r="A60" i="156"/>
  <c r="A49" i="156"/>
  <c r="Q54" i="156"/>
  <c r="M54" i="156"/>
  <c r="I54" i="156"/>
  <c r="E54" i="156"/>
  <c r="T54" i="156"/>
  <c r="P54" i="156"/>
  <c r="L54" i="156"/>
  <c r="H54" i="156"/>
  <c r="D54" i="156"/>
  <c r="S54" i="156"/>
  <c r="O54" i="156"/>
  <c r="K54" i="156"/>
  <c r="G54" i="156"/>
  <c r="C54" i="156"/>
  <c r="R54" i="156"/>
  <c r="N54" i="156"/>
  <c r="J54" i="156"/>
  <c r="F54" i="156"/>
  <c r="B54" i="156"/>
  <c r="A53" i="156"/>
  <c r="L52" i="2"/>
  <c r="L51" i="2"/>
  <c r="L50" i="2"/>
  <c r="L49" i="2"/>
  <c r="L48" i="2"/>
  <c r="L47" i="2"/>
  <c r="L46" i="2"/>
  <c r="L45" i="2"/>
  <c r="A57" i="156"/>
  <c r="B46" i="156"/>
  <c r="F46" i="156"/>
  <c r="J46" i="156"/>
  <c r="N46" i="156"/>
  <c r="R46" i="156"/>
  <c r="G46" i="156"/>
  <c r="K46" i="156"/>
  <c r="O46" i="156"/>
  <c r="S46" i="156"/>
  <c r="H46" i="156"/>
  <c r="L46" i="156"/>
  <c r="P46" i="156"/>
  <c r="T46" i="156"/>
  <c r="I46" i="156"/>
  <c r="M46" i="156"/>
  <c r="Q46" i="156"/>
  <c r="C46" i="156"/>
  <c r="D46" i="156"/>
  <c r="E46" i="156"/>
  <c r="B42" i="156"/>
  <c r="C42" i="156"/>
  <c r="G42" i="156"/>
  <c r="K42" i="156"/>
  <c r="O42" i="156"/>
  <c r="S42" i="156"/>
  <c r="D42" i="156"/>
  <c r="H42" i="156"/>
  <c r="L42" i="156"/>
  <c r="T42" i="156"/>
  <c r="I42" i="156"/>
  <c r="M42" i="156"/>
  <c r="F42" i="156"/>
  <c r="J42" i="156"/>
  <c r="N42" i="156"/>
  <c r="R42" i="156"/>
  <c r="Q42" i="156"/>
  <c r="P42" i="156"/>
  <c r="E42" i="156"/>
  <c r="A45" i="156"/>
  <c r="A41" i="156"/>
  <c r="M22" i="122"/>
  <c r="K36" i="122" s="1"/>
  <c r="B31" i="122"/>
  <c r="D31" i="122" s="1"/>
  <c r="F31" i="122" s="1"/>
  <c r="K27" i="122" s="1"/>
  <c r="F18" i="122"/>
  <c r="Q34" i="122"/>
  <c r="P34" i="122"/>
  <c r="P33" i="122"/>
  <c r="P37" i="122"/>
  <c r="P34" i="121"/>
  <c r="Q34" i="121"/>
  <c r="B31" i="121"/>
  <c r="D31" i="121" s="1"/>
  <c r="P33" i="121"/>
  <c r="M64" i="2"/>
  <c r="O56" i="2"/>
  <c r="N56" i="2"/>
  <c r="Q40" i="2"/>
  <c r="A54" i="156" a="1"/>
  <c r="A46" i="156" a="1"/>
  <c r="A42" i="156" a="1"/>
  <c r="L27" i="122" l="1"/>
  <c r="M27" i="122"/>
  <c r="N27" i="122"/>
  <c r="K31" i="105"/>
  <c r="K31" i="73"/>
  <c r="K31" i="147"/>
  <c r="K31" i="74"/>
  <c r="K31" i="155"/>
  <c r="K31" i="149"/>
  <c r="K31" i="115"/>
  <c r="K31" i="18"/>
  <c r="K31" i="71"/>
  <c r="K31" i="109"/>
  <c r="K31" i="43"/>
  <c r="K31" i="113"/>
  <c r="K31" i="145"/>
  <c r="K31" i="125"/>
  <c r="K31" i="76"/>
  <c r="K31" i="117"/>
  <c r="K31" i="48"/>
  <c r="K31" i="146"/>
  <c r="K31" i="106"/>
  <c r="K31" i="19"/>
  <c r="K31" i="150"/>
  <c r="K31" i="77"/>
  <c r="K31" i="24"/>
  <c r="K31" i="45"/>
  <c r="K31" i="68"/>
  <c r="K31" i="46"/>
  <c r="K31" i="4"/>
  <c r="K31" i="16"/>
  <c r="K31" i="61"/>
  <c r="K31" i="35"/>
  <c r="K31" i="137"/>
  <c r="K31" i="107"/>
  <c r="K31" i="40"/>
  <c r="K31" i="15"/>
  <c r="K31" i="20"/>
  <c r="K31" i="84"/>
  <c r="K31" i="21"/>
  <c r="K31" i="85"/>
  <c r="K31" i="108"/>
  <c r="K31" i="9"/>
  <c r="K31" i="79"/>
  <c r="K31" i="119"/>
  <c r="K31" i="39"/>
  <c r="K31" i="135"/>
  <c r="K31" i="96"/>
  <c r="K31" i="44"/>
  <c r="K31" i="10"/>
  <c r="K31" i="136"/>
  <c r="K31" i="14"/>
  <c r="K31" i="70"/>
  <c r="K31" i="22"/>
  <c r="K31" i="7"/>
  <c r="K31" i="122"/>
  <c r="K31" i="126"/>
  <c r="K31" i="132"/>
  <c r="K31" i="93"/>
  <c r="K31" i="8"/>
  <c r="K31" i="151"/>
  <c r="K31" i="49"/>
  <c r="K31" i="134"/>
  <c r="K31" i="25"/>
  <c r="K31" i="90"/>
  <c r="K31" i="50"/>
  <c r="K31" i="152"/>
  <c r="Q32" i="152" s="1"/>
  <c r="K31" i="81"/>
  <c r="K31" i="103"/>
  <c r="K31" i="129"/>
  <c r="K31" i="52"/>
  <c r="K31" i="89"/>
  <c r="K31" i="42"/>
  <c r="K31" i="65"/>
  <c r="K31" i="131"/>
  <c r="K31" i="64"/>
  <c r="K31" i="92"/>
  <c r="K31" i="133"/>
  <c r="K31" i="121"/>
  <c r="K31" i="75"/>
  <c r="K31" i="29"/>
  <c r="K31" i="80"/>
  <c r="K31" i="41"/>
  <c r="K31" i="86"/>
  <c r="K31" i="23"/>
  <c r="K31" i="12"/>
  <c r="K31" i="11"/>
  <c r="K31" i="17"/>
  <c r="K31" i="32"/>
  <c r="K31" i="51"/>
  <c r="K31" i="82"/>
  <c r="K31" i="27"/>
  <c r="K31" i="87"/>
  <c r="K31" i="28"/>
  <c r="K31" i="47"/>
  <c r="K31" i="78"/>
  <c r="K31" i="63"/>
  <c r="K31" i="30"/>
  <c r="K31" i="142"/>
  <c r="Q32" i="142" s="1"/>
  <c r="K31" i="13"/>
  <c r="K31" i="72"/>
  <c r="K31" i="33"/>
  <c r="K31" i="97"/>
  <c r="K31" i="26"/>
  <c r="K31" i="54"/>
  <c r="K31" i="111"/>
  <c r="K31" i="95"/>
  <c r="K31" i="99"/>
  <c r="K31" i="143"/>
  <c r="K31" i="101"/>
  <c r="K31" i="66"/>
  <c r="K31" i="31"/>
  <c r="K31" i="67"/>
  <c r="K31" i="112"/>
  <c r="K31" i="88"/>
  <c r="K31" i="69"/>
  <c r="K31" i="53"/>
  <c r="K31" i="37"/>
  <c r="K31" i="102"/>
  <c r="K31" i="94"/>
  <c r="A54" i="156"/>
  <c r="E31" i="122"/>
  <c r="K26" i="122" s="1"/>
  <c r="A46" i="156"/>
  <c r="A42" i="156"/>
  <c r="F31" i="121"/>
  <c r="K27" i="121" s="1"/>
  <c r="E31" i="121"/>
  <c r="K26" i="121" s="1"/>
  <c r="K32" i="112"/>
  <c r="K32" i="144"/>
  <c r="Q33" i="144" s="1"/>
  <c r="K33" i="145"/>
  <c r="Q34" i="145" s="1"/>
  <c r="K33" i="149"/>
  <c r="P34" i="149" s="1"/>
  <c r="Q35" i="146"/>
  <c r="F21" i="64"/>
  <c r="F21" i="73"/>
  <c r="F21" i="19"/>
  <c r="F21" i="71"/>
  <c r="F21" i="110"/>
  <c r="F21" i="106"/>
  <c r="F21" i="115"/>
  <c r="F21" i="119"/>
  <c r="F21" i="120"/>
  <c r="F21" i="142"/>
  <c r="F21" i="144"/>
  <c r="F21" i="145"/>
  <c r="F21" i="151"/>
  <c r="F21" i="153"/>
  <c r="F21" i="149"/>
  <c r="F20" i="110"/>
  <c r="F20" i="101"/>
  <c r="F20" i="108"/>
  <c r="F20" i="117"/>
  <c r="F20" i="118"/>
  <c r="F20" i="8"/>
  <c r="F20" i="143"/>
  <c r="F20" i="144"/>
  <c r="F20" i="146"/>
  <c r="F20" i="147"/>
  <c r="F20" i="148"/>
  <c r="F20" i="150"/>
  <c r="F20" i="152"/>
  <c r="F20" i="153"/>
  <c r="F20" i="149"/>
  <c r="F19" i="80"/>
  <c r="F19" i="95"/>
  <c r="F19" i="109"/>
  <c r="F19" i="113"/>
  <c r="F19" i="114"/>
  <c r="F19" i="115"/>
  <c r="F19" i="118"/>
  <c r="F19" i="142"/>
  <c r="F19" i="144"/>
  <c r="F19" i="145"/>
  <c r="F19" i="146"/>
  <c r="F19" i="147"/>
  <c r="F19" i="148"/>
  <c r="F19" i="153"/>
  <c r="F19" i="149"/>
  <c r="F18" i="31"/>
  <c r="F18" i="50"/>
  <c r="F18" i="67"/>
  <c r="F18" i="102"/>
  <c r="F18" i="80"/>
  <c r="F18" i="95"/>
  <c r="F18" i="100"/>
  <c r="F18" i="105"/>
  <c r="B31" i="107"/>
  <c r="D31" i="107" s="1"/>
  <c r="E31" i="107" s="1"/>
  <c r="K26" i="107" s="1"/>
  <c r="F18" i="109"/>
  <c r="F18" i="117"/>
  <c r="F18" i="118"/>
  <c r="F18" i="144"/>
  <c r="B31" i="148"/>
  <c r="D31" i="148" s="1"/>
  <c r="E31" i="148" s="1"/>
  <c r="K26" i="148" s="1"/>
  <c r="L33" i="153"/>
  <c r="Q37" i="153" s="1"/>
  <c r="P32" i="153"/>
  <c r="E28" i="153"/>
  <c r="D28" i="153"/>
  <c r="B28" i="153"/>
  <c r="C28" i="153" s="1"/>
  <c r="F27" i="153"/>
  <c r="F26" i="153"/>
  <c r="F25" i="153"/>
  <c r="F24" i="153"/>
  <c r="F28" i="153" s="1"/>
  <c r="G22" i="153"/>
  <c r="L33" i="152"/>
  <c r="Q37" i="152" s="1"/>
  <c r="P32" i="152"/>
  <c r="E28" i="152"/>
  <c r="D28" i="152"/>
  <c r="B28" i="152"/>
  <c r="C28" i="152" s="1"/>
  <c r="F27" i="152"/>
  <c r="F26" i="152"/>
  <c r="F25" i="152"/>
  <c r="F24" i="152"/>
  <c r="F28" i="152" s="1"/>
  <c r="G22" i="152"/>
  <c r="F21" i="152"/>
  <c r="F19" i="152"/>
  <c r="L33" i="151"/>
  <c r="Q37" i="151" s="1"/>
  <c r="Q32" i="151"/>
  <c r="P32" i="151"/>
  <c r="E28" i="151"/>
  <c r="D28" i="151"/>
  <c r="B28" i="151"/>
  <c r="C28" i="151" s="1"/>
  <c r="F27" i="151"/>
  <c r="F26" i="151"/>
  <c r="F25" i="151"/>
  <c r="F24" i="151"/>
  <c r="F28" i="151" s="1"/>
  <c r="G22" i="151"/>
  <c r="F20" i="151"/>
  <c r="F19" i="151"/>
  <c r="L33" i="150"/>
  <c r="Q37" i="150" s="1"/>
  <c r="Q32" i="150"/>
  <c r="E28" i="150"/>
  <c r="D28" i="150"/>
  <c r="B28" i="150"/>
  <c r="C28" i="150" s="1"/>
  <c r="F27" i="150"/>
  <c r="F26" i="150"/>
  <c r="F25" i="150"/>
  <c r="F24" i="150"/>
  <c r="F28" i="150" s="1"/>
  <c r="G22" i="150"/>
  <c r="K33" i="150"/>
  <c r="Q34" i="150" s="1"/>
  <c r="F21" i="150"/>
  <c r="F19" i="150"/>
  <c r="L33" i="149"/>
  <c r="Q37" i="149" s="1"/>
  <c r="Q32" i="149"/>
  <c r="P32" i="149"/>
  <c r="E28" i="149"/>
  <c r="D28" i="149"/>
  <c r="B28" i="149"/>
  <c r="C28" i="149" s="1"/>
  <c r="F27" i="149"/>
  <c r="F26" i="149"/>
  <c r="F25" i="149"/>
  <c r="F24" i="149"/>
  <c r="F28" i="149" s="1"/>
  <c r="G22" i="149"/>
  <c r="P37" i="148"/>
  <c r="L33" i="148"/>
  <c r="Q37" i="148" s="1"/>
  <c r="E28" i="148"/>
  <c r="D28" i="148"/>
  <c r="C28" i="148"/>
  <c r="B28" i="148"/>
  <c r="F27" i="148"/>
  <c r="F26" i="148"/>
  <c r="F25" i="148"/>
  <c r="F24" i="148"/>
  <c r="F28" i="148" s="1"/>
  <c r="G22" i="148"/>
  <c r="F21" i="148"/>
  <c r="L33" i="147"/>
  <c r="Q37" i="147" s="1"/>
  <c r="Q32" i="147"/>
  <c r="P32" i="147"/>
  <c r="E28" i="147"/>
  <c r="D28" i="147"/>
  <c r="B28" i="147"/>
  <c r="C28" i="147" s="1"/>
  <c r="F27" i="147"/>
  <c r="F26" i="147"/>
  <c r="F25" i="147"/>
  <c r="F24" i="147"/>
  <c r="F28" i="147" s="1"/>
  <c r="G22" i="147"/>
  <c r="F21" i="147"/>
  <c r="Q37" i="146"/>
  <c r="L33" i="146"/>
  <c r="P37" i="146" s="1"/>
  <c r="Q32" i="146"/>
  <c r="E28" i="146"/>
  <c r="D28" i="146"/>
  <c r="B28" i="146"/>
  <c r="C28" i="146" s="1"/>
  <c r="F27" i="146"/>
  <c r="F26" i="146"/>
  <c r="F25" i="146"/>
  <c r="F24" i="146"/>
  <c r="F28" i="146" s="1"/>
  <c r="G22" i="146"/>
  <c r="F21" i="146"/>
  <c r="L33" i="145"/>
  <c r="Q37" i="145" s="1"/>
  <c r="E28" i="145"/>
  <c r="D28" i="145"/>
  <c r="C28" i="145"/>
  <c r="B28" i="145"/>
  <c r="F27" i="145"/>
  <c r="F26" i="145"/>
  <c r="F25" i="145"/>
  <c r="F24" i="145"/>
  <c r="F28" i="145" s="1"/>
  <c r="G22" i="145"/>
  <c r="F20" i="145"/>
  <c r="L33" i="144"/>
  <c r="Q37" i="144" s="1"/>
  <c r="Q32" i="144"/>
  <c r="P32" i="144"/>
  <c r="E28" i="144"/>
  <c r="D28" i="144"/>
  <c r="B28" i="144"/>
  <c r="C28" i="144" s="1"/>
  <c r="F27" i="144"/>
  <c r="F26" i="144"/>
  <c r="F25" i="144"/>
  <c r="F24" i="144"/>
  <c r="F28" i="144" s="1"/>
  <c r="G22" i="144"/>
  <c r="L33" i="143"/>
  <c r="Q37" i="143" s="1"/>
  <c r="P32" i="143"/>
  <c r="E28" i="143"/>
  <c r="D28" i="143"/>
  <c r="B28" i="143"/>
  <c r="C28" i="143" s="1"/>
  <c r="F27" i="143"/>
  <c r="F26" i="143"/>
  <c r="F25" i="143"/>
  <c r="F24" i="143"/>
  <c r="F28" i="143" s="1"/>
  <c r="G22" i="143"/>
  <c r="F21" i="143"/>
  <c r="F19" i="143"/>
  <c r="F18" i="143"/>
  <c r="L33" i="142"/>
  <c r="Q37" i="142" s="1"/>
  <c r="E28" i="142"/>
  <c r="D28" i="142"/>
  <c r="B28" i="142"/>
  <c r="C28" i="142" s="1"/>
  <c r="F27" i="142"/>
  <c r="F26" i="142"/>
  <c r="F25" i="142"/>
  <c r="F24" i="142"/>
  <c r="F28" i="142" s="1"/>
  <c r="G22" i="142"/>
  <c r="K33" i="142"/>
  <c r="Q34" i="142" s="1"/>
  <c r="F20" i="142"/>
  <c r="L33" i="141"/>
  <c r="Q37" i="141" s="1"/>
  <c r="E28" i="141"/>
  <c r="D28" i="141"/>
  <c r="C28" i="141"/>
  <c r="B28" i="141"/>
  <c r="F27" i="141"/>
  <c r="F26" i="141"/>
  <c r="F25" i="141"/>
  <c r="F24" i="141"/>
  <c r="F28" i="141" s="1"/>
  <c r="G22" i="141"/>
  <c r="F21" i="141"/>
  <c r="F20" i="141"/>
  <c r="F19" i="141"/>
  <c r="Q26" i="13"/>
  <c r="L33" i="120"/>
  <c r="Q37" i="120" s="1"/>
  <c r="E28" i="120"/>
  <c r="D28" i="120"/>
  <c r="B28" i="120"/>
  <c r="C28" i="120" s="1"/>
  <c r="F27" i="120"/>
  <c r="F26" i="120"/>
  <c r="F25" i="120"/>
  <c r="F24" i="120"/>
  <c r="F28" i="120" s="1"/>
  <c r="G22" i="120"/>
  <c r="F20" i="120"/>
  <c r="F19" i="120"/>
  <c r="L33" i="119"/>
  <c r="Q37" i="119" s="1"/>
  <c r="F28" i="119"/>
  <c r="E28" i="119"/>
  <c r="D28" i="119"/>
  <c r="B28" i="119"/>
  <c r="C28" i="119" s="1"/>
  <c r="F27" i="119"/>
  <c r="F26" i="119"/>
  <c r="F25" i="119"/>
  <c r="F24" i="119"/>
  <c r="G22" i="119"/>
  <c r="K33" i="119"/>
  <c r="Q34" i="119" s="1"/>
  <c r="F20" i="119"/>
  <c r="F19" i="119"/>
  <c r="L33" i="8"/>
  <c r="Q37" i="8" s="1"/>
  <c r="E28" i="8"/>
  <c r="D28" i="8"/>
  <c r="B28" i="8"/>
  <c r="C28" i="8" s="1"/>
  <c r="F27" i="8"/>
  <c r="F26" i="8"/>
  <c r="F25" i="8"/>
  <c r="F24" i="8"/>
  <c r="F28" i="8" s="1"/>
  <c r="G22" i="8"/>
  <c r="F21" i="8"/>
  <c r="F19" i="8"/>
  <c r="L33" i="118"/>
  <c r="Q37" i="118" s="1"/>
  <c r="E28" i="118"/>
  <c r="D28" i="118"/>
  <c r="B28" i="118"/>
  <c r="C28" i="118" s="1"/>
  <c r="F27" i="118"/>
  <c r="F26" i="118"/>
  <c r="F25" i="118"/>
  <c r="F24" i="118"/>
  <c r="F28" i="118" s="1"/>
  <c r="G22" i="118"/>
  <c r="F21" i="118"/>
  <c r="P37" i="117"/>
  <c r="L33" i="117"/>
  <c r="Q37" i="117" s="1"/>
  <c r="E28" i="117"/>
  <c r="D28" i="117"/>
  <c r="C28" i="117"/>
  <c r="B28" i="117"/>
  <c r="F27" i="117"/>
  <c r="F26" i="117"/>
  <c r="F25" i="117"/>
  <c r="F24" i="117"/>
  <c r="F28" i="117" s="1"/>
  <c r="G22" i="117"/>
  <c r="F21" i="117"/>
  <c r="F19" i="117"/>
  <c r="L33" i="115"/>
  <c r="Q37" i="115" s="1"/>
  <c r="E28" i="115"/>
  <c r="D28" i="115"/>
  <c r="B28" i="115"/>
  <c r="C28" i="115" s="1"/>
  <c r="F27" i="115"/>
  <c r="F26" i="115"/>
  <c r="F25" i="115"/>
  <c r="F24" i="115"/>
  <c r="F28" i="115" s="1"/>
  <c r="G22" i="115"/>
  <c r="F20" i="115"/>
  <c r="L33" i="114"/>
  <c r="Q37" i="114" s="1"/>
  <c r="E28" i="114"/>
  <c r="D28" i="114"/>
  <c r="B28" i="114"/>
  <c r="C28" i="114" s="1"/>
  <c r="F27" i="114"/>
  <c r="F26" i="114"/>
  <c r="F25" i="114"/>
  <c r="F24" i="114"/>
  <c r="F28" i="114" s="1"/>
  <c r="G22" i="114"/>
  <c r="F21" i="114"/>
  <c r="F20" i="114"/>
  <c r="F18" i="114"/>
  <c r="L33" i="113"/>
  <c r="Q37" i="113" s="1"/>
  <c r="F28" i="113"/>
  <c r="E28" i="113"/>
  <c r="D28" i="113"/>
  <c r="B28" i="113"/>
  <c r="C28" i="113" s="1"/>
  <c r="F27" i="113"/>
  <c r="F26" i="113"/>
  <c r="F25" i="113"/>
  <c r="F24" i="113"/>
  <c r="G22" i="113"/>
  <c r="F21" i="113"/>
  <c r="F20" i="113"/>
  <c r="L33" i="112"/>
  <c r="Q37" i="112" s="1"/>
  <c r="E28" i="112"/>
  <c r="D28" i="112"/>
  <c r="B28" i="112"/>
  <c r="C28" i="112" s="1"/>
  <c r="F27" i="112"/>
  <c r="F26" i="112"/>
  <c r="F25" i="112"/>
  <c r="F24" i="112"/>
  <c r="F28" i="112" s="1"/>
  <c r="G22" i="112"/>
  <c r="F21" i="112"/>
  <c r="F20" i="112"/>
  <c r="F19" i="112"/>
  <c r="L33" i="109"/>
  <c r="Q37" i="109" s="1"/>
  <c r="E28" i="109"/>
  <c r="D28" i="109"/>
  <c r="B28" i="109"/>
  <c r="C28" i="109" s="1"/>
  <c r="F27" i="109"/>
  <c r="F26" i="109"/>
  <c r="F25" i="109"/>
  <c r="F24" i="109"/>
  <c r="F28" i="109" s="1"/>
  <c r="G22" i="109"/>
  <c r="K32" i="109"/>
  <c r="Q33" i="109" s="1"/>
  <c r="F21" i="109"/>
  <c r="F20" i="109"/>
  <c r="L33" i="108"/>
  <c r="Q37" i="108" s="1"/>
  <c r="E28" i="108"/>
  <c r="D28" i="108"/>
  <c r="B28" i="108"/>
  <c r="C28" i="108" s="1"/>
  <c r="F27" i="108"/>
  <c r="F26" i="108"/>
  <c r="F25" i="108"/>
  <c r="F24" i="108"/>
  <c r="F28" i="108" s="1"/>
  <c r="G22" i="108"/>
  <c r="F19" i="108"/>
  <c r="L33" i="107"/>
  <c r="Q37" i="107" s="1"/>
  <c r="E28" i="107"/>
  <c r="D28" i="107"/>
  <c r="B28" i="107"/>
  <c r="C28" i="107" s="1"/>
  <c r="F27" i="107"/>
  <c r="F26" i="107"/>
  <c r="F25" i="107"/>
  <c r="F24" i="107"/>
  <c r="F28" i="107" s="1"/>
  <c r="G22" i="107"/>
  <c r="K33" i="107"/>
  <c r="P34" i="107" s="1"/>
  <c r="F21" i="107"/>
  <c r="F20" i="107"/>
  <c r="F19" i="107"/>
  <c r="F18" i="107"/>
  <c r="P37" i="106"/>
  <c r="L33" i="106"/>
  <c r="Q37" i="106" s="1"/>
  <c r="E28" i="106"/>
  <c r="D28" i="106"/>
  <c r="C28" i="106"/>
  <c r="B28" i="106"/>
  <c r="F27" i="106"/>
  <c r="F26" i="106"/>
  <c r="F25" i="106"/>
  <c r="F24" i="106"/>
  <c r="F28" i="106" s="1"/>
  <c r="G22" i="106"/>
  <c r="K33" i="106"/>
  <c r="P34" i="106" s="1"/>
  <c r="F20" i="106"/>
  <c r="F19" i="106"/>
  <c r="L33" i="105"/>
  <c r="Q37" i="105" s="1"/>
  <c r="E28" i="105"/>
  <c r="D28" i="105"/>
  <c r="B28" i="105"/>
  <c r="C28" i="105" s="1"/>
  <c r="F27" i="105"/>
  <c r="F26" i="105"/>
  <c r="F25" i="105"/>
  <c r="F24" i="105"/>
  <c r="F28" i="105" s="1"/>
  <c r="G22" i="105"/>
  <c r="K33" i="105"/>
  <c r="F21" i="105"/>
  <c r="F20" i="105"/>
  <c r="F19" i="105"/>
  <c r="L33" i="104"/>
  <c r="Q37" i="104" s="1"/>
  <c r="E28" i="104"/>
  <c r="D28" i="104"/>
  <c r="B28" i="104"/>
  <c r="C28" i="104" s="1"/>
  <c r="F27" i="104"/>
  <c r="F26" i="104"/>
  <c r="F25" i="104"/>
  <c r="F24" i="104"/>
  <c r="F28" i="104" s="1"/>
  <c r="G22" i="104"/>
  <c r="K33" i="104"/>
  <c r="P34" i="104" s="1"/>
  <c r="F21" i="104"/>
  <c r="F20" i="104"/>
  <c r="F19" i="104"/>
  <c r="L33" i="103"/>
  <c r="Q37" i="103" s="1"/>
  <c r="E28" i="103"/>
  <c r="D28" i="103"/>
  <c r="B28" i="103"/>
  <c r="C28" i="103" s="1"/>
  <c r="F27" i="103"/>
  <c r="F26" i="103"/>
  <c r="F25" i="103"/>
  <c r="F24" i="103"/>
  <c r="F28" i="103" s="1"/>
  <c r="G22" i="103"/>
  <c r="F21" i="103"/>
  <c r="F20" i="103"/>
  <c r="F19" i="103"/>
  <c r="L33" i="100"/>
  <c r="Q37" i="100" s="1"/>
  <c r="E28" i="100"/>
  <c r="D28" i="100"/>
  <c r="B28" i="100"/>
  <c r="C28" i="100" s="1"/>
  <c r="F27" i="100"/>
  <c r="F26" i="100"/>
  <c r="F25" i="100"/>
  <c r="F24" i="100"/>
  <c r="F28" i="100" s="1"/>
  <c r="G22" i="100"/>
  <c r="F21" i="100"/>
  <c r="F20" i="100"/>
  <c r="F19" i="100"/>
  <c r="P37" i="101"/>
  <c r="L33" i="101"/>
  <c r="Q37" i="101" s="1"/>
  <c r="E28" i="101"/>
  <c r="D28" i="101"/>
  <c r="C28" i="101"/>
  <c r="B28" i="101"/>
  <c r="F27" i="101"/>
  <c r="F26" i="101"/>
  <c r="F25" i="101"/>
  <c r="F24" i="101"/>
  <c r="F28" i="101" s="1"/>
  <c r="G22" i="101"/>
  <c r="F21" i="101"/>
  <c r="F19" i="101"/>
  <c r="L33" i="99"/>
  <c r="Q37" i="99" s="1"/>
  <c r="E28" i="99"/>
  <c r="D28" i="99"/>
  <c r="B28" i="99"/>
  <c r="C28" i="99" s="1"/>
  <c r="F27" i="99"/>
  <c r="F26" i="99"/>
  <c r="F25" i="99"/>
  <c r="F24" i="99"/>
  <c r="F28" i="99" s="1"/>
  <c r="G22" i="99"/>
  <c r="K32" i="99"/>
  <c r="Q33" i="99" s="1"/>
  <c r="F21" i="99"/>
  <c r="F20" i="99"/>
  <c r="F19" i="99"/>
  <c r="Q37" i="111"/>
  <c r="P37" i="111"/>
  <c r="L33" i="111"/>
  <c r="E28" i="111"/>
  <c r="D28" i="111"/>
  <c r="C28" i="111"/>
  <c r="B28" i="111"/>
  <c r="F27" i="111"/>
  <c r="F26" i="111"/>
  <c r="F25" i="111"/>
  <c r="F24" i="111"/>
  <c r="F28" i="111" s="1"/>
  <c r="G22" i="111"/>
  <c r="K32" i="111"/>
  <c r="P33" i="111" s="1"/>
  <c r="F20" i="111"/>
  <c r="F19" i="111"/>
  <c r="L33" i="110"/>
  <c r="Q37" i="110" s="1"/>
  <c r="E28" i="110"/>
  <c r="D28" i="110"/>
  <c r="B28" i="110"/>
  <c r="C28" i="110" s="1"/>
  <c r="F27" i="110"/>
  <c r="F26" i="110"/>
  <c r="F25" i="110"/>
  <c r="F24" i="110"/>
  <c r="F28" i="110" s="1"/>
  <c r="G22" i="110"/>
  <c r="F19" i="110"/>
  <c r="L33" i="97"/>
  <c r="Q37" i="97" s="1"/>
  <c r="E28" i="97"/>
  <c r="D28" i="97"/>
  <c r="B28" i="97"/>
  <c r="C28" i="97" s="1"/>
  <c r="F27" i="97"/>
  <c r="F26" i="97"/>
  <c r="F25" i="97"/>
  <c r="F24" i="97"/>
  <c r="F28" i="97" s="1"/>
  <c r="G22" i="97"/>
  <c r="K33" i="97"/>
  <c r="P34" i="97" s="1"/>
  <c r="F21" i="97"/>
  <c r="F20" i="97"/>
  <c r="F19" i="97"/>
  <c r="L33" i="96"/>
  <c r="Q37" i="96" s="1"/>
  <c r="E28" i="96"/>
  <c r="D28" i="96"/>
  <c r="B28" i="96"/>
  <c r="C28" i="96" s="1"/>
  <c r="F27" i="96"/>
  <c r="F26" i="96"/>
  <c r="F25" i="96"/>
  <c r="F24" i="96"/>
  <c r="F28" i="96" s="1"/>
  <c r="G22" i="96"/>
  <c r="F21" i="96"/>
  <c r="F20" i="96"/>
  <c r="F19" i="96"/>
  <c r="F18" i="96"/>
  <c r="L33" i="95"/>
  <c r="Q37" i="95" s="1"/>
  <c r="E28" i="95"/>
  <c r="D28" i="95"/>
  <c r="B28" i="95"/>
  <c r="C28" i="95" s="1"/>
  <c r="F27" i="95"/>
  <c r="F26" i="95"/>
  <c r="F25" i="95"/>
  <c r="F24" i="95"/>
  <c r="F28" i="95" s="1"/>
  <c r="G22" i="95"/>
  <c r="K32" i="95"/>
  <c r="Q33" i="95" s="1"/>
  <c r="F21" i="95"/>
  <c r="F20" i="95"/>
  <c r="L33" i="93"/>
  <c r="Q37" i="93" s="1"/>
  <c r="E28" i="93"/>
  <c r="D28" i="93"/>
  <c r="B28" i="93"/>
  <c r="C28" i="93" s="1"/>
  <c r="F27" i="93"/>
  <c r="F26" i="93"/>
  <c r="F25" i="93"/>
  <c r="F24" i="93"/>
  <c r="F28" i="93" s="1"/>
  <c r="G22" i="93"/>
  <c r="F21" i="93"/>
  <c r="F20" i="93"/>
  <c r="F19" i="93"/>
  <c r="L33" i="92"/>
  <c r="Q37" i="92" s="1"/>
  <c r="E28" i="92"/>
  <c r="D28" i="92"/>
  <c r="B28" i="92"/>
  <c r="C28" i="92" s="1"/>
  <c r="F27" i="92"/>
  <c r="F26" i="92"/>
  <c r="F25" i="92"/>
  <c r="F24" i="92"/>
  <c r="F28" i="92" s="1"/>
  <c r="G22" i="92"/>
  <c r="K33" i="92"/>
  <c r="Q34" i="92" s="1"/>
  <c r="F20" i="92"/>
  <c r="F19" i="92"/>
  <c r="P37" i="91"/>
  <c r="L33" i="91"/>
  <c r="Q37" i="91" s="1"/>
  <c r="E28" i="91"/>
  <c r="D28" i="91"/>
  <c r="C28" i="91"/>
  <c r="B28" i="91"/>
  <c r="F27" i="91"/>
  <c r="F26" i="91"/>
  <c r="F25" i="91"/>
  <c r="F24" i="91"/>
  <c r="F28" i="91" s="1"/>
  <c r="G22" i="91"/>
  <c r="F21" i="91"/>
  <c r="F20" i="91"/>
  <c r="F19" i="91"/>
  <c r="L33" i="90"/>
  <c r="Q37" i="90" s="1"/>
  <c r="E28" i="90"/>
  <c r="D28" i="90"/>
  <c r="B28" i="90"/>
  <c r="C28" i="90" s="1"/>
  <c r="F27" i="90"/>
  <c r="F26" i="90"/>
  <c r="F25" i="90"/>
  <c r="F24" i="90"/>
  <c r="F28" i="90" s="1"/>
  <c r="G22" i="90"/>
  <c r="K32" i="90"/>
  <c r="Q33" i="90" s="1"/>
  <c r="F20" i="90"/>
  <c r="F19" i="90"/>
  <c r="L33" i="89"/>
  <c r="Q37" i="89" s="1"/>
  <c r="E28" i="89"/>
  <c r="D28" i="89"/>
  <c r="B28" i="89"/>
  <c r="C28" i="89" s="1"/>
  <c r="F27" i="89"/>
  <c r="F26" i="89"/>
  <c r="F25" i="89"/>
  <c r="F24" i="89"/>
  <c r="F28" i="89" s="1"/>
  <c r="G22" i="89"/>
  <c r="F21" i="89"/>
  <c r="F20" i="89"/>
  <c r="F19" i="89"/>
  <c r="L33" i="88"/>
  <c r="Q37" i="88" s="1"/>
  <c r="E28" i="88"/>
  <c r="D28" i="88"/>
  <c r="B28" i="88"/>
  <c r="C28" i="88" s="1"/>
  <c r="F27" i="88"/>
  <c r="F26" i="88"/>
  <c r="F25" i="88"/>
  <c r="F24" i="88"/>
  <c r="F28" i="88" s="1"/>
  <c r="G22" i="88"/>
  <c r="F21" i="88"/>
  <c r="F20" i="88"/>
  <c r="F19" i="88"/>
  <c r="L33" i="86"/>
  <c r="Q37" i="86" s="1"/>
  <c r="E28" i="86"/>
  <c r="D28" i="86"/>
  <c r="B28" i="86"/>
  <c r="C28" i="86" s="1"/>
  <c r="F27" i="86"/>
  <c r="F26" i="86"/>
  <c r="F25" i="86"/>
  <c r="F24" i="86"/>
  <c r="F28" i="86" s="1"/>
  <c r="G22" i="86"/>
  <c r="F21" i="86"/>
  <c r="F20" i="86"/>
  <c r="F19" i="86"/>
  <c r="Q37" i="85"/>
  <c r="P37" i="85"/>
  <c r="L33" i="85"/>
  <c r="E28" i="85"/>
  <c r="D28" i="85"/>
  <c r="C28" i="85"/>
  <c r="B28" i="85"/>
  <c r="F27" i="85"/>
  <c r="F26" i="85"/>
  <c r="F25" i="85"/>
  <c r="F24" i="85"/>
  <c r="F28" i="85" s="1"/>
  <c r="G22" i="85"/>
  <c r="F20" i="85"/>
  <c r="F19" i="85"/>
  <c r="L33" i="84"/>
  <c r="Q37" i="84" s="1"/>
  <c r="E28" i="84"/>
  <c r="D28" i="84"/>
  <c r="B28" i="84"/>
  <c r="C28" i="84" s="1"/>
  <c r="F27" i="84"/>
  <c r="F26" i="84"/>
  <c r="F25" i="84"/>
  <c r="F24" i="84"/>
  <c r="F28" i="84" s="1"/>
  <c r="G22" i="84"/>
  <c r="F21" i="84"/>
  <c r="F20" i="84"/>
  <c r="F19" i="84"/>
  <c r="L33" i="83"/>
  <c r="Q37" i="83" s="1"/>
  <c r="E28" i="83"/>
  <c r="D28" i="83"/>
  <c r="B28" i="83"/>
  <c r="C28" i="83" s="1"/>
  <c r="F27" i="83"/>
  <c r="F26" i="83"/>
  <c r="F25" i="83"/>
  <c r="F24" i="83"/>
  <c r="F28" i="83" s="1"/>
  <c r="G22" i="83"/>
  <c r="F21" i="83"/>
  <c r="F20" i="83"/>
  <c r="F19" i="83"/>
  <c r="L33" i="82"/>
  <c r="Q37" i="82" s="1"/>
  <c r="E28" i="82"/>
  <c r="D28" i="82"/>
  <c r="B28" i="82"/>
  <c r="C28" i="82" s="1"/>
  <c r="F27" i="82"/>
  <c r="F26" i="82"/>
  <c r="F25" i="82"/>
  <c r="F24" i="82"/>
  <c r="F28" i="82" s="1"/>
  <c r="G22" i="82"/>
  <c r="F21" i="82"/>
  <c r="F20" i="82"/>
  <c r="F19" i="82"/>
  <c r="F18" i="82"/>
  <c r="L33" i="10"/>
  <c r="Q37" i="10" s="1"/>
  <c r="E28" i="10"/>
  <c r="D28" i="10"/>
  <c r="B28" i="10"/>
  <c r="C28" i="10" s="1"/>
  <c r="F27" i="10"/>
  <c r="F26" i="10"/>
  <c r="F25" i="10"/>
  <c r="F24" i="10"/>
  <c r="F28" i="10" s="1"/>
  <c r="G22" i="10"/>
  <c r="K32" i="10"/>
  <c r="Q33" i="10" s="1"/>
  <c r="F21" i="10"/>
  <c r="F20" i="10"/>
  <c r="F19" i="10"/>
  <c r="L33" i="81"/>
  <c r="Q37" i="81" s="1"/>
  <c r="F28" i="81"/>
  <c r="E28" i="81"/>
  <c r="D28" i="81"/>
  <c r="B28" i="81"/>
  <c r="C28" i="81" s="1"/>
  <c r="F27" i="81"/>
  <c r="F26" i="81"/>
  <c r="F25" i="81"/>
  <c r="F24" i="81"/>
  <c r="G22" i="81"/>
  <c r="K32" i="81"/>
  <c r="F21" i="81"/>
  <c r="F20" i="81"/>
  <c r="F19" i="81"/>
  <c r="L33" i="102"/>
  <c r="Q37" i="102" s="1"/>
  <c r="E28" i="102"/>
  <c r="D28" i="102"/>
  <c r="B28" i="102"/>
  <c r="C28" i="102" s="1"/>
  <c r="F27" i="102"/>
  <c r="F26" i="102"/>
  <c r="F25" i="102"/>
  <c r="F24" i="102"/>
  <c r="F28" i="102" s="1"/>
  <c r="G22" i="102"/>
  <c r="F21" i="102"/>
  <c r="F20" i="102"/>
  <c r="F19" i="102"/>
  <c r="L33" i="80"/>
  <c r="Q37" i="80" s="1"/>
  <c r="E28" i="80"/>
  <c r="D28" i="80"/>
  <c r="B28" i="80"/>
  <c r="C28" i="80" s="1"/>
  <c r="F27" i="80"/>
  <c r="F26" i="80"/>
  <c r="F25" i="80"/>
  <c r="F24" i="80"/>
  <c r="F28" i="80" s="1"/>
  <c r="G22" i="80"/>
  <c r="K32" i="80"/>
  <c r="Q33" i="80" s="1"/>
  <c r="F21" i="80"/>
  <c r="F20" i="80"/>
  <c r="L33" i="79"/>
  <c r="Q37" i="79" s="1"/>
  <c r="E28" i="79"/>
  <c r="D28" i="79"/>
  <c r="B28" i="79"/>
  <c r="C28" i="79" s="1"/>
  <c r="F27" i="79"/>
  <c r="F26" i="79"/>
  <c r="F25" i="79"/>
  <c r="F24" i="79"/>
  <c r="F28" i="79" s="1"/>
  <c r="G22" i="79"/>
  <c r="F21" i="79"/>
  <c r="F20" i="79"/>
  <c r="F19" i="79"/>
  <c r="F18" i="79"/>
  <c r="L33" i="78"/>
  <c r="Q37" i="78" s="1"/>
  <c r="E28" i="78"/>
  <c r="D28" i="78"/>
  <c r="B28" i="78"/>
  <c r="C28" i="78" s="1"/>
  <c r="F27" i="78"/>
  <c r="F26" i="78"/>
  <c r="F25" i="78"/>
  <c r="F24" i="78"/>
  <c r="F28" i="78" s="1"/>
  <c r="G22" i="78"/>
  <c r="F21" i="78"/>
  <c r="F20" i="78"/>
  <c r="F19" i="78"/>
  <c r="F18" i="78"/>
  <c r="L33" i="71"/>
  <c r="Q37" i="71" s="1"/>
  <c r="E28" i="71"/>
  <c r="D28" i="71"/>
  <c r="B28" i="71"/>
  <c r="C28" i="71" s="1"/>
  <c r="F27" i="71"/>
  <c r="F26" i="71"/>
  <c r="F25" i="71"/>
  <c r="F24" i="71"/>
  <c r="F28" i="71" s="1"/>
  <c r="G22" i="71"/>
  <c r="F20" i="71"/>
  <c r="F19" i="71"/>
  <c r="L33" i="70"/>
  <c r="Q37" i="70" s="1"/>
  <c r="E28" i="70"/>
  <c r="D28" i="70"/>
  <c r="B28" i="70"/>
  <c r="C28" i="70" s="1"/>
  <c r="F27" i="70"/>
  <c r="F26" i="70"/>
  <c r="F25" i="70"/>
  <c r="F24" i="70"/>
  <c r="F28" i="70" s="1"/>
  <c r="G22" i="70"/>
  <c r="F21" i="70"/>
  <c r="F20" i="70"/>
  <c r="F19" i="70"/>
  <c r="F18" i="70"/>
  <c r="P37" i="69"/>
  <c r="L33" i="69"/>
  <c r="Q37" i="69" s="1"/>
  <c r="E28" i="69"/>
  <c r="D28" i="69"/>
  <c r="B28" i="69"/>
  <c r="C28" i="69" s="1"/>
  <c r="F27" i="69"/>
  <c r="F26" i="69"/>
  <c r="F25" i="69"/>
  <c r="F24" i="69"/>
  <c r="F28" i="69" s="1"/>
  <c r="G22" i="69"/>
  <c r="F21" i="69"/>
  <c r="F20" i="69"/>
  <c r="F19" i="69"/>
  <c r="L33" i="68"/>
  <c r="Q37" i="68" s="1"/>
  <c r="E28" i="68"/>
  <c r="D28" i="68"/>
  <c r="B28" i="68"/>
  <c r="C28" i="68" s="1"/>
  <c r="F27" i="68"/>
  <c r="F26" i="68"/>
  <c r="F25" i="68"/>
  <c r="F24" i="68"/>
  <c r="F28" i="68" s="1"/>
  <c r="G22" i="68"/>
  <c r="F20" i="68"/>
  <c r="F19" i="68"/>
  <c r="F18" i="68"/>
  <c r="L33" i="67"/>
  <c r="Q37" i="67" s="1"/>
  <c r="E28" i="67"/>
  <c r="D28" i="67"/>
  <c r="B28" i="67"/>
  <c r="C28" i="67" s="1"/>
  <c r="F27" i="67"/>
  <c r="F26" i="67"/>
  <c r="F25" i="67"/>
  <c r="F24" i="67"/>
  <c r="F28" i="67" s="1"/>
  <c r="G22" i="67"/>
  <c r="F21" i="67"/>
  <c r="F20" i="67"/>
  <c r="F19" i="67"/>
  <c r="L33" i="66"/>
  <c r="Q37" i="66" s="1"/>
  <c r="E28" i="66"/>
  <c r="D28" i="66"/>
  <c r="B28" i="66"/>
  <c r="C28" i="66" s="1"/>
  <c r="F27" i="66"/>
  <c r="F26" i="66"/>
  <c r="F25" i="66"/>
  <c r="F24" i="66"/>
  <c r="F28" i="66" s="1"/>
  <c r="G22" i="66"/>
  <c r="F21" i="66"/>
  <c r="F20" i="66"/>
  <c r="F19" i="66"/>
  <c r="F18" i="66"/>
  <c r="L33" i="63"/>
  <c r="Q37" i="63" s="1"/>
  <c r="E28" i="63"/>
  <c r="D28" i="63"/>
  <c r="B28" i="63"/>
  <c r="C28" i="63" s="1"/>
  <c r="F27" i="63"/>
  <c r="F26" i="63"/>
  <c r="F25" i="63"/>
  <c r="F24" i="63"/>
  <c r="F28" i="63" s="1"/>
  <c r="G22" i="63"/>
  <c r="K33" i="63"/>
  <c r="Q34" i="63" s="1"/>
  <c r="F21" i="63"/>
  <c r="F20" i="63"/>
  <c r="F19" i="63"/>
  <c r="L33" i="54"/>
  <c r="Q37" i="54" s="1"/>
  <c r="E28" i="54"/>
  <c r="D28" i="54"/>
  <c r="C28" i="54"/>
  <c r="B28" i="54"/>
  <c r="F27" i="54"/>
  <c r="F26" i="54"/>
  <c r="F25" i="54"/>
  <c r="F24" i="54"/>
  <c r="F28" i="54" s="1"/>
  <c r="G22" i="54"/>
  <c r="F21" i="54"/>
  <c r="F20" i="54"/>
  <c r="F19" i="54"/>
  <c r="L33" i="53"/>
  <c r="Q37" i="53" s="1"/>
  <c r="E28" i="53"/>
  <c r="D28" i="53"/>
  <c r="B28" i="53"/>
  <c r="C28" i="53" s="1"/>
  <c r="F27" i="53"/>
  <c r="F26" i="53"/>
  <c r="F25" i="53"/>
  <c r="F24" i="53"/>
  <c r="F28" i="53" s="1"/>
  <c r="G22" i="53"/>
  <c r="F21" i="53"/>
  <c r="F20" i="53"/>
  <c r="F19" i="53"/>
  <c r="F18" i="53"/>
  <c r="L33" i="52"/>
  <c r="Q37" i="52" s="1"/>
  <c r="E28" i="52"/>
  <c r="D28" i="52"/>
  <c r="B28" i="52"/>
  <c r="C28" i="52" s="1"/>
  <c r="F27" i="52"/>
  <c r="F26" i="52"/>
  <c r="F25" i="52"/>
  <c r="F24" i="52"/>
  <c r="F28" i="52" s="1"/>
  <c r="G22" i="52"/>
  <c r="F21" i="52"/>
  <c r="F20" i="52"/>
  <c r="F19" i="52"/>
  <c r="L33" i="51"/>
  <c r="Q37" i="51" s="1"/>
  <c r="E28" i="51"/>
  <c r="D28" i="51"/>
  <c r="B28" i="51"/>
  <c r="C28" i="51" s="1"/>
  <c r="F27" i="51"/>
  <c r="F26" i="51"/>
  <c r="F25" i="51"/>
  <c r="F24" i="51"/>
  <c r="F28" i="51" s="1"/>
  <c r="G22" i="51"/>
  <c r="F21" i="51"/>
  <c r="F20" i="51"/>
  <c r="F19" i="51"/>
  <c r="F18" i="51"/>
  <c r="L33" i="50"/>
  <c r="Q37" i="50" s="1"/>
  <c r="F28" i="50"/>
  <c r="E28" i="50"/>
  <c r="D28" i="50"/>
  <c r="B28" i="50"/>
  <c r="C28" i="50" s="1"/>
  <c r="F27" i="50"/>
  <c r="F26" i="50"/>
  <c r="F25" i="50"/>
  <c r="F24" i="50"/>
  <c r="G22" i="50"/>
  <c r="F21" i="50"/>
  <c r="F20" i="50"/>
  <c r="F19" i="50"/>
  <c r="L33" i="49"/>
  <c r="Q37" i="49" s="1"/>
  <c r="E28" i="49"/>
  <c r="D28" i="49"/>
  <c r="B28" i="49"/>
  <c r="C28" i="49" s="1"/>
  <c r="F27" i="49"/>
  <c r="F26" i="49"/>
  <c r="F25" i="49"/>
  <c r="F24" i="49"/>
  <c r="F28" i="49" s="1"/>
  <c r="G22" i="49"/>
  <c r="K32" i="49"/>
  <c r="F20" i="49"/>
  <c r="F19" i="49"/>
  <c r="L33" i="48"/>
  <c r="Q37" i="48" s="1"/>
  <c r="E28" i="48"/>
  <c r="D28" i="48"/>
  <c r="B28" i="48"/>
  <c r="C28" i="48" s="1"/>
  <c r="F27" i="48"/>
  <c r="F26" i="48"/>
  <c r="F25" i="48"/>
  <c r="F24" i="48"/>
  <c r="F28" i="48" s="1"/>
  <c r="G22" i="48"/>
  <c r="F20" i="48"/>
  <c r="F19" i="48"/>
  <c r="L33" i="47"/>
  <c r="Q37" i="47" s="1"/>
  <c r="E28" i="47"/>
  <c r="D28" i="47"/>
  <c r="B28" i="47"/>
  <c r="C28" i="47" s="1"/>
  <c r="F27" i="47"/>
  <c r="F26" i="47"/>
  <c r="F25" i="47"/>
  <c r="F24" i="47"/>
  <c r="F28" i="47" s="1"/>
  <c r="G22" i="47"/>
  <c r="F20" i="47"/>
  <c r="F19" i="47"/>
  <c r="L33" i="46"/>
  <c r="Q37" i="46" s="1"/>
  <c r="E28" i="46"/>
  <c r="D28" i="46"/>
  <c r="B28" i="46"/>
  <c r="C28" i="46" s="1"/>
  <c r="F27" i="46"/>
  <c r="F26" i="46"/>
  <c r="F25" i="46"/>
  <c r="F24" i="46"/>
  <c r="F28" i="46" s="1"/>
  <c r="G22" i="46"/>
  <c r="F21" i="46"/>
  <c r="F20" i="46"/>
  <c r="F19" i="46"/>
  <c r="L33" i="45"/>
  <c r="Q37" i="45" s="1"/>
  <c r="E28" i="45"/>
  <c r="D28" i="45"/>
  <c r="B28" i="45"/>
  <c r="C28" i="45" s="1"/>
  <c r="F27" i="45"/>
  <c r="F26" i="45"/>
  <c r="F25" i="45"/>
  <c r="F24" i="45"/>
  <c r="F28" i="45" s="1"/>
  <c r="G22" i="45"/>
  <c r="K33" i="45"/>
  <c r="Q34" i="45" s="1"/>
  <c r="F21" i="45"/>
  <c r="F20" i="45"/>
  <c r="F19" i="45"/>
  <c r="L33" i="37"/>
  <c r="Q37" i="37" s="1"/>
  <c r="E28" i="37"/>
  <c r="D28" i="37"/>
  <c r="C28" i="37"/>
  <c r="B28" i="37"/>
  <c r="F27" i="37"/>
  <c r="F26" i="37"/>
  <c r="F25" i="37"/>
  <c r="F24" i="37"/>
  <c r="F28" i="37" s="1"/>
  <c r="G22" i="37"/>
  <c r="K33" i="37"/>
  <c r="F21" i="37"/>
  <c r="F20" i="37"/>
  <c r="F19" i="37"/>
  <c r="L33" i="36"/>
  <c r="Q37" i="36" s="1"/>
  <c r="E28" i="36"/>
  <c r="D28" i="36"/>
  <c r="B28" i="36"/>
  <c r="C28" i="36" s="1"/>
  <c r="F27" i="36"/>
  <c r="F26" i="36"/>
  <c r="F25" i="36"/>
  <c r="F24" i="36"/>
  <c r="F28" i="36" s="1"/>
  <c r="G22" i="36"/>
  <c r="F21" i="36"/>
  <c r="F20" i="36"/>
  <c r="F19" i="36"/>
  <c r="L33" i="35"/>
  <c r="Q37" i="35" s="1"/>
  <c r="E28" i="35"/>
  <c r="D28" i="35"/>
  <c r="B28" i="35"/>
  <c r="C28" i="35" s="1"/>
  <c r="F27" i="35"/>
  <c r="F26" i="35"/>
  <c r="F25" i="35"/>
  <c r="F24" i="35"/>
  <c r="F28" i="35" s="1"/>
  <c r="G22" i="35"/>
  <c r="K33" i="35"/>
  <c r="Q34" i="35" s="1"/>
  <c r="F21" i="35"/>
  <c r="F20" i="35"/>
  <c r="F19" i="35"/>
  <c r="L33" i="34"/>
  <c r="Q37" i="34" s="1"/>
  <c r="E28" i="34"/>
  <c r="D28" i="34"/>
  <c r="B28" i="34"/>
  <c r="C28" i="34" s="1"/>
  <c r="F27" i="34"/>
  <c r="F26" i="34"/>
  <c r="F25" i="34"/>
  <c r="F24" i="34"/>
  <c r="F28" i="34" s="1"/>
  <c r="G22" i="34"/>
  <c r="K32" i="34"/>
  <c r="Q33" i="34" s="1"/>
  <c r="F21" i="34"/>
  <c r="F20" i="34"/>
  <c r="F19" i="34"/>
  <c r="F18" i="34"/>
  <c r="L33" i="33"/>
  <c r="Q37" i="33" s="1"/>
  <c r="E28" i="33"/>
  <c r="D28" i="33"/>
  <c r="B28" i="33"/>
  <c r="C28" i="33" s="1"/>
  <c r="F27" i="33"/>
  <c r="F26" i="33"/>
  <c r="F25" i="33"/>
  <c r="F24" i="33"/>
  <c r="F28" i="33" s="1"/>
  <c r="G22" i="33"/>
  <c r="K32" i="33"/>
  <c r="Q33" i="33" s="1"/>
  <c r="F21" i="33"/>
  <c r="F20" i="33"/>
  <c r="F19" i="33"/>
  <c r="B31" i="33"/>
  <c r="D31" i="33" s="1"/>
  <c r="L33" i="32"/>
  <c r="Q37" i="32" s="1"/>
  <c r="E28" i="32"/>
  <c r="D28" i="32"/>
  <c r="B28" i="32"/>
  <c r="C28" i="32" s="1"/>
  <c r="F27" i="32"/>
  <c r="F26" i="32"/>
  <c r="F25" i="32"/>
  <c r="F24" i="32"/>
  <c r="F28" i="32" s="1"/>
  <c r="G22" i="32"/>
  <c r="F21" i="32"/>
  <c r="F20" i="32"/>
  <c r="F19" i="32"/>
  <c r="P37" i="31"/>
  <c r="L33" i="31"/>
  <c r="Q37" i="31" s="1"/>
  <c r="E28" i="31"/>
  <c r="D28" i="31"/>
  <c r="C28" i="31"/>
  <c r="B28" i="31"/>
  <c r="F27" i="31"/>
  <c r="F26" i="31"/>
  <c r="F25" i="31"/>
  <c r="F24" i="31"/>
  <c r="F28" i="31" s="1"/>
  <c r="G22" i="31"/>
  <c r="F20" i="31"/>
  <c r="F19" i="31"/>
  <c r="Q37" i="30"/>
  <c r="L33" i="30"/>
  <c r="P37" i="30" s="1"/>
  <c r="E28" i="30"/>
  <c r="D28" i="30"/>
  <c r="B28" i="30"/>
  <c r="C28" i="30" s="1"/>
  <c r="F27" i="30"/>
  <c r="F26" i="30"/>
  <c r="F25" i="30"/>
  <c r="F24" i="30"/>
  <c r="F28" i="30" s="1"/>
  <c r="G22" i="30"/>
  <c r="F21" i="30"/>
  <c r="F20" i="30"/>
  <c r="F19" i="30"/>
  <c r="L33" i="29"/>
  <c r="Q37" i="29" s="1"/>
  <c r="E28" i="29"/>
  <c r="D28" i="29"/>
  <c r="B28" i="29"/>
  <c r="C28" i="29" s="1"/>
  <c r="F27" i="29"/>
  <c r="F26" i="29"/>
  <c r="F25" i="29"/>
  <c r="F24" i="29"/>
  <c r="F28" i="29" s="1"/>
  <c r="G22" i="29"/>
  <c r="K32" i="29"/>
  <c r="Q33" i="29" s="1"/>
  <c r="F21" i="29"/>
  <c r="F20" i="29"/>
  <c r="F19" i="29"/>
  <c r="P37" i="28"/>
  <c r="L33" i="28"/>
  <c r="Q37" i="28" s="1"/>
  <c r="E28" i="28"/>
  <c r="D28" i="28"/>
  <c r="C28" i="28"/>
  <c r="B28" i="28"/>
  <c r="F27" i="28"/>
  <c r="F26" i="28"/>
  <c r="F25" i="28"/>
  <c r="F24" i="28"/>
  <c r="F28" i="28" s="1"/>
  <c r="G22" i="28"/>
  <c r="F20" i="28"/>
  <c r="F19" i="28"/>
  <c r="F18" i="28"/>
  <c r="L33" i="27"/>
  <c r="Q37" i="27" s="1"/>
  <c r="E28" i="27"/>
  <c r="D28" i="27"/>
  <c r="B28" i="27"/>
  <c r="C28" i="27" s="1"/>
  <c r="F27" i="27"/>
  <c r="F26" i="27"/>
  <c r="F25" i="27"/>
  <c r="F24" i="27"/>
  <c r="F28" i="27" s="1"/>
  <c r="G22" i="27"/>
  <c r="F21" i="27"/>
  <c r="F20" i="27"/>
  <c r="F19" i="27"/>
  <c r="L33" i="26"/>
  <c r="Q37" i="26" s="1"/>
  <c r="E28" i="26"/>
  <c r="D28" i="26"/>
  <c r="B28" i="26"/>
  <c r="C28" i="26" s="1"/>
  <c r="F27" i="26"/>
  <c r="F26" i="26"/>
  <c r="F25" i="26"/>
  <c r="F24" i="26"/>
  <c r="F28" i="26" s="1"/>
  <c r="G22" i="26"/>
  <c r="F21" i="26"/>
  <c r="F20" i="26"/>
  <c r="F19" i="26"/>
  <c r="L33" i="25"/>
  <c r="Q37" i="25" s="1"/>
  <c r="F28" i="25"/>
  <c r="E28" i="25"/>
  <c r="D28" i="25"/>
  <c r="B28" i="25"/>
  <c r="C28" i="25" s="1"/>
  <c r="F27" i="25"/>
  <c r="F26" i="25"/>
  <c r="F25" i="25"/>
  <c r="F24" i="25"/>
  <c r="G22" i="25"/>
  <c r="F20" i="25"/>
  <c r="F19" i="25"/>
  <c r="L33" i="24"/>
  <c r="Q37" i="24" s="1"/>
  <c r="E28" i="24"/>
  <c r="D28" i="24"/>
  <c r="B28" i="24"/>
  <c r="C28" i="24" s="1"/>
  <c r="F27" i="24"/>
  <c r="F26" i="24"/>
  <c r="F25" i="24"/>
  <c r="F24" i="24"/>
  <c r="F28" i="24" s="1"/>
  <c r="G22" i="24"/>
  <c r="F21" i="24"/>
  <c r="F20" i="24"/>
  <c r="F19" i="24"/>
  <c r="L33" i="23"/>
  <c r="Q37" i="23" s="1"/>
  <c r="E28" i="23"/>
  <c r="D28" i="23"/>
  <c r="B28" i="23"/>
  <c r="C28" i="23" s="1"/>
  <c r="F27" i="23"/>
  <c r="F26" i="23"/>
  <c r="F25" i="23"/>
  <c r="F24" i="23"/>
  <c r="F28" i="23" s="1"/>
  <c r="G22" i="23"/>
  <c r="K32" i="23"/>
  <c r="Q33" i="23" s="1"/>
  <c r="F21" i="23"/>
  <c r="F20" i="23"/>
  <c r="F19" i="23"/>
  <c r="Q37" i="22"/>
  <c r="L33" i="22"/>
  <c r="P37" i="22" s="1"/>
  <c r="F28" i="22"/>
  <c r="E28" i="22"/>
  <c r="D28" i="22"/>
  <c r="B28" i="22"/>
  <c r="C28" i="22" s="1"/>
  <c r="F27" i="22"/>
  <c r="F26" i="22"/>
  <c r="F25" i="22"/>
  <c r="F24" i="22"/>
  <c r="G22" i="22"/>
  <c r="F21" i="22"/>
  <c r="F20" i="22"/>
  <c r="F19" i="22"/>
  <c r="L33" i="21"/>
  <c r="Q37" i="21" s="1"/>
  <c r="E28" i="21"/>
  <c r="D28" i="21"/>
  <c r="B28" i="21"/>
  <c r="C28" i="21" s="1"/>
  <c r="F27" i="21"/>
  <c r="F26" i="21"/>
  <c r="F25" i="21"/>
  <c r="F24" i="21"/>
  <c r="F28" i="21" s="1"/>
  <c r="G22" i="21"/>
  <c r="F21" i="21"/>
  <c r="F20" i="21"/>
  <c r="F19" i="21"/>
  <c r="P37" i="20"/>
  <c r="L33" i="20"/>
  <c r="Q37" i="20" s="1"/>
  <c r="E28" i="20"/>
  <c r="D28" i="20"/>
  <c r="C28" i="20"/>
  <c r="B28" i="20"/>
  <c r="F27" i="20"/>
  <c r="F26" i="20"/>
  <c r="F25" i="20"/>
  <c r="F24" i="20"/>
  <c r="F28" i="20" s="1"/>
  <c r="G22" i="20"/>
  <c r="F21" i="20"/>
  <c r="F20" i="20"/>
  <c r="F19" i="20"/>
  <c r="Q37" i="19"/>
  <c r="L33" i="19"/>
  <c r="P37" i="19" s="1"/>
  <c r="E28" i="19"/>
  <c r="D28" i="19"/>
  <c r="B28" i="19"/>
  <c r="C28" i="19" s="1"/>
  <c r="F27" i="19"/>
  <c r="F26" i="19"/>
  <c r="F25" i="19"/>
  <c r="F24" i="19"/>
  <c r="F28" i="19" s="1"/>
  <c r="G22" i="19"/>
  <c r="K32" i="19"/>
  <c r="F20" i="19"/>
  <c r="F19" i="19"/>
  <c r="F18" i="19"/>
  <c r="L33" i="7"/>
  <c r="Q37" i="7" s="1"/>
  <c r="E28" i="7"/>
  <c r="D28" i="7"/>
  <c r="B28" i="7"/>
  <c r="C28" i="7" s="1"/>
  <c r="F27" i="7"/>
  <c r="F26" i="7"/>
  <c r="F25" i="7"/>
  <c r="F24" i="7"/>
  <c r="F28" i="7" s="1"/>
  <c r="G22" i="7"/>
  <c r="K33" i="7"/>
  <c r="F21" i="7"/>
  <c r="F20" i="7"/>
  <c r="F19" i="7"/>
  <c r="F18" i="7"/>
  <c r="Q37" i="16"/>
  <c r="P37" i="16"/>
  <c r="L33" i="16"/>
  <c r="E28" i="16"/>
  <c r="D28" i="16"/>
  <c r="C28" i="16"/>
  <c r="B28" i="16"/>
  <c r="F27" i="16"/>
  <c r="F26" i="16"/>
  <c r="F25" i="16"/>
  <c r="F24" i="16"/>
  <c r="F28" i="16" s="1"/>
  <c r="G22" i="16"/>
  <c r="K33" i="16"/>
  <c r="Q34" i="16" s="1"/>
  <c r="F20" i="16"/>
  <c r="F19" i="16"/>
  <c r="L33" i="17"/>
  <c r="Q37" i="17" s="1"/>
  <c r="E28" i="17"/>
  <c r="D28" i="17"/>
  <c r="B28" i="17"/>
  <c r="C28" i="17" s="1"/>
  <c r="F27" i="17"/>
  <c r="F26" i="17"/>
  <c r="F25" i="17"/>
  <c r="F24" i="17"/>
  <c r="F28" i="17" s="1"/>
  <c r="G22" i="17"/>
  <c r="K33" i="17"/>
  <c r="Q34" i="17" s="1"/>
  <c r="F20" i="17"/>
  <c r="F19" i="17"/>
  <c r="F18" i="17"/>
  <c r="L33" i="4"/>
  <c r="Q37" i="4" s="1"/>
  <c r="E28" i="4"/>
  <c r="D28" i="4"/>
  <c r="B28" i="4"/>
  <c r="C28" i="4" s="1"/>
  <c r="F27" i="4"/>
  <c r="F26" i="4"/>
  <c r="F25" i="4"/>
  <c r="F24" i="4"/>
  <c r="F28" i="4" s="1"/>
  <c r="G22" i="4"/>
  <c r="F20" i="4"/>
  <c r="F19" i="4"/>
  <c r="L33" i="74"/>
  <c r="Q37" i="74" s="1"/>
  <c r="E28" i="74"/>
  <c r="D28" i="74"/>
  <c r="B28" i="74"/>
  <c r="C28" i="74" s="1"/>
  <c r="F27" i="74"/>
  <c r="F26" i="74"/>
  <c r="F25" i="74"/>
  <c r="F24" i="74"/>
  <c r="F28" i="74" s="1"/>
  <c r="G22" i="74"/>
  <c r="K32" i="74"/>
  <c r="F21" i="74"/>
  <c r="F20" i="74"/>
  <c r="F19" i="74"/>
  <c r="L33" i="75"/>
  <c r="Q37" i="75" s="1"/>
  <c r="E28" i="75"/>
  <c r="D28" i="75"/>
  <c r="B28" i="75"/>
  <c r="C28" i="75" s="1"/>
  <c r="F27" i="75"/>
  <c r="F26" i="75"/>
  <c r="F25" i="75"/>
  <c r="F24" i="75"/>
  <c r="F28" i="75" s="1"/>
  <c r="G22" i="75"/>
  <c r="F21" i="75"/>
  <c r="F20" i="75"/>
  <c r="F19" i="75"/>
  <c r="L33" i="73"/>
  <c r="Q37" i="73" s="1"/>
  <c r="E28" i="73"/>
  <c r="D28" i="73"/>
  <c r="B28" i="73"/>
  <c r="C28" i="73" s="1"/>
  <c r="F27" i="73"/>
  <c r="F26" i="73"/>
  <c r="F25" i="73"/>
  <c r="F24" i="73"/>
  <c r="F28" i="73" s="1"/>
  <c r="G22" i="73"/>
  <c r="K32" i="73"/>
  <c r="F20" i="73"/>
  <c r="F19" i="73"/>
  <c r="L33" i="18"/>
  <c r="Q37" i="18" s="1"/>
  <c r="F28" i="18"/>
  <c r="E28" i="18"/>
  <c r="D28" i="18"/>
  <c r="B28" i="18"/>
  <c r="C28" i="18" s="1"/>
  <c r="F27" i="18"/>
  <c r="F26" i="18"/>
  <c r="F25" i="18"/>
  <c r="F24" i="18"/>
  <c r="G22" i="18"/>
  <c r="F21" i="18"/>
  <c r="F20" i="18"/>
  <c r="F19" i="18"/>
  <c r="L33" i="76"/>
  <c r="Q37" i="76" s="1"/>
  <c r="E28" i="76"/>
  <c r="D28" i="76"/>
  <c r="B28" i="76"/>
  <c r="C28" i="76" s="1"/>
  <c r="F27" i="76"/>
  <c r="F26" i="76"/>
  <c r="F25" i="76"/>
  <c r="F24" i="76"/>
  <c r="F28" i="76" s="1"/>
  <c r="G22" i="76"/>
  <c r="K33" i="76"/>
  <c r="Q34" i="76" s="1"/>
  <c r="F21" i="76"/>
  <c r="F20" i="76"/>
  <c r="F19" i="76"/>
  <c r="F18" i="76"/>
  <c r="Q37" i="72"/>
  <c r="L33" i="72"/>
  <c r="P37" i="72" s="1"/>
  <c r="E28" i="72"/>
  <c r="D28" i="72"/>
  <c r="B28" i="72"/>
  <c r="C28" i="72" s="1"/>
  <c r="F27" i="72"/>
  <c r="F26" i="72"/>
  <c r="F25" i="72"/>
  <c r="F24" i="72"/>
  <c r="F28" i="72" s="1"/>
  <c r="G22" i="72"/>
  <c r="F21" i="72"/>
  <c r="F20" i="72"/>
  <c r="F19" i="72"/>
  <c r="Q37" i="77"/>
  <c r="L33" i="77"/>
  <c r="P37" i="77" s="1"/>
  <c r="E28" i="77"/>
  <c r="D28" i="77"/>
  <c r="C28" i="77"/>
  <c r="B28" i="77"/>
  <c r="F27" i="77"/>
  <c r="F26" i="77"/>
  <c r="F25" i="77"/>
  <c r="F24" i="77"/>
  <c r="F28" i="77" s="1"/>
  <c r="G22" i="77"/>
  <c r="F21" i="77"/>
  <c r="F20" i="77"/>
  <c r="F19" i="77"/>
  <c r="L33" i="11"/>
  <c r="Q37" i="11" s="1"/>
  <c r="E28" i="11"/>
  <c r="D28" i="11"/>
  <c r="B28" i="11"/>
  <c r="C28" i="11" s="1"/>
  <c r="F27" i="11"/>
  <c r="F26" i="11"/>
  <c r="F25" i="11"/>
  <c r="F24" i="11"/>
  <c r="F28" i="11" s="1"/>
  <c r="G22" i="11"/>
  <c r="F21" i="11"/>
  <c r="F20" i="11"/>
  <c r="F19" i="11"/>
  <c r="L33" i="41"/>
  <c r="Q37" i="41" s="1"/>
  <c r="E28" i="41"/>
  <c r="D28" i="41"/>
  <c r="B28" i="41"/>
  <c r="C28" i="41" s="1"/>
  <c r="F27" i="41"/>
  <c r="F26" i="41"/>
  <c r="F25" i="41"/>
  <c r="F24" i="41"/>
  <c r="F28" i="41" s="1"/>
  <c r="G22" i="41"/>
  <c r="F20" i="41"/>
  <c r="F19" i="41"/>
  <c r="L33" i="40"/>
  <c r="Q37" i="40" s="1"/>
  <c r="E28" i="40"/>
  <c r="D28" i="40"/>
  <c r="B28" i="40"/>
  <c r="C28" i="40" s="1"/>
  <c r="F27" i="40"/>
  <c r="F26" i="40"/>
  <c r="F25" i="40"/>
  <c r="F24" i="40"/>
  <c r="F28" i="40" s="1"/>
  <c r="G22" i="40"/>
  <c r="K32" i="40"/>
  <c r="Q33" i="40" s="1"/>
  <c r="F21" i="40"/>
  <c r="F20" i="40"/>
  <c r="F19" i="40"/>
  <c r="L33" i="64"/>
  <c r="Q37" i="64" s="1"/>
  <c r="E28" i="64"/>
  <c r="D28" i="64"/>
  <c r="B28" i="64"/>
  <c r="C28" i="64" s="1"/>
  <c r="F27" i="64"/>
  <c r="F26" i="64"/>
  <c r="F25" i="64"/>
  <c r="F24" i="64"/>
  <c r="F28" i="64" s="1"/>
  <c r="G22" i="64"/>
  <c r="K32" i="64"/>
  <c r="F20" i="64"/>
  <c r="F19" i="64"/>
  <c r="L33" i="65"/>
  <c r="Q37" i="65" s="1"/>
  <c r="F28" i="65"/>
  <c r="E28" i="65"/>
  <c r="D28" i="65"/>
  <c r="B28" i="65"/>
  <c r="C28" i="65" s="1"/>
  <c r="F27" i="65"/>
  <c r="F26" i="65"/>
  <c r="F25" i="65"/>
  <c r="F24" i="65"/>
  <c r="G22" i="65"/>
  <c r="F21" i="65"/>
  <c r="F20" i="65"/>
  <c r="F19" i="65"/>
  <c r="F18" i="65"/>
  <c r="P37" i="42"/>
  <c r="L33" i="42"/>
  <c r="Q37" i="42" s="1"/>
  <c r="E28" i="42"/>
  <c r="D28" i="42"/>
  <c r="C28" i="42"/>
  <c r="B28" i="42"/>
  <c r="F27" i="42"/>
  <c r="F26" i="42"/>
  <c r="F25" i="42"/>
  <c r="F24" i="42"/>
  <c r="F28" i="42" s="1"/>
  <c r="G22" i="42"/>
  <c r="F20" i="42"/>
  <c r="F19" i="42"/>
  <c r="L33" i="44"/>
  <c r="Q37" i="44" s="1"/>
  <c r="E28" i="44"/>
  <c r="D28" i="44"/>
  <c r="B28" i="44"/>
  <c r="C28" i="44" s="1"/>
  <c r="F27" i="44"/>
  <c r="F26" i="44"/>
  <c r="F25" i="44"/>
  <c r="F24" i="44"/>
  <c r="F28" i="44" s="1"/>
  <c r="G22" i="44"/>
  <c r="K32" i="44"/>
  <c r="Q33" i="44" s="1"/>
  <c r="F21" i="44"/>
  <c r="F20" i="44"/>
  <c r="F19" i="44"/>
  <c r="P37" i="43"/>
  <c r="L33" i="43"/>
  <c r="Q37" i="43" s="1"/>
  <c r="E28" i="43"/>
  <c r="D28" i="43"/>
  <c r="C28" i="43"/>
  <c r="B28" i="43"/>
  <c r="F27" i="43"/>
  <c r="F26" i="43"/>
  <c r="F25" i="43"/>
  <c r="F24" i="43"/>
  <c r="F28" i="43" s="1"/>
  <c r="G22" i="43"/>
  <c r="K33" i="43"/>
  <c r="Q34" i="43" s="1"/>
  <c r="F21" i="43"/>
  <c r="F20" i="43"/>
  <c r="F19" i="43"/>
  <c r="L33" i="39"/>
  <c r="Q37" i="39" s="1"/>
  <c r="F28" i="39"/>
  <c r="E28" i="39"/>
  <c r="D28" i="39"/>
  <c r="B28" i="39"/>
  <c r="C28" i="39" s="1"/>
  <c r="F27" i="39"/>
  <c r="F26" i="39"/>
  <c r="F25" i="39"/>
  <c r="F24" i="39"/>
  <c r="G22" i="39"/>
  <c r="K33" i="39"/>
  <c r="F20" i="39"/>
  <c r="F19" i="39"/>
  <c r="L33" i="9"/>
  <c r="Q37" i="9" s="1"/>
  <c r="E28" i="9"/>
  <c r="D28" i="9"/>
  <c r="B28" i="9"/>
  <c r="C28" i="9" s="1"/>
  <c r="F27" i="9"/>
  <c r="F26" i="9"/>
  <c r="F25" i="9"/>
  <c r="F24" i="9"/>
  <c r="F28" i="9" s="1"/>
  <c r="G22" i="9"/>
  <c r="K32" i="9"/>
  <c r="Q33" i="9" s="1"/>
  <c r="F21" i="9"/>
  <c r="F20" i="9"/>
  <c r="F19" i="9"/>
  <c r="L33" i="15"/>
  <c r="Q37" i="15" s="1"/>
  <c r="E28" i="15"/>
  <c r="D28" i="15"/>
  <c r="B28" i="15"/>
  <c r="C28" i="15" s="1"/>
  <c r="F27" i="15"/>
  <c r="F26" i="15"/>
  <c r="F25" i="15"/>
  <c r="F24" i="15"/>
  <c r="F28" i="15" s="1"/>
  <c r="G22" i="15"/>
  <c r="K33" i="15"/>
  <c r="P34" i="15" s="1"/>
  <c r="F20" i="15"/>
  <c r="F19" i="15"/>
  <c r="Q37" i="61"/>
  <c r="L33" i="61"/>
  <c r="P37" i="61" s="1"/>
  <c r="E28" i="61"/>
  <c r="D28" i="61"/>
  <c r="B28" i="61"/>
  <c r="C28" i="61" s="1"/>
  <c r="F27" i="61"/>
  <c r="F26" i="61"/>
  <c r="F25" i="61"/>
  <c r="F24" i="61"/>
  <c r="F28" i="61" s="1"/>
  <c r="G22" i="61"/>
  <c r="K32" i="61"/>
  <c r="F20" i="61"/>
  <c r="F19" i="61"/>
  <c r="F18" i="61"/>
  <c r="F18" i="14"/>
  <c r="F19" i="14"/>
  <c r="F20" i="14"/>
  <c r="F21" i="14"/>
  <c r="K32" i="14"/>
  <c r="Q37" i="14"/>
  <c r="L33" i="14"/>
  <c r="P37" i="14" s="1"/>
  <c r="E28" i="14"/>
  <c r="D28" i="14"/>
  <c r="C28" i="14"/>
  <c r="B28" i="14"/>
  <c r="F27" i="14"/>
  <c r="F26" i="14"/>
  <c r="F25" i="14"/>
  <c r="F24" i="14"/>
  <c r="F28" i="14" s="1"/>
  <c r="G22" i="14"/>
  <c r="Q26" i="12"/>
  <c r="F26" i="13"/>
  <c r="L33" i="13"/>
  <c r="F27" i="13"/>
  <c r="F25" i="13"/>
  <c r="F24" i="13"/>
  <c r="F28" i="13" s="1"/>
  <c r="E28" i="13"/>
  <c r="B28" i="13"/>
  <c r="C28" i="13" s="1"/>
  <c r="G22" i="13"/>
  <c r="F21" i="13"/>
  <c r="F20" i="13"/>
  <c r="F19" i="13"/>
  <c r="F18" i="13"/>
  <c r="G22" i="12"/>
  <c r="F21" i="12"/>
  <c r="E40" i="2"/>
  <c r="F18" i="33"/>
  <c r="K32" i="54"/>
  <c r="Q33" i="54" s="1"/>
  <c r="K32" i="101"/>
  <c r="Q33" i="101" s="1"/>
  <c r="K32" i="41"/>
  <c r="Q33" i="41" s="1"/>
  <c r="K32" i="78"/>
  <c r="Q33" i="78" s="1"/>
  <c r="K33" i="78"/>
  <c r="Q34" i="78" s="1"/>
  <c r="K33" i="110"/>
  <c r="P34" i="110" s="1"/>
  <c r="K33" i="82"/>
  <c r="Q34" i="82" s="1"/>
  <c r="K32" i="93"/>
  <c r="Q33" i="93" s="1"/>
  <c r="K32" i="105"/>
  <c r="Q33" i="105" s="1"/>
  <c r="K32" i="25"/>
  <c r="Q33" i="25" s="1"/>
  <c r="K33" i="111"/>
  <c r="K32" i="104"/>
  <c r="Q33" i="104" s="1"/>
  <c r="K33" i="80"/>
  <c r="Q34" i="80" s="1"/>
  <c r="K33" i="34"/>
  <c r="Q34" i="34" s="1"/>
  <c r="K32" i="63"/>
  <c r="Q33" i="63" s="1"/>
  <c r="K32" i="120"/>
  <c r="Q33" i="120" s="1"/>
  <c r="K32" i="65"/>
  <c r="Q33" i="65" s="1"/>
  <c r="K32" i="17"/>
  <c r="Q33" i="17" s="1"/>
  <c r="K32" i="45"/>
  <c r="Q33" i="45" s="1"/>
  <c r="K32" i="36"/>
  <c r="Q33" i="36" s="1"/>
  <c r="K33" i="10"/>
  <c r="Q34" i="10" s="1"/>
  <c r="K33" i="95"/>
  <c r="P34" i="95" s="1"/>
  <c r="K32" i="46"/>
  <c r="Q33" i="46" s="1"/>
  <c r="K32" i="67"/>
  <c r="Q33" i="67" s="1"/>
  <c r="K32" i="70"/>
  <c r="Q33" i="70" s="1"/>
  <c r="K32" i="86"/>
  <c r="Q33" i="86" s="1"/>
  <c r="K32" i="114"/>
  <c r="Q33" i="114" s="1"/>
  <c r="K32" i="119"/>
  <c r="Q33" i="119" s="1"/>
  <c r="K32" i="30"/>
  <c r="Q33" i="30" s="1"/>
  <c r="K32" i="82"/>
  <c r="Q33" i="82" s="1"/>
  <c r="K32" i="84"/>
  <c r="Q33" i="84" s="1"/>
  <c r="K32" i="108"/>
  <c r="Q33" i="108" s="1"/>
  <c r="K33" i="11"/>
  <c r="Q34" i="11" s="1"/>
  <c r="K33" i="31"/>
  <c r="Q34" i="31" s="1"/>
  <c r="K32" i="52"/>
  <c r="Q33" i="52" s="1"/>
  <c r="K32" i="68"/>
  <c r="Q33" i="68" s="1"/>
  <c r="K33" i="46"/>
  <c r="Q34" i="46" s="1"/>
  <c r="K32" i="50"/>
  <c r="Q33" i="50" s="1"/>
  <c r="K32" i="92"/>
  <c r="Q33" i="92" s="1"/>
  <c r="K33" i="112"/>
  <c r="Q34" i="112" s="1"/>
  <c r="K32" i="8"/>
  <c r="Q33" i="8" s="1"/>
  <c r="K32" i="97"/>
  <c r="Q33" i="97" s="1"/>
  <c r="K32" i="107"/>
  <c r="Q33" i="107" s="1"/>
  <c r="Q34" i="97"/>
  <c r="P34" i="76"/>
  <c r="Q34" i="105"/>
  <c r="P34" i="105"/>
  <c r="Q34" i="107"/>
  <c r="K33" i="53"/>
  <c r="Q34" i="53" s="1"/>
  <c r="K33" i="89"/>
  <c r="P34" i="89" s="1"/>
  <c r="K32" i="91"/>
  <c r="Q33" i="91" s="1"/>
  <c r="K33" i="88"/>
  <c r="P34" i="88" s="1"/>
  <c r="K33" i="99"/>
  <c r="Q34" i="99" s="1"/>
  <c r="K32" i="118"/>
  <c r="Q33" i="118" s="1"/>
  <c r="K32" i="26"/>
  <c r="Q33" i="26" s="1"/>
  <c r="K32" i="106"/>
  <c r="Q33" i="106" s="1"/>
  <c r="K33" i="109"/>
  <c r="Q34" i="109" s="1"/>
  <c r="K32" i="76"/>
  <c r="Q33" i="76" s="1"/>
  <c r="K32" i="89"/>
  <c r="Q33" i="89" s="1"/>
  <c r="K32" i="100"/>
  <c r="Q33" i="100" s="1"/>
  <c r="K32" i="4"/>
  <c r="Q33" i="4" s="1"/>
  <c r="K32" i="24"/>
  <c r="Q33" i="24" s="1"/>
  <c r="K32" i="27"/>
  <c r="Q33" i="27" s="1"/>
  <c r="K32" i="88"/>
  <c r="Q33" i="88" s="1"/>
  <c r="K33" i="90"/>
  <c r="K32" i="72"/>
  <c r="Q33" i="72" s="1"/>
  <c r="K32" i="75"/>
  <c r="Q33" i="75" s="1"/>
  <c r="K33" i="29"/>
  <c r="Q34" i="29" s="1"/>
  <c r="K32" i="32"/>
  <c r="Q33" i="32" s="1"/>
  <c r="K32" i="79"/>
  <c r="Q33" i="79" s="1"/>
  <c r="K33" i="81"/>
  <c r="Q34" i="81" s="1"/>
  <c r="K32" i="96"/>
  <c r="Q33" i="96" s="1"/>
  <c r="K32" i="117"/>
  <c r="Q33" i="117" s="1"/>
  <c r="K33" i="19"/>
  <c r="Q34" i="19" s="1"/>
  <c r="K32" i="48"/>
  <c r="Q33" i="48" s="1"/>
  <c r="K32" i="102"/>
  <c r="Q33" i="102" s="1"/>
  <c r="K32" i="83"/>
  <c r="Q33" i="83" s="1"/>
  <c r="K32" i="103"/>
  <c r="Q33" i="103" s="1"/>
  <c r="B31" i="95"/>
  <c r="D31" i="95" s="1"/>
  <c r="E31" i="95" s="1"/>
  <c r="K26" i="95" s="1"/>
  <c r="B31" i="119"/>
  <c r="D31" i="119" s="1"/>
  <c r="B31" i="81"/>
  <c r="D31" i="81" s="1"/>
  <c r="F31" i="81" s="1"/>
  <c r="K27" i="81" s="1"/>
  <c r="B31" i="97"/>
  <c r="D31" i="97" s="1"/>
  <c r="B31" i="88"/>
  <c r="D31" i="88" s="1"/>
  <c r="E31" i="88" s="1"/>
  <c r="K26" i="88" s="1"/>
  <c r="B31" i="99"/>
  <c r="D31" i="99" s="1"/>
  <c r="F31" i="99" s="1"/>
  <c r="K27" i="99" s="1"/>
  <c r="B31" i="103"/>
  <c r="D31" i="103" s="1"/>
  <c r="E31" i="103" s="1"/>
  <c r="K26" i="103" s="1"/>
  <c r="B31" i="104"/>
  <c r="D31" i="104" s="1"/>
  <c r="B31" i="101"/>
  <c r="D31" i="101" s="1"/>
  <c r="E31" i="101" s="1"/>
  <c r="K26" i="101" s="1"/>
  <c r="B31" i="35"/>
  <c r="D31" i="35" s="1"/>
  <c r="E31" i="35" s="1"/>
  <c r="K26" i="35" s="1"/>
  <c r="B31" i="71"/>
  <c r="D31" i="71" s="1"/>
  <c r="F31" i="71" s="1"/>
  <c r="K27" i="71" s="1"/>
  <c r="B31" i="69"/>
  <c r="D31" i="69" s="1"/>
  <c r="B31" i="26"/>
  <c r="D31" i="26" s="1"/>
  <c r="E31" i="26" s="1"/>
  <c r="K26" i="26" s="1"/>
  <c r="B31" i="86"/>
  <c r="D31" i="86" s="1"/>
  <c r="E31" i="86" s="1"/>
  <c r="K26" i="86" s="1"/>
  <c r="B31" i="113"/>
  <c r="D31" i="113" s="1"/>
  <c r="E31" i="113" s="1"/>
  <c r="K26" i="113" s="1"/>
  <c r="B31" i="114"/>
  <c r="D31" i="114" s="1"/>
  <c r="E31" i="114" s="1"/>
  <c r="K26" i="114" s="1"/>
  <c r="B31" i="34"/>
  <c r="D31" i="34" s="1"/>
  <c r="E31" i="34" s="1"/>
  <c r="K26" i="34" s="1"/>
  <c r="B31" i="115"/>
  <c r="D31" i="115" s="1"/>
  <c r="E31" i="115" s="1"/>
  <c r="K26" i="115" s="1"/>
  <c r="B31" i="80"/>
  <c r="D31" i="80" s="1"/>
  <c r="F31" i="80" s="1"/>
  <c r="K27" i="80" s="1"/>
  <c r="B31" i="96"/>
  <c r="D31" i="96" s="1"/>
  <c r="E31" i="96" s="1"/>
  <c r="K26" i="96" s="1"/>
  <c r="F18" i="120"/>
  <c r="K33" i="120"/>
  <c r="Q34" i="120" s="1"/>
  <c r="P37" i="120"/>
  <c r="F18" i="119"/>
  <c r="P37" i="119"/>
  <c r="F18" i="8"/>
  <c r="K33" i="8"/>
  <c r="Q34" i="8" s="1"/>
  <c r="P37" i="8"/>
  <c r="K33" i="118"/>
  <c r="P34" i="118" s="1"/>
  <c r="P37" i="118"/>
  <c r="K33" i="117"/>
  <c r="P34" i="117" s="1"/>
  <c r="K32" i="115"/>
  <c r="P33" i="115" s="1"/>
  <c r="F18" i="115"/>
  <c r="K33" i="115"/>
  <c r="Q34" i="115" s="1"/>
  <c r="P37" i="115"/>
  <c r="K33" i="114"/>
  <c r="Q34" i="114" s="1"/>
  <c r="P37" i="114"/>
  <c r="K32" i="113"/>
  <c r="Q33" i="113" s="1"/>
  <c r="F18" i="113"/>
  <c r="K33" i="113"/>
  <c r="P34" i="113" s="1"/>
  <c r="P37" i="113"/>
  <c r="F18" i="112"/>
  <c r="P37" i="112"/>
  <c r="P37" i="109"/>
  <c r="F18" i="108"/>
  <c r="K33" i="108"/>
  <c r="Q34" i="108" s="1"/>
  <c r="P37" i="108"/>
  <c r="P37" i="107"/>
  <c r="F18" i="106"/>
  <c r="P33" i="105"/>
  <c r="P37" i="105"/>
  <c r="F18" i="104"/>
  <c r="P37" i="104"/>
  <c r="F18" i="103"/>
  <c r="K33" i="103"/>
  <c r="Q34" i="103" s="1"/>
  <c r="P37" i="103"/>
  <c r="K33" i="100"/>
  <c r="P34" i="100" s="1"/>
  <c r="P37" i="100"/>
  <c r="F18" i="101"/>
  <c r="P33" i="99"/>
  <c r="F18" i="99"/>
  <c r="P37" i="99"/>
  <c r="Q33" i="111"/>
  <c r="F18" i="111"/>
  <c r="K32" i="110"/>
  <c r="Q33" i="110" s="1"/>
  <c r="F18" i="110"/>
  <c r="P37" i="110"/>
  <c r="F18" i="97"/>
  <c r="P37" i="97"/>
  <c r="K33" i="96"/>
  <c r="Q34" i="96" s="1"/>
  <c r="P37" i="96"/>
  <c r="P33" i="95"/>
  <c r="P37" i="95"/>
  <c r="F18" i="93"/>
  <c r="K33" i="93"/>
  <c r="Q34" i="93" s="1"/>
  <c r="P37" i="93"/>
  <c r="F18" i="92"/>
  <c r="P37" i="92"/>
  <c r="F18" i="91"/>
  <c r="K33" i="91"/>
  <c r="Q34" i="91" s="1"/>
  <c r="F18" i="90"/>
  <c r="P37" i="90"/>
  <c r="F18" i="89"/>
  <c r="P37" i="89"/>
  <c r="F18" i="88"/>
  <c r="P37" i="88"/>
  <c r="F18" i="86"/>
  <c r="K33" i="86"/>
  <c r="P34" i="86" s="1"/>
  <c r="P37" i="86"/>
  <c r="K32" i="85"/>
  <c r="P33" i="85" s="1"/>
  <c r="F18" i="85"/>
  <c r="K33" i="85"/>
  <c r="Q34" i="85" s="1"/>
  <c r="F18" i="84"/>
  <c r="K33" i="84"/>
  <c r="P34" i="84" s="1"/>
  <c r="P37" i="84"/>
  <c r="F18" i="83"/>
  <c r="K33" i="83"/>
  <c r="Q34" i="83" s="1"/>
  <c r="P37" i="83"/>
  <c r="B31" i="82"/>
  <c r="D31" i="82" s="1"/>
  <c r="E31" i="82" s="1"/>
  <c r="K26" i="82" s="1"/>
  <c r="P37" i="82"/>
  <c r="F18" i="10"/>
  <c r="P33" i="10"/>
  <c r="P37" i="10"/>
  <c r="Q33" i="81"/>
  <c r="P33" i="81"/>
  <c r="F18" i="81"/>
  <c r="P37" i="81"/>
  <c r="K33" i="102"/>
  <c r="P34" i="102" s="1"/>
  <c r="B31" i="102"/>
  <c r="D31" i="102" s="1"/>
  <c r="E31" i="102" s="1"/>
  <c r="K26" i="102" s="1"/>
  <c r="P37" i="102"/>
  <c r="P37" i="80"/>
  <c r="B31" i="79"/>
  <c r="D31" i="79" s="1"/>
  <c r="E31" i="79" s="1"/>
  <c r="K26" i="79" s="1"/>
  <c r="K33" i="79"/>
  <c r="P34" i="79" s="1"/>
  <c r="P37" i="79"/>
  <c r="P37" i="78"/>
  <c r="F18" i="71"/>
  <c r="P37" i="71"/>
  <c r="K33" i="70"/>
  <c r="Q34" i="70" s="1"/>
  <c r="P37" i="70"/>
  <c r="F18" i="69"/>
  <c r="K33" i="68"/>
  <c r="P34" i="68" s="1"/>
  <c r="P37" i="68"/>
  <c r="K33" i="67"/>
  <c r="Q34" i="67" s="1"/>
  <c r="P37" i="67"/>
  <c r="P37" i="66"/>
  <c r="F18" i="63"/>
  <c r="P37" i="63"/>
  <c r="F18" i="54"/>
  <c r="K33" i="54"/>
  <c r="Q34" i="54" s="1"/>
  <c r="P37" i="54"/>
  <c r="B31" i="53"/>
  <c r="D31" i="53" s="1"/>
  <c r="F31" i="53" s="1"/>
  <c r="K27" i="53" s="1"/>
  <c r="P37" i="53"/>
  <c r="K33" i="52"/>
  <c r="Q34" i="52" s="1"/>
  <c r="F18" i="52"/>
  <c r="P37" i="52"/>
  <c r="K33" i="51"/>
  <c r="Q34" i="51" s="1"/>
  <c r="P37" i="51"/>
  <c r="K33" i="50"/>
  <c r="Q34" i="50" s="1"/>
  <c r="P37" i="50"/>
  <c r="F18" i="49"/>
  <c r="P37" i="49"/>
  <c r="F18" i="48"/>
  <c r="K33" i="48"/>
  <c r="P34" i="48" s="1"/>
  <c r="P37" i="48"/>
  <c r="K32" i="47"/>
  <c r="Q33" i="47" s="1"/>
  <c r="F18" i="47"/>
  <c r="K33" i="47"/>
  <c r="P34" i="47" s="1"/>
  <c r="P37" i="47"/>
  <c r="F18" i="46"/>
  <c r="P37" i="46"/>
  <c r="F18" i="45"/>
  <c r="P37" i="45"/>
  <c r="F18" i="37"/>
  <c r="P37" i="37"/>
  <c r="F18" i="36"/>
  <c r="K33" i="36"/>
  <c r="P34" i="36" s="1"/>
  <c r="P33" i="36"/>
  <c r="P37" i="36"/>
  <c r="F18" i="35"/>
  <c r="P37" i="35"/>
  <c r="P33" i="34"/>
  <c r="P37" i="34"/>
  <c r="P37" i="33"/>
  <c r="F18" i="32"/>
  <c r="K33" i="32"/>
  <c r="Q34" i="32" s="1"/>
  <c r="P37" i="32"/>
  <c r="F18" i="30"/>
  <c r="P33" i="29"/>
  <c r="F18" i="29"/>
  <c r="P37" i="29"/>
  <c r="K32" i="28"/>
  <c r="Q33" i="28" s="1"/>
  <c r="F18" i="27"/>
  <c r="K33" i="27"/>
  <c r="P34" i="27" s="1"/>
  <c r="P37" i="27"/>
  <c r="F18" i="26"/>
  <c r="K33" i="26"/>
  <c r="P34" i="26" s="1"/>
  <c r="P37" i="26"/>
  <c r="F18" i="25"/>
  <c r="P37" i="25"/>
  <c r="F18" i="24"/>
  <c r="K33" i="24"/>
  <c r="Q34" i="24" s="1"/>
  <c r="P37" i="24"/>
  <c r="F18" i="23"/>
  <c r="K33" i="23"/>
  <c r="Q34" i="23" s="1"/>
  <c r="P37" i="23"/>
  <c r="K32" i="22"/>
  <c r="P33" i="22" s="1"/>
  <c r="F18" i="22"/>
  <c r="K33" i="22"/>
  <c r="Q34" i="22" s="1"/>
  <c r="K32" i="21"/>
  <c r="Q33" i="21" s="1"/>
  <c r="F18" i="21"/>
  <c r="K33" i="21"/>
  <c r="P34" i="21" s="1"/>
  <c r="P37" i="21"/>
  <c r="F18" i="20"/>
  <c r="K32" i="20"/>
  <c r="Q33" i="20" s="1"/>
  <c r="K33" i="20"/>
  <c r="Q34" i="20" s="1"/>
  <c r="Q33" i="19"/>
  <c r="P33" i="19"/>
  <c r="K32" i="7"/>
  <c r="Q33" i="7" s="1"/>
  <c r="P37" i="7"/>
  <c r="K32" i="16"/>
  <c r="P33" i="16" s="1"/>
  <c r="F18" i="16"/>
  <c r="P37" i="17"/>
  <c r="F18" i="4"/>
  <c r="K33" i="4"/>
  <c r="Q34" i="4" s="1"/>
  <c r="P37" i="4"/>
  <c r="F18" i="74"/>
  <c r="K33" i="74"/>
  <c r="P34" i="74" s="1"/>
  <c r="P37" i="74"/>
  <c r="F18" i="75"/>
  <c r="K33" i="75"/>
  <c r="P34" i="75" s="1"/>
  <c r="P37" i="75"/>
  <c r="F18" i="73"/>
  <c r="P37" i="73"/>
  <c r="F18" i="18"/>
  <c r="K32" i="18"/>
  <c r="Q33" i="18" s="1"/>
  <c r="K33" i="18"/>
  <c r="P34" i="18" s="1"/>
  <c r="P37" i="18"/>
  <c r="P37" i="76"/>
  <c r="F18" i="72"/>
  <c r="K33" i="72"/>
  <c r="P34" i="72" s="1"/>
  <c r="K32" i="77"/>
  <c r="P33" i="77" s="1"/>
  <c r="F18" i="77"/>
  <c r="K33" i="77"/>
  <c r="Q34" i="77" s="1"/>
  <c r="F18" i="11"/>
  <c r="P37" i="11"/>
  <c r="F18" i="41"/>
  <c r="K33" i="41"/>
  <c r="Q34" i="41" s="1"/>
  <c r="P37" i="41"/>
  <c r="F18" i="40"/>
  <c r="P37" i="40"/>
  <c r="F18" i="64"/>
  <c r="K33" i="64"/>
  <c r="P34" i="64" s="1"/>
  <c r="P37" i="64"/>
  <c r="K33" i="65"/>
  <c r="Q34" i="65" s="1"/>
  <c r="P37" i="65"/>
  <c r="F18" i="42"/>
  <c r="F18" i="44"/>
  <c r="P37" i="44"/>
  <c r="F18" i="43"/>
  <c r="F18" i="39"/>
  <c r="P37" i="39"/>
  <c r="F18" i="9"/>
  <c r="K33" i="9"/>
  <c r="Q34" i="9" s="1"/>
  <c r="P37" i="9"/>
  <c r="P37" i="15"/>
  <c r="F18" i="15"/>
  <c r="K33" i="61"/>
  <c r="P34" i="61" s="1"/>
  <c r="D28" i="13"/>
  <c r="P37" i="13"/>
  <c r="P33" i="108"/>
  <c r="P33" i="23"/>
  <c r="P33" i="67"/>
  <c r="P34" i="63"/>
  <c r="P34" i="11"/>
  <c r="P34" i="93"/>
  <c r="P34" i="83"/>
  <c r="P34" i="45"/>
  <c r="I51" i="2" a="1"/>
  <c r="D52" i="2" a="1"/>
  <c r="J47" i="2" a="1"/>
  <c r="R50" i="2" a="1"/>
  <c r="N52" i="2" a="1"/>
  <c r="D46" i="2" a="1"/>
  <c r="R45" i="2" a="1"/>
  <c r="S47" i="2" a="1"/>
  <c r="H45" i="2" a="1"/>
  <c r="R47" i="2" a="1"/>
  <c r="O52" i="2" a="1"/>
  <c r="B51" i="2" a="1"/>
  <c r="Q52" i="2" a="1"/>
  <c r="Q47" i="2" a="1"/>
  <c r="P45" i="2" a="1"/>
  <c r="M51" i="2" a="1"/>
  <c r="R48" i="2" a="1"/>
  <c r="J52" i="2" a="1"/>
  <c r="I46" i="2" a="1"/>
  <c r="I52" i="2" a="1"/>
  <c r="E49" i="2" a="1"/>
  <c r="B47" i="2" a="1"/>
  <c r="M45" i="2" a="1"/>
  <c r="N51" i="2" a="1"/>
  <c r="G50" i="2" a="1"/>
  <c r="H50" i="2" a="1"/>
  <c r="P48" i="2" a="1"/>
  <c r="B45" i="2" a="1"/>
  <c r="D47" i="2" a="1"/>
  <c r="J51" i="2" a="1"/>
  <c r="I49" i="2" a="1"/>
  <c r="C48" i="2" a="1"/>
  <c r="C52" i="2" a="1"/>
  <c r="S49" i="2" a="1"/>
  <c r="G46" i="2" a="1"/>
  <c r="G45" i="2" a="1"/>
  <c r="O51" i="2" a="1"/>
  <c r="N48" i="2" a="1"/>
  <c r="D51" i="2" a="1"/>
  <c r="E45" i="2" a="1"/>
  <c r="B48" i="2" a="1"/>
  <c r="P47" i="2" a="1"/>
  <c r="Q49" i="2" a="1"/>
  <c r="O50" i="2" a="1"/>
  <c r="K45" i="2" a="1"/>
  <c r="G49" i="2" a="1"/>
  <c r="N49" i="2" a="1"/>
  <c r="E50" i="2" a="1"/>
  <c r="C46" i="2" a="1"/>
  <c r="Q45" i="2" a="1"/>
  <c r="D45" i="2" a="1"/>
  <c r="C50" i="2" a="1"/>
  <c r="G51" i="2" a="1"/>
  <c r="E51" i="2" a="1"/>
  <c r="J46" i="2" a="1"/>
  <c r="M52" i="2" a="1"/>
  <c r="F47" i="2" a="1"/>
  <c r="G48" i="2" a="1"/>
  <c r="M49" i="2" a="1"/>
  <c r="B50" i="2" a="1"/>
  <c r="E48" i="2" a="1"/>
  <c r="F45" i="2" a="1"/>
  <c r="Q51" i="2" a="1"/>
  <c r="I50" i="2" a="1"/>
  <c r="C49" i="2" a="1"/>
  <c r="O48" i="2" a="1"/>
  <c r="E46" i="2" a="1"/>
  <c r="P46" i="2" a="1"/>
  <c r="B49" i="2" a="1"/>
  <c r="J49" i="2" a="1"/>
  <c r="M50" i="2" a="1"/>
  <c r="Q50" i="2" a="1"/>
  <c r="S46" i="2" a="1"/>
  <c r="S48" i="2" a="1"/>
  <c r="O49" i="2" a="1"/>
  <c r="Q46" i="2" a="1"/>
  <c r="D50" i="2" a="1"/>
  <c r="P50" i="2" a="1"/>
  <c r="M47" i="2" a="1"/>
  <c r="P51" i="2" a="1"/>
  <c r="F48" i="2" a="1"/>
  <c r="R51" i="2" a="1"/>
  <c r="C51" i="2" a="1"/>
  <c r="K46" i="2" a="1"/>
  <c r="H51" i="2" a="1"/>
  <c r="M46" i="2" a="1"/>
  <c r="I48" i="2" a="1"/>
  <c r="G47" i="2" a="1"/>
  <c r="S51" i="2" a="1"/>
  <c r="K47" i="2" a="1"/>
  <c r="J45" i="2" a="1"/>
  <c r="N47" i="2" a="1"/>
  <c r="R49" i="2" a="1"/>
  <c r="M48" i="2" a="1"/>
  <c r="H49" i="2" a="1"/>
  <c r="J50" i="2" a="1"/>
  <c r="G52" i="2" a="1"/>
  <c r="C47" i="2" a="1"/>
  <c r="I47" i="2" a="1"/>
  <c r="D48" i="2" a="1"/>
  <c r="E52" i="2" a="1"/>
  <c r="H52" i="2" a="1"/>
  <c r="S52" i="2" a="1"/>
  <c r="A50" i="156" a="1"/>
  <c r="H47" i="2" a="1"/>
  <c r="F52" i="2" a="1"/>
  <c r="E47" i="2" a="1"/>
  <c r="O46" i="2" a="1"/>
  <c r="R52" i="2" a="1"/>
  <c r="N50" i="2" a="1"/>
  <c r="F49" i="2" a="1"/>
  <c r="I45" i="2" a="1"/>
  <c r="Q48" i="2" a="1"/>
  <c r="F50" i="2" a="1"/>
  <c r="N45" i="2" a="1"/>
  <c r="F46" i="2" a="1"/>
  <c r="O45" i="2" a="1"/>
  <c r="P52" i="2" a="1"/>
  <c r="N46" i="2" a="1"/>
  <c r="B46" i="2" a="1"/>
  <c r="F51" i="2" a="1"/>
  <c r="S50" i="2" a="1"/>
  <c r="P49" i="2" a="1"/>
  <c r="C45" i="2" a="1"/>
  <c r="O47" i="2" a="1"/>
  <c r="D49" i="2" a="1"/>
  <c r="B52" i="2" a="1"/>
  <c r="H48" i="2" a="1"/>
  <c r="R46" i="2" a="1"/>
  <c r="J48" i="2" a="1"/>
  <c r="S45" i="2" a="1"/>
  <c r="H46" i="2" a="1"/>
  <c r="L26" i="34" l="1"/>
  <c r="M26" i="34"/>
  <c r="N26" i="34"/>
  <c r="L26" i="101"/>
  <c r="M26" i="101"/>
  <c r="N26" i="101"/>
  <c r="L26" i="95"/>
  <c r="M26" i="95"/>
  <c r="N26" i="95"/>
  <c r="L26" i="113"/>
  <c r="M26" i="113"/>
  <c r="N26" i="113"/>
  <c r="L26" i="103"/>
  <c r="M26" i="103"/>
  <c r="N26" i="103"/>
  <c r="L26" i="148"/>
  <c r="M26" i="148"/>
  <c r="N26" i="148"/>
  <c r="L26" i="121"/>
  <c r="M26" i="121"/>
  <c r="N26" i="121"/>
  <c r="L26" i="114"/>
  <c r="M26" i="114"/>
  <c r="N26" i="114"/>
  <c r="L26" i="86"/>
  <c r="M26" i="86"/>
  <c r="N26" i="86"/>
  <c r="L27" i="99"/>
  <c r="M27" i="99"/>
  <c r="N27" i="99"/>
  <c r="L27" i="121"/>
  <c r="M27" i="121"/>
  <c r="N27" i="121"/>
  <c r="L26" i="26"/>
  <c r="N26" i="26"/>
  <c r="M26" i="26"/>
  <c r="L26" i="88"/>
  <c r="M26" i="88"/>
  <c r="N26" i="88"/>
  <c r="L26" i="102"/>
  <c r="M26" i="102"/>
  <c r="N26" i="102"/>
  <c r="L26" i="96"/>
  <c r="M26" i="96"/>
  <c r="N26" i="96"/>
  <c r="L27" i="71"/>
  <c r="M27" i="71"/>
  <c r="N27" i="71"/>
  <c r="L27" i="81"/>
  <c r="M27" i="81"/>
  <c r="N27" i="81"/>
  <c r="L26" i="122"/>
  <c r="M26" i="122"/>
  <c r="N26" i="122"/>
  <c r="L26" i="79"/>
  <c r="M26" i="79"/>
  <c r="N26" i="79"/>
  <c r="L27" i="53"/>
  <c r="M27" i="53"/>
  <c r="N27" i="53"/>
  <c r="L26" i="82"/>
  <c r="M26" i="82"/>
  <c r="N26" i="82"/>
  <c r="L27" i="80"/>
  <c r="N27" i="80"/>
  <c r="M27" i="80"/>
  <c r="L26" i="115"/>
  <c r="N26" i="115"/>
  <c r="M26" i="115"/>
  <c r="L26" i="35"/>
  <c r="M26" i="35"/>
  <c r="N26" i="35"/>
  <c r="L26" i="107"/>
  <c r="M26" i="107"/>
  <c r="N26" i="107"/>
  <c r="Q37" i="13"/>
  <c r="Q34" i="21"/>
  <c r="P34" i="78"/>
  <c r="A50" i="156"/>
  <c r="P33" i="25"/>
  <c r="Q34" i="118"/>
  <c r="P33" i="44"/>
  <c r="P33" i="45"/>
  <c r="Q34" i="104"/>
  <c r="Q34" i="106"/>
  <c r="P33" i="97"/>
  <c r="Q34" i="102"/>
  <c r="Q34" i="88"/>
  <c r="P33" i="106"/>
  <c r="P33" i="83"/>
  <c r="P34" i="92"/>
  <c r="Q32" i="122"/>
  <c r="P32" i="122"/>
  <c r="Q32" i="121"/>
  <c r="P32" i="121"/>
  <c r="P33" i="41"/>
  <c r="P34" i="29"/>
  <c r="Q34" i="95"/>
  <c r="P34" i="119"/>
  <c r="Q34" i="74"/>
  <c r="P34" i="108"/>
  <c r="Q34" i="15"/>
  <c r="P33" i="93"/>
  <c r="P34" i="16"/>
  <c r="Q33" i="115"/>
  <c r="P33" i="9"/>
  <c r="P33" i="80"/>
  <c r="P33" i="90"/>
  <c r="P33" i="109"/>
  <c r="Q33" i="16"/>
  <c r="P34" i="35"/>
  <c r="P34" i="120"/>
  <c r="Q34" i="61"/>
  <c r="Q34" i="47"/>
  <c r="P34" i="70"/>
  <c r="Q34" i="68"/>
  <c r="P34" i="81"/>
  <c r="P33" i="65"/>
  <c r="P33" i="20"/>
  <c r="Q34" i="36"/>
  <c r="P34" i="51"/>
  <c r="P34" i="115"/>
  <c r="Q33" i="22"/>
  <c r="Q34" i="79"/>
  <c r="Q34" i="72"/>
  <c r="P34" i="32"/>
  <c r="P33" i="79"/>
  <c r="P33" i="78"/>
  <c r="P33" i="88"/>
  <c r="Q34" i="75"/>
  <c r="P34" i="114"/>
  <c r="P33" i="92"/>
  <c r="P34" i="112"/>
  <c r="Q34" i="18"/>
  <c r="P34" i="52"/>
  <c r="Q34" i="84"/>
  <c r="N40" i="2"/>
  <c r="Q52" i="2"/>
  <c r="Q51" i="2"/>
  <c r="Q50" i="2"/>
  <c r="Q49" i="2"/>
  <c r="Q48" i="2"/>
  <c r="Q47" i="2"/>
  <c r="Q46" i="2"/>
  <c r="Q45" i="2"/>
  <c r="P52" i="2"/>
  <c r="P51" i="2"/>
  <c r="P50" i="2"/>
  <c r="P49" i="2"/>
  <c r="P48" i="2"/>
  <c r="P47" i="2"/>
  <c r="P46" i="2"/>
  <c r="P45" i="2"/>
  <c r="O52" i="2"/>
  <c r="O51" i="2"/>
  <c r="O50" i="2"/>
  <c r="O49" i="2"/>
  <c r="O48" i="2"/>
  <c r="O47" i="2"/>
  <c r="O46" i="2"/>
  <c r="O45" i="2"/>
  <c r="N52" i="2"/>
  <c r="N51" i="2"/>
  <c r="N50" i="2"/>
  <c r="N49" i="2"/>
  <c r="N48" i="2"/>
  <c r="N47" i="2"/>
  <c r="N46" i="2"/>
  <c r="N45" i="2"/>
  <c r="M52" i="2"/>
  <c r="M51" i="2"/>
  <c r="M50" i="2"/>
  <c r="M49" i="2"/>
  <c r="M48" i="2"/>
  <c r="M47" i="2"/>
  <c r="M46" i="2"/>
  <c r="M45" i="2"/>
  <c r="K47" i="2"/>
  <c r="K46" i="2"/>
  <c r="K45" i="2"/>
  <c r="J52" i="2"/>
  <c r="J51" i="2"/>
  <c r="J50" i="2"/>
  <c r="J49" i="2"/>
  <c r="J48" i="2"/>
  <c r="J47" i="2"/>
  <c r="J46" i="2"/>
  <c r="J45" i="2"/>
  <c r="I52" i="2"/>
  <c r="I51" i="2"/>
  <c r="I50" i="2"/>
  <c r="I49" i="2"/>
  <c r="I48" i="2"/>
  <c r="I47" i="2"/>
  <c r="I46" i="2"/>
  <c r="I45" i="2"/>
  <c r="H52" i="2"/>
  <c r="H51" i="2"/>
  <c r="H50" i="2"/>
  <c r="H49" i="2"/>
  <c r="H48" i="2"/>
  <c r="H47" i="2"/>
  <c r="H46" i="2"/>
  <c r="H45" i="2"/>
  <c r="G52" i="2"/>
  <c r="G51" i="2"/>
  <c r="G50" i="2"/>
  <c r="G49" i="2"/>
  <c r="G48" i="2"/>
  <c r="G47" i="2"/>
  <c r="G46" i="2"/>
  <c r="G45" i="2"/>
  <c r="F52" i="2"/>
  <c r="F51" i="2"/>
  <c r="F50" i="2"/>
  <c r="F49" i="2"/>
  <c r="F48" i="2"/>
  <c r="F47" i="2"/>
  <c r="F46" i="2"/>
  <c r="F45" i="2"/>
  <c r="R52" i="2"/>
  <c r="S52" i="2"/>
  <c r="S51" i="2"/>
  <c r="E52" i="2"/>
  <c r="D52" i="2"/>
  <c r="C52" i="2"/>
  <c r="C51" i="2"/>
  <c r="C50" i="2"/>
  <c r="C49" i="2"/>
  <c r="C48" i="2"/>
  <c r="C47" i="2"/>
  <c r="C46" i="2"/>
  <c r="C45" i="2"/>
  <c r="B52" i="2"/>
  <c r="B51" i="2"/>
  <c r="B50" i="2"/>
  <c r="B49" i="2"/>
  <c r="B48" i="2"/>
  <c r="B47" i="2"/>
  <c r="B46" i="2"/>
  <c r="B45" i="2"/>
  <c r="R51" i="2"/>
  <c r="R50" i="2"/>
  <c r="R49" i="2"/>
  <c r="R48" i="2"/>
  <c r="R47" i="2"/>
  <c r="R46" i="2"/>
  <c r="R45" i="2"/>
  <c r="S50" i="2"/>
  <c r="S49" i="2"/>
  <c r="S48" i="2"/>
  <c r="S47" i="2"/>
  <c r="S46" i="2"/>
  <c r="S45" i="2"/>
  <c r="F18" i="148"/>
  <c r="B31" i="100"/>
  <c r="D31" i="100" s="1"/>
  <c r="E31" i="100" s="1"/>
  <c r="K26" i="100" s="1"/>
  <c r="B31" i="109"/>
  <c r="D31" i="109" s="1"/>
  <c r="B31" i="111"/>
  <c r="D31" i="111" s="1"/>
  <c r="E31" i="111" s="1"/>
  <c r="K26" i="111" s="1"/>
  <c r="B31" i="84"/>
  <c r="D31" i="84" s="1"/>
  <c r="B31" i="83"/>
  <c r="D31" i="83" s="1"/>
  <c r="E31" i="83" s="1"/>
  <c r="K26" i="83" s="1"/>
  <c r="Q33" i="112"/>
  <c r="P33" i="112"/>
  <c r="Q33" i="77"/>
  <c r="P33" i="28"/>
  <c r="P34" i="99"/>
  <c r="P33" i="91"/>
  <c r="P33" i="17"/>
  <c r="P33" i="50"/>
  <c r="P34" i="96"/>
  <c r="Q34" i="117"/>
  <c r="P33" i="119"/>
  <c r="F21" i="111"/>
  <c r="B31" i="110"/>
  <c r="D31" i="110" s="1"/>
  <c r="E31" i="110" s="1"/>
  <c r="K26" i="110" s="1"/>
  <c r="B31" i="105"/>
  <c r="D31" i="105" s="1"/>
  <c r="E31" i="105" s="1"/>
  <c r="K26" i="105" s="1"/>
  <c r="B31" i="76"/>
  <c r="D31" i="76" s="1"/>
  <c r="E31" i="76" s="1"/>
  <c r="K26" i="76" s="1"/>
  <c r="B31" i="52"/>
  <c r="D31" i="52" s="1"/>
  <c r="E31" i="52" s="1"/>
  <c r="K26" i="52" s="1"/>
  <c r="Q35" i="153"/>
  <c r="Q33" i="74"/>
  <c r="P33" i="74"/>
  <c r="Q34" i="7"/>
  <c r="P34" i="7"/>
  <c r="P34" i="77"/>
  <c r="P33" i="18"/>
  <c r="Q34" i="27"/>
  <c r="Q34" i="48"/>
  <c r="Q34" i="86"/>
  <c r="P34" i="19"/>
  <c r="P33" i="89"/>
  <c r="P33" i="8"/>
  <c r="K32" i="43"/>
  <c r="Q33" i="43" s="1"/>
  <c r="P34" i="22"/>
  <c r="Q34" i="100"/>
  <c r="P34" i="53"/>
  <c r="P34" i="54"/>
  <c r="P33" i="107"/>
  <c r="P34" i="34"/>
  <c r="Q34" i="26"/>
  <c r="P34" i="67"/>
  <c r="Q34" i="113"/>
  <c r="P34" i="8"/>
  <c r="P33" i="63"/>
  <c r="P33" i="46"/>
  <c r="K33" i="14"/>
  <c r="P33" i="26"/>
  <c r="P33" i="70"/>
  <c r="P33" i="114"/>
  <c r="P34" i="20"/>
  <c r="P34" i="82"/>
  <c r="Q33" i="61"/>
  <c r="P33" i="61"/>
  <c r="P34" i="91"/>
  <c r="P34" i="103"/>
  <c r="B31" i="18"/>
  <c r="D31" i="18" s="1"/>
  <c r="F31" i="18" s="1"/>
  <c r="K27" i="18" s="1"/>
  <c r="P34" i="65"/>
  <c r="P34" i="4"/>
  <c r="P34" i="50"/>
  <c r="Q34" i="89"/>
  <c r="P33" i="48"/>
  <c r="P33" i="118"/>
  <c r="B31" i="73"/>
  <c r="D31" i="73" s="1"/>
  <c r="E31" i="73" s="1"/>
  <c r="K26" i="73" s="1"/>
  <c r="K32" i="145"/>
  <c r="Q33" i="145" s="1"/>
  <c r="K32" i="149"/>
  <c r="Q33" i="149" s="1"/>
  <c r="Q34" i="64"/>
  <c r="K33" i="152"/>
  <c r="Q34" i="152" s="1"/>
  <c r="P34" i="41"/>
  <c r="P33" i="47"/>
  <c r="P33" i="4"/>
  <c r="P33" i="102"/>
  <c r="P33" i="86"/>
  <c r="K33" i="13"/>
  <c r="P33" i="84"/>
  <c r="Q33" i="73"/>
  <c r="P33" i="73"/>
  <c r="P33" i="14"/>
  <c r="Q33" i="14"/>
  <c r="Q33" i="64"/>
  <c r="P33" i="64"/>
  <c r="Q34" i="39"/>
  <c r="P34" i="39"/>
  <c r="Q33" i="49"/>
  <c r="P33" i="49"/>
  <c r="P34" i="9"/>
  <c r="P33" i="7"/>
  <c r="P33" i="21"/>
  <c r="P34" i="23"/>
  <c r="Q33" i="85"/>
  <c r="P33" i="27"/>
  <c r="P33" i="120"/>
  <c r="P34" i="24"/>
  <c r="P33" i="110"/>
  <c r="P33" i="113"/>
  <c r="P33" i="101"/>
  <c r="P33" i="33"/>
  <c r="B31" i="72"/>
  <c r="D31" i="72" s="1"/>
  <c r="E31" i="72" s="1"/>
  <c r="K26" i="72" s="1"/>
  <c r="B31" i="11"/>
  <c r="D31" i="11" s="1"/>
  <c r="E31" i="11" s="1"/>
  <c r="K26" i="11" s="1"/>
  <c r="K33" i="42"/>
  <c r="K33" i="30"/>
  <c r="P34" i="30" s="1"/>
  <c r="K32" i="39"/>
  <c r="P33" i="82"/>
  <c r="K32" i="71"/>
  <c r="K32" i="148"/>
  <c r="Q33" i="148" s="1"/>
  <c r="K33" i="28"/>
  <c r="P34" i="31"/>
  <c r="P33" i="52"/>
  <c r="K33" i="69"/>
  <c r="P34" i="80"/>
  <c r="P34" i="109"/>
  <c r="K32" i="147"/>
  <c r="Q33" i="147" s="1"/>
  <c r="P33" i="76"/>
  <c r="P33" i="32"/>
  <c r="K32" i="69"/>
  <c r="K33" i="33"/>
  <c r="K33" i="71"/>
  <c r="Q34" i="71" s="1"/>
  <c r="P34" i="43"/>
  <c r="P34" i="85"/>
  <c r="Q35" i="144"/>
  <c r="B31" i="66"/>
  <c r="D31" i="66" s="1"/>
  <c r="E31" i="66" s="1"/>
  <c r="K26" i="66" s="1"/>
  <c r="B31" i="46"/>
  <c r="D31" i="46" s="1"/>
  <c r="E31" i="46" s="1"/>
  <c r="K26" i="46" s="1"/>
  <c r="B31" i="20"/>
  <c r="D31" i="20" s="1"/>
  <c r="E31" i="20" s="1"/>
  <c r="K26" i="20" s="1"/>
  <c r="F31" i="35"/>
  <c r="K27" i="35" s="1"/>
  <c r="B31" i="54"/>
  <c r="D31" i="54" s="1"/>
  <c r="E31" i="54" s="1"/>
  <c r="K26" i="54" s="1"/>
  <c r="B31" i="145"/>
  <c r="D31" i="145" s="1"/>
  <c r="E31" i="145" s="1"/>
  <c r="K26" i="145" s="1"/>
  <c r="B31" i="63"/>
  <c r="D31" i="63" s="1"/>
  <c r="E31" i="63" s="1"/>
  <c r="K26" i="63" s="1"/>
  <c r="B31" i="21"/>
  <c r="D31" i="21" s="1"/>
  <c r="E31" i="21" s="1"/>
  <c r="K26" i="21" s="1"/>
  <c r="B31" i="50"/>
  <c r="D31" i="50" s="1"/>
  <c r="E31" i="50" s="1"/>
  <c r="K26" i="50" s="1"/>
  <c r="B31" i="36"/>
  <c r="D31" i="36" s="1"/>
  <c r="E31" i="36" s="1"/>
  <c r="K26" i="36" s="1"/>
  <c r="B31" i="78"/>
  <c r="D31" i="78" s="1"/>
  <c r="F31" i="78" s="1"/>
  <c r="K27" i="78" s="1"/>
  <c r="B31" i="77"/>
  <c r="D31" i="77" s="1"/>
  <c r="E31" i="77" s="1"/>
  <c r="K26" i="77" s="1"/>
  <c r="B31" i="43"/>
  <c r="D31" i="43" s="1"/>
  <c r="E31" i="43" s="1"/>
  <c r="K26" i="43" s="1"/>
  <c r="B31" i="147"/>
  <c r="D31" i="147" s="1"/>
  <c r="E31" i="147" s="1"/>
  <c r="K26" i="147" s="1"/>
  <c r="B31" i="51"/>
  <c r="D31" i="51" s="1"/>
  <c r="E31" i="80"/>
  <c r="K26" i="80" s="1"/>
  <c r="B31" i="149"/>
  <c r="D31" i="149" s="1"/>
  <c r="E31" i="149" s="1"/>
  <c r="K26" i="149" s="1"/>
  <c r="B31" i="142"/>
  <c r="D31" i="142" s="1"/>
  <c r="E31" i="142" s="1"/>
  <c r="K26" i="142" s="1"/>
  <c r="B31" i="152"/>
  <c r="D31" i="152" s="1"/>
  <c r="E31" i="152" s="1"/>
  <c r="K26" i="152" s="1"/>
  <c r="F31" i="107"/>
  <c r="K27" i="107" s="1"/>
  <c r="F31" i="115"/>
  <c r="K27" i="115" s="1"/>
  <c r="B31" i="153"/>
  <c r="D31" i="153" s="1"/>
  <c r="E31" i="153" s="1"/>
  <c r="K26" i="153" s="1"/>
  <c r="E31" i="99"/>
  <c r="K26" i="99" s="1"/>
  <c r="B31" i="19"/>
  <c r="D31" i="19" s="1"/>
  <c r="E31" i="19" s="1"/>
  <c r="K26" i="19" s="1"/>
  <c r="B31" i="13"/>
  <c r="D31" i="13" s="1"/>
  <c r="B31" i="151"/>
  <c r="D31" i="151" s="1"/>
  <c r="E31" i="151" s="1"/>
  <c r="K26" i="151" s="1"/>
  <c r="B31" i="24"/>
  <c r="D31" i="24" s="1"/>
  <c r="E31" i="81"/>
  <c r="K26" i="81" s="1"/>
  <c r="F31" i="114"/>
  <c r="K27" i="114" s="1"/>
  <c r="P35" i="148"/>
  <c r="F31" i="95"/>
  <c r="K27" i="95" s="1"/>
  <c r="B31" i="74"/>
  <c r="D31" i="74" s="1"/>
  <c r="E31" i="74" s="1"/>
  <c r="K26" i="74" s="1"/>
  <c r="B31" i="143"/>
  <c r="D31" i="143" s="1"/>
  <c r="E31" i="143" s="1"/>
  <c r="K26" i="143" s="1"/>
  <c r="Q35" i="151"/>
  <c r="P35" i="141"/>
  <c r="E31" i="71"/>
  <c r="K26" i="71" s="1"/>
  <c r="B31" i="7"/>
  <c r="D31" i="7" s="1"/>
  <c r="E31" i="7" s="1"/>
  <c r="K26" i="7" s="1"/>
  <c r="Q35" i="142"/>
  <c r="P35" i="149"/>
  <c r="B31" i="150"/>
  <c r="D31" i="150" s="1"/>
  <c r="F31" i="150" s="1"/>
  <c r="K27" i="150" s="1"/>
  <c r="F31" i="86"/>
  <c r="K27" i="86" s="1"/>
  <c r="B31" i="89"/>
  <c r="D31" i="89" s="1"/>
  <c r="E31" i="89" s="1"/>
  <c r="K26" i="89" s="1"/>
  <c r="F31" i="34"/>
  <c r="K27" i="34" s="1"/>
  <c r="B31" i="14"/>
  <c r="D31" i="14" s="1"/>
  <c r="B31" i="70"/>
  <c r="D31" i="70" s="1"/>
  <c r="E31" i="70" s="1"/>
  <c r="K26" i="70" s="1"/>
  <c r="B31" i="106"/>
  <c r="D31" i="106" s="1"/>
  <c r="E31" i="106" s="1"/>
  <c r="K26" i="106" s="1"/>
  <c r="F31" i="102"/>
  <c r="K27" i="102" s="1"/>
  <c r="F31" i="79"/>
  <c r="K27" i="79" s="1"/>
  <c r="F31" i="113"/>
  <c r="K27" i="113" s="1"/>
  <c r="F21" i="41"/>
  <c r="B31" i="41"/>
  <c r="D31" i="41" s="1"/>
  <c r="E31" i="109"/>
  <c r="K26" i="109" s="1"/>
  <c r="F31" i="109"/>
  <c r="K27" i="109" s="1"/>
  <c r="B31" i="9"/>
  <c r="D31" i="9" s="1"/>
  <c r="E31" i="9" s="1"/>
  <c r="K26" i="9" s="1"/>
  <c r="F21" i="39"/>
  <c r="B31" i="39"/>
  <c r="D31" i="39" s="1"/>
  <c r="F21" i="42"/>
  <c r="B31" i="42"/>
  <c r="D31" i="42" s="1"/>
  <c r="F21" i="28"/>
  <c r="B31" i="28"/>
  <c r="D31" i="28" s="1"/>
  <c r="F21" i="31"/>
  <c r="B31" i="31"/>
  <c r="D31" i="31" s="1"/>
  <c r="F21" i="49"/>
  <c r="B31" i="49"/>
  <c r="D31" i="49" s="1"/>
  <c r="E31" i="49" s="1"/>
  <c r="K26" i="49" s="1"/>
  <c r="F21" i="90"/>
  <c r="B31" i="90"/>
  <c r="D31" i="90" s="1"/>
  <c r="F21" i="92"/>
  <c r="B31" i="92"/>
  <c r="D31" i="92" s="1"/>
  <c r="F21" i="16"/>
  <c r="B31" i="16"/>
  <c r="D31" i="16" s="1"/>
  <c r="E31" i="33"/>
  <c r="K26" i="33" s="1"/>
  <c r="F31" i="33"/>
  <c r="K27" i="33" s="1"/>
  <c r="F21" i="48"/>
  <c r="B31" i="48"/>
  <c r="D31" i="48" s="1"/>
  <c r="F31" i="48" s="1"/>
  <c r="K27" i="48" s="1"/>
  <c r="F21" i="68"/>
  <c r="B31" i="68"/>
  <c r="D31" i="68" s="1"/>
  <c r="F21" i="85"/>
  <c r="B31" i="85"/>
  <c r="D31" i="85" s="1"/>
  <c r="F21" i="108"/>
  <c r="B31" i="108"/>
  <c r="D31" i="108" s="1"/>
  <c r="F31" i="69"/>
  <c r="K27" i="69" s="1"/>
  <c r="E31" i="69"/>
  <c r="K26" i="69" s="1"/>
  <c r="F31" i="104"/>
  <c r="K27" i="104" s="1"/>
  <c r="E31" i="104"/>
  <c r="K26" i="104" s="1"/>
  <c r="B31" i="40"/>
  <c r="D31" i="40" s="1"/>
  <c r="F21" i="61"/>
  <c r="B31" i="61"/>
  <c r="D31" i="61" s="1"/>
  <c r="F21" i="15"/>
  <c r="B31" i="15"/>
  <c r="D31" i="15" s="1"/>
  <c r="F21" i="4"/>
  <c r="B31" i="4"/>
  <c r="D31" i="4" s="1"/>
  <c r="F21" i="17"/>
  <c r="B31" i="17"/>
  <c r="D31" i="17" s="1"/>
  <c r="F21" i="25"/>
  <c r="B31" i="25"/>
  <c r="D31" i="25" s="1"/>
  <c r="F21" i="47"/>
  <c r="B31" i="47"/>
  <c r="D31" i="47" s="1"/>
  <c r="E31" i="47" s="1"/>
  <c r="K26" i="47" s="1"/>
  <c r="F31" i="105"/>
  <c r="K27" i="105" s="1"/>
  <c r="B31" i="29"/>
  <c r="D31" i="29" s="1"/>
  <c r="E31" i="29" s="1"/>
  <c r="K26" i="29" s="1"/>
  <c r="E31" i="97"/>
  <c r="K26" i="97" s="1"/>
  <c r="F31" i="97"/>
  <c r="K27" i="97" s="1"/>
  <c r="F31" i="110"/>
  <c r="K27" i="110" s="1"/>
  <c r="E31" i="53"/>
  <c r="K26" i="53" s="1"/>
  <c r="F31" i="82"/>
  <c r="K27" i="82" s="1"/>
  <c r="F31" i="96"/>
  <c r="K27" i="96" s="1"/>
  <c r="E31" i="84"/>
  <c r="K26" i="84" s="1"/>
  <c r="F31" i="84"/>
  <c r="K27" i="84" s="1"/>
  <c r="B31" i="32"/>
  <c r="D31" i="32" s="1"/>
  <c r="F31" i="88"/>
  <c r="K27" i="88" s="1"/>
  <c r="B31" i="67"/>
  <c r="D31" i="67" s="1"/>
  <c r="F31" i="101"/>
  <c r="K27" i="101" s="1"/>
  <c r="B31" i="30"/>
  <c r="D31" i="30" s="1"/>
  <c r="B31" i="112"/>
  <c r="D31" i="112" s="1"/>
  <c r="B31" i="93"/>
  <c r="D31" i="93" s="1"/>
  <c r="B31" i="118"/>
  <c r="D31" i="118" s="1"/>
  <c r="D31" i="8"/>
  <c r="B31" i="45"/>
  <c r="D31" i="45" s="1"/>
  <c r="B31" i="37"/>
  <c r="D31" i="37" s="1"/>
  <c r="F31" i="103"/>
  <c r="K27" i="103" s="1"/>
  <c r="B31" i="91"/>
  <c r="D31" i="91" s="1"/>
  <c r="E31" i="91" s="1"/>
  <c r="K26" i="91" s="1"/>
  <c r="B31" i="10"/>
  <c r="D31" i="10" s="1"/>
  <c r="E31" i="10" s="1"/>
  <c r="K26" i="10" s="1"/>
  <c r="Q34" i="37"/>
  <c r="P34" i="37"/>
  <c r="Q34" i="90"/>
  <c r="P34" i="90"/>
  <c r="E31" i="119"/>
  <c r="K26" i="119" s="1"/>
  <c r="F31" i="119"/>
  <c r="K27" i="119" s="1"/>
  <c r="P33" i="40"/>
  <c r="P33" i="30"/>
  <c r="P34" i="46"/>
  <c r="P33" i="117"/>
  <c r="P33" i="24"/>
  <c r="P33" i="54"/>
  <c r="P33" i="104"/>
  <c r="B31" i="44"/>
  <c r="D31" i="44" s="1"/>
  <c r="B31" i="64"/>
  <c r="D31" i="64" s="1"/>
  <c r="P34" i="17"/>
  <c r="K32" i="42"/>
  <c r="K33" i="40"/>
  <c r="K33" i="101"/>
  <c r="K32" i="151"/>
  <c r="Q33" i="151" s="1"/>
  <c r="P34" i="10"/>
  <c r="K33" i="44"/>
  <c r="B31" i="141"/>
  <c r="D31" i="141" s="1"/>
  <c r="E31" i="141" s="1"/>
  <c r="K26" i="141" s="1"/>
  <c r="F31" i="26"/>
  <c r="K27" i="26" s="1"/>
  <c r="F31" i="83"/>
  <c r="K27" i="83" s="1"/>
  <c r="P33" i="96"/>
  <c r="P33" i="68"/>
  <c r="P33" i="75"/>
  <c r="B31" i="65"/>
  <c r="D31" i="65" s="1"/>
  <c r="P33" i="72"/>
  <c r="P33" i="103"/>
  <c r="B31" i="75"/>
  <c r="D31" i="75" s="1"/>
  <c r="B31" i="22"/>
  <c r="D31" i="22" s="1"/>
  <c r="B31" i="23"/>
  <c r="D31" i="23" s="1"/>
  <c r="B31" i="27"/>
  <c r="D31" i="27" s="1"/>
  <c r="K32" i="35"/>
  <c r="B31" i="120"/>
  <c r="D31" i="120" s="1"/>
  <c r="K32" i="152"/>
  <c r="Q33" i="152" s="1"/>
  <c r="K32" i="15"/>
  <c r="K32" i="11"/>
  <c r="K33" i="49"/>
  <c r="K32" i="51"/>
  <c r="P33" i="100"/>
  <c r="Q34" i="30"/>
  <c r="K33" i="25"/>
  <c r="K32" i="31"/>
  <c r="K32" i="37"/>
  <c r="K33" i="73"/>
  <c r="Q34" i="110"/>
  <c r="P34" i="111"/>
  <c r="Q34" i="111"/>
  <c r="K32" i="66"/>
  <c r="K33" i="66"/>
  <c r="K32" i="53"/>
  <c r="K33" i="144"/>
  <c r="Q34" i="144" s="1"/>
  <c r="B31" i="117"/>
  <c r="D31" i="117" s="1"/>
  <c r="K32" i="142"/>
  <c r="Q33" i="142" s="1"/>
  <c r="B31" i="146"/>
  <c r="D31" i="146" s="1"/>
  <c r="E31" i="146" s="1"/>
  <c r="K26" i="146" s="1"/>
  <c r="Q34" i="149"/>
  <c r="K32" i="153"/>
  <c r="Q33" i="153" s="1"/>
  <c r="K32" i="150"/>
  <c r="Q33" i="150" s="1"/>
  <c r="F18" i="153"/>
  <c r="Q32" i="153"/>
  <c r="K33" i="153"/>
  <c r="P37" i="153"/>
  <c r="Q35" i="152"/>
  <c r="P35" i="152"/>
  <c r="P34" i="152"/>
  <c r="F18" i="152"/>
  <c r="P37" i="152"/>
  <c r="F18" i="151"/>
  <c r="K33" i="151"/>
  <c r="P37" i="151"/>
  <c r="Q35" i="150"/>
  <c r="P35" i="150"/>
  <c r="P34" i="150"/>
  <c r="F18" i="150"/>
  <c r="P32" i="150"/>
  <c r="P37" i="150"/>
  <c r="F31" i="149"/>
  <c r="K27" i="149" s="1"/>
  <c r="F18" i="149"/>
  <c r="P33" i="149"/>
  <c r="P37" i="149"/>
  <c r="F31" i="148"/>
  <c r="K27" i="148" s="1"/>
  <c r="Q35" i="148"/>
  <c r="P32" i="148"/>
  <c r="Q32" i="148"/>
  <c r="K33" i="148"/>
  <c r="Q35" i="147"/>
  <c r="P35" i="147"/>
  <c r="F18" i="147"/>
  <c r="K33" i="147"/>
  <c r="P33" i="147"/>
  <c r="P37" i="147"/>
  <c r="K32" i="146"/>
  <c r="F18" i="146"/>
  <c r="P32" i="146"/>
  <c r="P35" i="146"/>
  <c r="K33" i="146"/>
  <c r="Q35" i="145"/>
  <c r="P35" i="145"/>
  <c r="P34" i="145"/>
  <c r="F18" i="145"/>
  <c r="P32" i="145"/>
  <c r="Q32" i="145"/>
  <c r="P33" i="145"/>
  <c r="P37" i="145"/>
  <c r="P35" i="144"/>
  <c r="B31" i="144"/>
  <c r="D31" i="144" s="1"/>
  <c r="P33" i="144"/>
  <c r="P37" i="144"/>
  <c r="Q35" i="143"/>
  <c r="P35" i="143"/>
  <c r="K32" i="143"/>
  <c r="Q32" i="143"/>
  <c r="K33" i="143"/>
  <c r="P37" i="143"/>
  <c r="P34" i="142"/>
  <c r="F18" i="142"/>
  <c r="P32" i="142"/>
  <c r="P37" i="142"/>
  <c r="Q35" i="141"/>
  <c r="K32" i="141"/>
  <c r="F18" i="141"/>
  <c r="P32" i="141"/>
  <c r="Q32" i="141"/>
  <c r="K33" i="141"/>
  <c r="P37" i="141"/>
  <c r="D49" i="2"/>
  <c r="D47" i="2"/>
  <c r="K41" i="2"/>
  <c r="K40" i="2"/>
  <c r="E50" i="2"/>
  <c r="D50" i="2"/>
  <c r="D51" i="2"/>
  <c r="E46" i="2"/>
  <c r="D46" i="2"/>
  <c r="D45" i="2"/>
  <c r="E51" i="2"/>
  <c r="E49" i="2"/>
  <c r="E48" i="2"/>
  <c r="D48" i="2"/>
  <c r="E45" i="2"/>
  <c r="E47" i="2"/>
  <c r="A56" i="2" a="1"/>
  <c r="L26" i="29" l="1"/>
  <c r="M26" i="29"/>
  <c r="N26" i="29"/>
  <c r="L27" i="104"/>
  <c r="M27" i="104"/>
  <c r="N27" i="104"/>
  <c r="L27" i="83"/>
  <c r="M27" i="83"/>
  <c r="N27" i="83"/>
  <c r="L27" i="48"/>
  <c r="M27" i="48"/>
  <c r="N27" i="48"/>
  <c r="L26" i="141"/>
  <c r="M26" i="141"/>
  <c r="N26" i="141"/>
  <c r="L26" i="91"/>
  <c r="M26" i="91"/>
  <c r="N26" i="91"/>
  <c r="L27" i="82"/>
  <c r="M27" i="82"/>
  <c r="N27" i="82"/>
  <c r="L27" i="33"/>
  <c r="M27" i="33"/>
  <c r="N27" i="33"/>
  <c r="L26" i="49"/>
  <c r="M26" i="49"/>
  <c r="N26" i="49"/>
  <c r="L27" i="79"/>
  <c r="M27" i="79"/>
  <c r="N27" i="79"/>
  <c r="L27" i="150"/>
  <c r="M27" i="150"/>
  <c r="N27" i="150"/>
  <c r="L26" i="74"/>
  <c r="M26" i="74"/>
  <c r="N26" i="74"/>
  <c r="L26" i="19"/>
  <c r="M26" i="19"/>
  <c r="N26" i="19"/>
  <c r="L26" i="80"/>
  <c r="M26" i="80"/>
  <c r="N26" i="80"/>
  <c r="L26" i="21"/>
  <c r="M26" i="21"/>
  <c r="N26" i="21"/>
  <c r="L26" i="73"/>
  <c r="M26" i="73"/>
  <c r="N26" i="73"/>
  <c r="L26" i="100"/>
  <c r="M26" i="100"/>
  <c r="N26" i="100"/>
  <c r="L26" i="104"/>
  <c r="M26" i="104"/>
  <c r="N26" i="104"/>
  <c r="L26" i="84"/>
  <c r="M26" i="84"/>
  <c r="N26" i="84"/>
  <c r="L27" i="105"/>
  <c r="M27" i="105"/>
  <c r="N27" i="105"/>
  <c r="L27" i="119"/>
  <c r="M27" i="119"/>
  <c r="N27" i="119"/>
  <c r="L27" i="103"/>
  <c r="N27" i="103"/>
  <c r="M27" i="103"/>
  <c r="L27" i="101"/>
  <c r="M27" i="101"/>
  <c r="N27" i="101"/>
  <c r="L26" i="53"/>
  <c r="N26" i="53"/>
  <c r="M26" i="53"/>
  <c r="L26" i="33"/>
  <c r="M26" i="33"/>
  <c r="N26" i="33"/>
  <c r="L27" i="102"/>
  <c r="M27" i="102"/>
  <c r="N27" i="102"/>
  <c r="L27" i="95"/>
  <c r="M27" i="95"/>
  <c r="N27" i="95"/>
  <c r="L26" i="99"/>
  <c r="M26" i="99"/>
  <c r="N26" i="99"/>
  <c r="L26" i="63"/>
  <c r="M26" i="63"/>
  <c r="N26" i="63"/>
  <c r="L26" i="119"/>
  <c r="M26" i="119"/>
  <c r="N26" i="119"/>
  <c r="L27" i="110"/>
  <c r="M27" i="110"/>
  <c r="N27" i="110"/>
  <c r="L26" i="9"/>
  <c r="M26" i="9"/>
  <c r="N26" i="9"/>
  <c r="L26" i="106"/>
  <c r="M26" i="106"/>
  <c r="N26" i="106"/>
  <c r="L26" i="153"/>
  <c r="M26" i="153"/>
  <c r="N26" i="153"/>
  <c r="L26" i="147"/>
  <c r="M26" i="147"/>
  <c r="N26" i="147"/>
  <c r="L26" i="145"/>
  <c r="N26" i="145"/>
  <c r="M26" i="145"/>
  <c r="L27" i="148"/>
  <c r="M27" i="148"/>
  <c r="N27" i="148"/>
  <c r="L27" i="88"/>
  <c r="M27" i="88"/>
  <c r="N27" i="88"/>
  <c r="L27" i="97"/>
  <c r="M27" i="97"/>
  <c r="N27" i="97"/>
  <c r="L27" i="109"/>
  <c r="M27" i="109"/>
  <c r="N27" i="109"/>
  <c r="L26" i="70"/>
  <c r="M26" i="70"/>
  <c r="N26" i="70"/>
  <c r="L26" i="7"/>
  <c r="M26" i="7"/>
  <c r="N26" i="7"/>
  <c r="L27" i="114"/>
  <c r="M27" i="114"/>
  <c r="N27" i="114"/>
  <c r="L27" i="115"/>
  <c r="M27" i="115"/>
  <c r="N27" i="115"/>
  <c r="L26" i="43"/>
  <c r="M26" i="43"/>
  <c r="N26" i="43"/>
  <c r="L26" i="54"/>
  <c r="M26" i="54"/>
  <c r="N26" i="54"/>
  <c r="L26" i="71"/>
  <c r="N26" i="71"/>
  <c r="M26" i="71"/>
  <c r="L26" i="81"/>
  <c r="M26" i="81"/>
  <c r="N26" i="81"/>
  <c r="L27" i="107"/>
  <c r="M27" i="107"/>
  <c r="N27" i="107"/>
  <c r="L26" i="77"/>
  <c r="M26" i="77"/>
  <c r="N26" i="77"/>
  <c r="L27" i="35"/>
  <c r="M27" i="35"/>
  <c r="N27" i="35"/>
  <c r="L26" i="52"/>
  <c r="M26" i="52"/>
  <c r="N26" i="52"/>
  <c r="L26" i="83"/>
  <c r="N26" i="83"/>
  <c r="M26" i="83"/>
  <c r="L27" i="34"/>
  <c r="M27" i="34"/>
  <c r="N27" i="34"/>
  <c r="L26" i="152"/>
  <c r="M26" i="152"/>
  <c r="N26" i="152"/>
  <c r="L27" i="78"/>
  <c r="M27" i="78"/>
  <c r="N27" i="78"/>
  <c r="L26" i="20"/>
  <c r="M26" i="20"/>
  <c r="N26" i="20"/>
  <c r="L26" i="11"/>
  <c r="M26" i="11"/>
  <c r="N26" i="11"/>
  <c r="L26" i="76"/>
  <c r="M26" i="76"/>
  <c r="N26" i="76"/>
  <c r="L26" i="69"/>
  <c r="M26" i="69"/>
  <c r="N26" i="69"/>
  <c r="L26" i="111"/>
  <c r="M26" i="111"/>
  <c r="N26" i="111"/>
  <c r="L26" i="97"/>
  <c r="M26" i="97"/>
  <c r="N26" i="97"/>
  <c r="L26" i="109"/>
  <c r="M26" i="109"/>
  <c r="N26" i="109"/>
  <c r="L26" i="146"/>
  <c r="M26" i="146"/>
  <c r="N26" i="146"/>
  <c r="L27" i="84"/>
  <c r="M27" i="84"/>
  <c r="N27" i="84"/>
  <c r="L26" i="89"/>
  <c r="M26" i="89"/>
  <c r="N26" i="89"/>
  <c r="L26" i="151"/>
  <c r="M26" i="151"/>
  <c r="N26" i="151"/>
  <c r="L26" i="142"/>
  <c r="M26" i="142"/>
  <c r="N26" i="142"/>
  <c r="L26" i="36"/>
  <c r="M26" i="36"/>
  <c r="N26" i="36"/>
  <c r="L26" i="46"/>
  <c r="M26" i="46"/>
  <c r="N26" i="46"/>
  <c r="L26" i="72"/>
  <c r="M26" i="72"/>
  <c r="N26" i="72"/>
  <c r="L26" i="105"/>
  <c r="N26" i="105"/>
  <c r="M26" i="105"/>
  <c r="L27" i="149"/>
  <c r="M27" i="149"/>
  <c r="N27" i="149"/>
  <c r="L27" i="26"/>
  <c r="M27" i="26"/>
  <c r="N27" i="26"/>
  <c r="L26" i="10"/>
  <c r="M26" i="10"/>
  <c r="N26" i="10"/>
  <c r="L27" i="96"/>
  <c r="M27" i="96"/>
  <c r="N27" i="96"/>
  <c r="L26" i="47"/>
  <c r="M26" i="47"/>
  <c r="N26" i="47"/>
  <c r="L27" i="69"/>
  <c r="M27" i="69"/>
  <c r="N27" i="69"/>
  <c r="L27" i="113"/>
  <c r="M27" i="113"/>
  <c r="N27" i="113"/>
  <c r="L27" i="86"/>
  <c r="M27" i="86"/>
  <c r="N27" i="86"/>
  <c r="L26" i="143"/>
  <c r="M26" i="143"/>
  <c r="N26" i="143"/>
  <c r="L26" i="149"/>
  <c r="M26" i="149"/>
  <c r="N26" i="149"/>
  <c r="L26" i="50"/>
  <c r="M26" i="50"/>
  <c r="N26" i="50"/>
  <c r="L26" i="66"/>
  <c r="M26" i="66"/>
  <c r="N26" i="66"/>
  <c r="L27" i="18"/>
  <c r="M27" i="18"/>
  <c r="N27" i="18"/>
  <c r="L26" i="110"/>
  <c r="N26" i="110"/>
  <c r="M26" i="110"/>
  <c r="P33" i="151"/>
  <c r="Q35" i="122"/>
  <c r="P35" i="122"/>
  <c r="P33" i="148"/>
  <c r="F31" i="54"/>
  <c r="K27" i="54" s="1"/>
  <c r="Q35" i="121"/>
  <c r="P35" i="121"/>
  <c r="P35" i="153"/>
  <c r="P35" i="151"/>
  <c r="P33" i="43"/>
  <c r="P32" i="33"/>
  <c r="F31" i="147"/>
  <c r="K27" i="147" s="1"/>
  <c r="F31" i="145"/>
  <c r="K27" i="145" s="1"/>
  <c r="P33" i="142"/>
  <c r="A56" i="2"/>
  <c r="F31" i="152"/>
  <c r="K27" i="152" s="1"/>
  <c r="F31" i="151"/>
  <c r="K27" i="151" s="1"/>
  <c r="F31" i="100"/>
  <c r="K27" i="100" s="1"/>
  <c r="F31" i="142"/>
  <c r="K27" i="142" s="1"/>
  <c r="F31" i="111"/>
  <c r="K27" i="111" s="1"/>
  <c r="F31" i="73"/>
  <c r="K27" i="73" s="1"/>
  <c r="E31" i="18"/>
  <c r="K26" i="18" s="1"/>
  <c r="F31" i="76"/>
  <c r="K27" i="76" s="1"/>
  <c r="F31" i="52"/>
  <c r="K27" i="52" s="1"/>
  <c r="F31" i="50"/>
  <c r="K27" i="50" s="1"/>
  <c r="F31" i="143"/>
  <c r="K27" i="143" s="1"/>
  <c r="P33" i="150"/>
  <c r="P34" i="71"/>
  <c r="P35" i="142"/>
  <c r="Q35" i="149"/>
  <c r="F31" i="49"/>
  <c r="K27" i="49" s="1"/>
  <c r="E31" i="150"/>
  <c r="K26" i="150" s="1"/>
  <c r="F31" i="36"/>
  <c r="K27" i="36" s="1"/>
  <c r="F31" i="20"/>
  <c r="K27" i="20" s="1"/>
  <c r="F31" i="89"/>
  <c r="K27" i="89" s="1"/>
  <c r="F31" i="46"/>
  <c r="K27" i="46" s="1"/>
  <c r="F31" i="74"/>
  <c r="K27" i="74" s="1"/>
  <c r="F31" i="72"/>
  <c r="K27" i="72" s="1"/>
  <c r="F31" i="66"/>
  <c r="K27" i="66" s="1"/>
  <c r="F31" i="63"/>
  <c r="K27" i="63" s="1"/>
  <c r="F31" i="43"/>
  <c r="K27" i="43" s="1"/>
  <c r="F31" i="19"/>
  <c r="K27" i="19" s="1"/>
  <c r="F31" i="9"/>
  <c r="K27" i="9" s="1"/>
  <c r="F31" i="11"/>
  <c r="K27" i="11" s="1"/>
  <c r="F31" i="70"/>
  <c r="K27" i="70" s="1"/>
  <c r="Q34" i="14"/>
  <c r="P34" i="14"/>
  <c r="P32" i="50"/>
  <c r="P32" i="108"/>
  <c r="F31" i="7"/>
  <c r="K27" i="7" s="1"/>
  <c r="Q34" i="13"/>
  <c r="P34" i="13"/>
  <c r="P32" i="67"/>
  <c r="Q34" i="33"/>
  <c r="P34" i="33"/>
  <c r="Q33" i="71"/>
  <c r="P33" i="71"/>
  <c r="F31" i="47"/>
  <c r="K27" i="47" s="1"/>
  <c r="Q33" i="69"/>
  <c r="P33" i="69"/>
  <c r="Q34" i="69"/>
  <c r="P34" i="69"/>
  <c r="Q32" i="65"/>
  <c r="Q32" i="37"/>
  <c r="Q32" i="21"/>
  <c r="Q33" i="39"/>
  <c r="P33" i="39"/>
  <c r="Q32" i="43"/>
  <c r="P34" i="28"/>
  <c r="Q34" i="28"/>
  <c r="Q34" i="42"/>
  <c r="P34" i="42"/>
  <c r="F31" i="21"/>
  <c r="K27" i="21" s="1"/>
  <c r="E31" i="48"/>
  <c r="K26" i="48" s="1"/>
  <c r="F31" i="106"/>
  <c r="K27" i="106" s="1"/>
  <c r="E31" i="78"/>
  <c r="K26" i="78" s="1"/>
  <c r="F31" i="77"/>
  <c r="K27" i="77" s="1"/>
  <c r="F31" i="141"/>
  <c r="K27" i="141" s="1"/>
  <c r="E31" i="51"/>
  <c r="K26" i="51" s="1"/>
  <c r="F31" i="51"/>
  <c r="K27" i="51" s="1"/>
  <c r="F31" i="153"/>
  <c r="K27" i="153" s="1"/>
  <c r="F31" i="29"/>
  <c r="K27" i="29" s="1"/>
  <c r="E31" i="13"/>
  <c r="K26" i="13" s="1"/>
  <c r="F31" i="13"/>
  <c r="K27" i="13" s="1"/>
  <c r="F31" i="24"/>
  <c r="K27" i="24" s="1"/>
  <c r="E31" i="24"/>
  <c r="K26" i="24" s="1"/>
  <c r="F31" i="10"/>
  <c r="K27" i="10" s="1"/>
  <c r="E31" i="14"/>
  <c r="K26" i="14" s="1"/>
  <c r="F31" i="14"/>
  <c r="K27" i="14" s="1"/>
  <c r="E31" i="93"/>
  <c r="K26" i="93" s="1"/>
  <c r="F31" i="93"/>
  <c r="K27" i="93" s="1"/>
  <c r="F31" i="90"/>
  <c r="K27" i="90" s="1"/>
  <c r="E31" i="90"/>
  <c r="K26" i="90" s="1"/>
  <c r="E31" i="42"/>
  <c r="K26" i="42" s="1"/>
  <c r="F31" i="42"/>
  <c r="K27" i="42" s="1"/>
  <c r="E31" i="112"/>
  <c r="K26" i="112" s="1"/>
  <c r="F31" i="112"/>
  <c r="K27" i="112" s="1"/>
  <c r="E31" i="32"/>
  <c r="K26" i="32" s="1"/>
  <c r="F31" i="32"/>
  <c r="K27" i="32" s="1"/>
  <c r="E31" i="4"/>
  <c r="K26" i="4" s="1"/>
  <c r="F31" i="4"/>
  <c r="K27" i="4" s="1"/>
  <c r="E31" i="108"/>
  <c r="K26" i="108" s="1"/>
  <c r="F31" i="108"/>
  <c r="K27" i="108" s="1"/>
  <c r="E31" i="39"/>
  <c r="K26" i="39" s="1"/>
  <c r="F31" i="39"/>
  <c r="K27" i="39" s="1"/>
  <c r="E31" i="37"/>
  <c r="K26" i="37" s="1"/>
  <c r="F31" i="37"/>
  <c r="K27" i="37" s="1"/>
  <c r="E31" i="15"/>
  <c r="K26" i="15" s="1"/>
  <c r="F31" i="15"/>
  <c r="K27" i="15" s="1"/>
  <c r="E31" i="85"/>
  <c r="K26" i="85" s="1"/>
  <c r="F31" i="85"/>
  <c r="K27" i="85" s="1"/>
  <c r="E31" i="16"/>
  <c r="K26" i="16" s="1"/>
  <c r="F31" i="16"/>
  <c r="K27" i="16" s="1"/>
  <c r="E31" i="41"/>
  <c r="K26" i="41" s="1"/>
  <c r="F31" i="41"/>
  <c r="K27" i="41" s="1"/>
  <c r="F31" i="91"/>
  <c r="K27" i="91" s="1"/>
  <c r="E31" i="45"/>
  <c r="K26" i="45" s="1"/>
  <c r="F31" i="45"/>
  <c r="K27" i="45" s="1"/>
  <c r="E31" i="31"/>
  <c r="K26" i="31" s="1"/>
  <c r="F31" i="31"/>
  <c r="K27" i="31" s="1"/>
  <c r="E31" i="8"/>
  <c r="K26" i="8" s="1"/>
  <c r="F31" i="8"/>
  <c r="K27" i="8" s="1"/>
  <c r="E31" i="30"/>
  <c r="K26" i="30" s="1"/>
  <c r="F31" i="30"/>
  <c r="K27" i="30" s="1"/>
  <c r="E31" i="25"/>
  <c r="K26" i="25" s="1"/>
  <c r="F31" i="25"/>
  <c r="K27" i="25" s="1"/>
  <c r="E31" i="61"/>
  <c r="K26" i="61" s="1"/>
  <c r="F31" i="61"/>
  <c r="K27" i="61" s="1"/>
  <c r="E31" i="68"/>
  <c r="K26" i="68" s="1"/>
  <c r="F31" i="68"/>
  <c r="K27" i="68" s="1"/>
  <c r="E31" i="67"/>
  <c r="K26" i="67" s="1"/>
  <c r="F31" i="67"/>
  <c r="K27" i="67" s="1"/>
  <c r="E31" i="92"/>
  <c r="K26" i="92" s="1"/>
  <c r="F31" i="92"/>
  <c r="K27" i="92" s="1"/>
  <c r="E31" i="28"/>
  <c r="K26" i="28" s="1"/>
  <c r="F31" i="28"/>
  <c r="K27" i="28" s="1"/>
  <c r="E31" i="118"/>
  <c r="K26" i="118" s="1"/>
  <c r="F31" i="118"/>
  <c r="K27" i="118" s="1"/>
  <c r="E31" i="17"/>
  <c r="K26" i="17" s="1"/>
  <c r="F31" i="17"/>
  <c r="K27" i="17" s="1"/>
  <c r="E31" i="40"/>
  <c r="K26" i="40" s="1"/>
  <c r="F31" i="40"/>
  <c r="K27" i="40" s="1"/>
  <c r="Q32" i="117"/>
  <c r="P32" i="82"/>
  <c r="Q32" i="92"/>
  <c r="Q32" i="88"/>
  <c r="Q32" i="109"/>
  <c r="Q32" i="102"/>
  <c r="P32" i="96"/>
  <c r="Q34" i="44"/>
  <c r="P34" i="44"/>
  <c r="E31" i="64"/>
  <c r="K26" i="64" s="1"/>
  <c r="F31" i="64"/>
  <c r="K27" i="64" s="1"/>
  <c r="E31" i="65"/>
  <c r="K26" i="65" s="1"/>
  <c r="F31" i="65"/>
  <c r="K27" i="65" s="1"/>
  <c r="E31" i="44"/>
  <c r="K26" i="44" s="1"/>
  <c r="F31" i="44"/>
  <c r="K27" i="44" s="1"/>
  <c r="Q33" i="35"/>
  <c r="P33" i="35"/>
  <c r="Q34" i="101"/>
  <c r="P34" i="101"/>
  <c r="E31" i="27"/>
  <c r="K26" i="27" s="1"/>
  <c r="F31" i="27"/>
  <c r="K27" i="27" s="1"/>
  <c r="Q33" i="13"/>
  <c r="P33" i="13"/>
  <c r="P33" i="152"/>
  <c r="E31" i="23"/>
  <c r="K26" i="23" s="1"/>
  <c r="F31" i="23"/>
  <c r="K27" i="23" s="1"/>
  <c r="Q34" i="40"/>
  <c r="P34" i="40"/>
  <c r="P32" i="89"/>
  <c r="E31" i="22"/>
  <c r="K26" i="22" s="1"/>
  <c r="F31" i="22"/>
  <c r="K27" i="22" s="1"/>
  <c r="Q33" i="42"/>
  <c r="P33" i="42"/>
  <c r="P33" i="153"/>
  <c r="E31" i="120"/>
  <c r="K26" i="120" s="1"/>
  <c r="F31" i="120"/>
  <c r="K27" i="120" s="1"/>
  <c r="E31" i="75"/>
  <c r="K26" i="75" s="1"/>
  <c r="F31" i="75"/>
  <c r="K27" i="75" s="1"/>
  <c r="P34" i="144"/>
  <c r="Q32" i="105"/>
  <c r="P32" i="105"/>
  <c r="Q32" i="103"/>
  <c r="P32" i="103"/>
  <c r="Q33" i="66"/>
  <c r="P33" i="66"/>
  <c r="Q33" i="37"/>
  <c r="P33" i="37"/>
  <c r="F31" i="146"/>
  <c r="K27" i="146" s="1"/>
  <c r="P34" i="25"/>
  <c r="Q34" i="25"/>
  <c r="P34" i="49"/>
  <c r="Q34" i="49"/>
  <c r="Q33" i="15"/>
  <c r="P33" i="15"/>
  <c r="Q32" i="28"/>
  <c r="P32" i="28"/>
  <c r="Q33" i="51"/>
  <c r="P33" i="51"/>
  <c r="E31" i="117"/>
  <c r="K26" i="117" s="1"/>
  <c r="F31" i="117"/>
  <c r="K27" i="117" s="1"/>
  <c r="P34" i="66"/>
  <c r="Q34" i="66"/>
  <c r="Q34" i="73"/>
  <c r="P34" i="73"/>
  <c r="Q33" i="53"/>
  <c r="P33" i="53"/>
  <c r="Q32" i="36"/>
  <c r="P32" i="36"/>
  <c r="Q33" i="31"/>
  <c r="P33" i="31"/>
  <c r="Q32" i="41"/>
  <c r="Q32" i="114"/>
  <c r="P32" i="114"/>
  <c r="P32" i="30"/>
  <c r="Q32" i="61"/>
  <c r="P32" i="61"/>
  <c r="P32" i="37"/>
  <c r="Q33" i="11"/>
  <c r="P33" i="11"/>
  <c r="Q32" i="14"/>
  <c r="P32" i="14"/>
  <c r="P34" i="153"/>
  <c r="Q34" i="153"/>
  <c r="P34" i="151"/>
  <c r="Q34" i="151"/>
  <c r="Q34" i="148"/>
  <c r="P34" i="148"/>
  <c r="P34" i="147"/>
  <c r="Q34" i="147"/>
  <c r="P33" i="146"/>
  <c r="Q33" i="146"/>
  <c r="P34" i="146"/>
  <c r="Q34" i="146"/>
  <c r="F31" i="144"/>
  <c r="K27" i="144" s="1"/>
  <c r="E31" i="144"/>
  <c r="K26" i="144" s="1"/>
  <c r="Q34" i="143"/>
  <c r="P34" i="143"/>
  <c r="Q33" i="143"/>
  <c r="P33" i="143"/>
  <c r="Q33" i="141"/>
  <c r="P33" i="141"/>
  <c r="Q34" i="141"/>
  <c r="P34" i="141"/>
  <c r="B28" i="12"/>
  <c r="C28" i="12" s="1"/>
  <c r="E28" i="12"/>
  <c r="F27" i="12"/>
  <c r="F20" i="12"/>
  <c r="F19" i="12"/>
  <c r="F18" i="12"/>
  <c r="N50" i="156" a="1"/>
  <c r="C50" i="156" a="1"/>
  <c r="P50" i="156" a="1"/>
  <c r="R50" i="156" a="1"/>
  <c r="M50" i="156" a="1"/>
  <c r="Q50" i="156" a="1"/>
  <c r="G50" i="156" a="1"/>
  <c r="K50" i="156" a="1"/>
  <c r="L50" i="156" a="1"/>
  <c r="F50" i="156" a="1"/>
  <c r="J50" i="156" a="1"/>
  <c r="B50" i="156" a="1"/>
  <c r="H50" i="156" a="1"/>
  <c r="T50" i="156" a="1"/>
  <c r="I50" i="156" a="1"/>
  <c r="E50" i="156" a="1"/>
  <c r="S50" i="156" a="1"/>
  <c r="D50" i="156" a="1"/>
  <c r="O50" i="156" a="1"/>
  <c r="L26" i="13" l="1"/>
  <c r="M26" i="13"/>
  <c r="N26" i="13"/>
  <c r="L27" i="9"/>
  <c r="M27" i="9"/>
  <c r="N27" i="9"/>
  <c r="L27" i="89"/>
  <c r="M27" i="89"/>
  <c r="N27" i="89"/>
  <c r="L27" i="142"/>
  <c r="M27" i="142"/>
  <c r="N27" i="142"/>
  <c r="L27" i="117"/>
  <c r="M27" i="117"/>
  <c r="N27" i="117"/>
  <c r="L27" i="120"/>
  <c r="N27" i="120"/>
  <c r="M27" i="120"/>
  <c r="L27" i="29"/>
  <c r="M27" i="29"/>
  <c r="N27" i="29"/>
  <c r="L27" i="146"/>
  <c r="N27" i="146"/>
  <c r="M27" i="146"/>
  <c r="L27" i="40"/>
  <c r="M27" i="40"/>
  <c r="N27" i="40"/>
  <c r="L27" i="92"/>
  <c r="M27" i="92"/>
  <c r="N27" i="92"/>
  <c r="L27" i="25"/>
  <c r="M27" i="25"/>
  <c r="N27" i="25"/>
  <c r="L27" i="45"/>
  <c r="N27" i="45"/>
  <c r="M27" i="45"/>
  <c r="L26" i="85"/>
  <c r="M26" i="85"/>
  <c r="N26" i="85"/>
  <c r="L26" i="108"/>
  <c r="M26" i="108"/>
  <c r="N26" i="108"/>
  <c r="L26" i="42"/>
  <c r="M26" i="42"/>
  <c r="N26" i="42"/>
  <c r="L26" i="24"/>
  <c r="M26" i="24"/>
  <c r="N26" i="24"/>
  <c r="L27" i="141"/>
  <c r="N27" i="141"/>
  <c r="M27" i="141"/>
  <c r="L27" i="72"/>
  <c r="N27" i="72"/>
  <c r="M27" i="72"/>
  <c r="L26" i="18"/>
  <c r="N26" i="18"/>
  <c r="M26" i="18"/>
  <c r="L26" i="75"/>
  <c r="M26" i="75"/>
  <c r="N26" i="75"/>
  <c r="L27" i="65"/>
  <c r="M27" i="65"/>
  <c r="N27" i="65"/>
  <c r="L26" i="17"/>
  <c r="M26" i="17"/>
  <c r="N26" i="17"/>
  <c r="L26" i="67"/>
  <c r="M26" i="67"/>
  <c r="N26" i="67"/>
  <c r="L26" i="30"/>
  <c r="M26" i="30"/>
  <c r="N26" i="30"/>
  <c r="L27" i="41"/>
  <c r="M27" i="41"/>
  <c r="N27" i="41"/>
  <c r="L27" i="37"/>
  <c r="M27" i="37"/>
  <c r="N27" i="37"/>
  <c r="L27" i="32"/>
  <c r="N27" i="32"/>
  <c r="M27" i="32"/>
  <c r="L27" i="93"/>
  <c r="M27" i="93"/>
  <c r="N27" i="93"/>
  <c r="L26" i="144"/>
  <c r="M26" i="144"/>
  <c r="N26" i="144"/>
  <c r="L27" i="22"/>
  <c r="M27" i="22"/>
  <c r="N27" i="22"/>
  <c r="L27" i="44"/>
  <c r="N27" i="44"/>
  <c r="M27" i="44"/>
  <c r="L26" i="40"/>
  <c r="M26" i="40"/>
  <c r="N26" i="40"/>
  <c r="L26" i="92"/>
  <c r="M26" i="92"/>
  <c r="N26" i="92"/>
  <c r="L26" i="25"/>
  <c r="M26" i="25"/>
  <c r="N26" i="25"/>
  <c r="L26" i="45"/>
  <c r="M26" i="45"/>
  <c r="N26" i="45"/>
  <c r="L27" i="15"/>
  <c r="M27" i="15"/>
  <c r="N27" i="15"/>
  <c r="N27" i="4"/>
  <c r="L27" i="4"/>
  <c r="M27" i="4"/>
  <c r="L26" i="90"/>
  <c r="M26" i="90"/>
  <c r="N26" i="90"/>
  <c r="L27" i="24"/>
  <c r="N27" i="24"/>
  <c r="M27" i="24"/>
  <c r="L27" i="77"/>
  <c r="M27" i="77"/>
  <c r="N27" i="77"/>
  <c r="L27" i="70"/>
  <c r="M27" i="70"/>
  <c r="N27" i="70"/>
  <c r="L27" i="74"/>
  <c r="M27" i="74"/>
  <c r="N27" i="74"/>
  <c r="L27" i="73"/>
  <c r="M27" i="73"/>
  <c r="N27" i="73"/>
  <c r="L27" i="145"/>
  <c r="M27" i="145"/>
  <c r="N27" i="145"/>
  <c r="L27" i="54"/>
  <c r="M27" i="54"/>
  <c r="N27" i="54"/>
  <c r="L27" i="75"/>
  <c r="M27" i="75"/>
  <c r="N27" i="75"/>
  <c r="L26" i="22"/>
  <c r="M26" i="22"/>
  <c r="N26" i="22"/>
  <c r="L27" i="67"/>
  <c r="N27" i="67"/>
  <c r="M27" i="67"/>
  <c r="L27" i="30"/>
  <c r="M27" i="30"/>
  <c r="N27" i="30"/>
  <c r="L27" i="91"/>
  <c r="M27" i="91"/>
  <c r="N27" i="91"/>
  <c r="L26" i="15"/>
  <c r="M26" i="15"/>
  <c r="N26" i="15"/>
  <c r="L26" i="4"/>
  <c r="M26" i="4"/>
  <c r="N26" i="4"/>
  <c r="L27" i="90"/>
  <c r="M27" i="90"/>
  <c r="N27" i="90"/>
  <c r="L27" i="13"/>
  <c r="M27" i="13"/>
  <c r="N27" i="13"/>
  <c r="L26" i="78"/>
  <c r="M26" i="78"/>
  <c r="N26" i="78"/>
  <c r="N27" i="11"/>
  <c r="L27" i="11"/>
  <c r="M27" i="11"/>
  <c r="L27" i="46"/>
  <c r="M27" i="46"/>
  <c r="N27" i="46"/>
  <c r="L27" i="111"/>
  <c r="M27" i="111"/>
  <c r="N27" i="111"/>
  <c r="L27" i="147"/>
  <c r="M27" i="147"/>
  <c r="N27" i="147"/>
  <c r="L27" i="144"/>
  <c r="N27" i="144"/>
  <c r="M27" i="144"/>
  <c r="L26" i="27"/>
  <c r="M26" i="27"/>
  <c r="N26" i="27"/>
  <c r="L26" i="65"/>
  <c r="N26" i="65"/>
  <c r="M26" i="65"/>
  <c r="L27" i="118"/>
  <c r="N27" i="118"/>
  <c r="M27" i="118"/>
  <c r="L27" i="68"/>
  <c r="M27" i="68"/>
  <c r="N27" i="68"/>
  <c r="L26" i="41"/>
  <c r="M26" i="41"/>
  <c r="N26" i="41"/>
  <c r="L26" i="32"/>
  <c r="M26" i="32"/>
  <c r="N26" i="32"/>
  <c r="L27" i="100"/>
  <c r="N27" i="100"/>
  <c r="M27" i="100"/>
  <c r="L26" i="93"/>
  <c r="M26" i="93"/>
  <c r="N26" i="93"/>
  <c r="L26" i="48"/>
  <c r="M26" i="48"/>
  <c r="N26" i="48"/>
  <c r="L27" i="47"/>
  <c r="M27" i="47"/>
  <c r="N27" i="47"/>
  <c r="L27" i="7"/>
  <c r="M27" i="7"/>
  <c r="N27" i="7"/>
  <c r="L27" i="19"/>
  <c r="M27" i="19"/>
  <c r="N27" i="19"/>
  <c r="L27" i="20"/>
  <c r="M27" i="20"/>
  <c r="N27" i="20"/>
  <c r="L26" i="117"/>
  <c r="M26" i="117"/>
  <c r="N26" i="117"/>
  <c r="L26" i="68"/>
  <c r="M26" i="68"/>
  <c r="N26" i="68"/>
  <c r="L26" i="44"/>
  <c r="M26" i="44"/>
  <c r="N26" i="44"/>
  <c r="L27" i="27"/>
  <c r="M27" i="27"/>
  <c r="N27" i="27"/>
  <c r="L27" i="106"/>
  <c r="N27" i="106"/>
  <c r="M27" i="106"/>
  <c r="L27" i="143"/>
  <c r="M27" i="143"/>
  <c r="N27" i="143"/>
  <c r="L26" i="120"/>
  <c r="M26" i="120"/>
  <c r="N26" i="120"/>
  <c r="L27" i="64"/>
  <c r="M27" i="64"/>
  <c r="N27" i="64"/>
  <c r="L26" i="118"/>
  <c r="M26" i="118"/>
  <c r="N26" i="118"/>
  <c r="L27" i="16"/>
  <c r="M27" i="16"/>
  <c r="N27" i="16"/>
  <c r="N27" i="39"/>
  <c r="L27" i="39"/>
  <c r="M27" i="39"/>
  <c r="L27" i="112"/>
  <c r="M27" i="112"/>
  <c r="N27" i="112"/>
  <c r="L27" i="28"/>
  <c r="M27" i="28"/>
  <c r="N27" i="28"/>
  <c r="L27" i="61"/>
  <c r="M27" i="61"/>
  <c r="N27" i="61"/>
  <c r="L27" i="31"/>
  <c r="M27" i="31"/>
  <c r="N27" i="31"/>
  <c r="L26" i="16"/>
  <c r="M26" i="16"/>
  <c r="N26" i="16"/>
  <c r="L26" i="112"/>
  <c r="M26" i="112"/>
  <c r="N26" i="112"/>
  <c r="L26" i="150"/>
  <c r="M26" i="150"/>
  <c r="N26" i="150"/>
  <c r="L27" i="152"/>
  <c r="N27" i="152"/>
  <c r="M27" i="152"/>
  <c r="L27" i="17"/>
  <c r="N27" i="17"/>
  <c r="M27" i="17"/>
  <c r="L26" i="37"/>
  <c r="M26" i="37"/>
  <c r="N26" i="37"/>
  <c r="L27" i="14"/>
  <c r="M27" i="14"/>
  <c r="N27" i="14"/>
  <c r="L27" i="153"/>
  <c r="M27" i="153"/>
  <c r="N27" i="153"/>
  <c r="L27" i="21"/>
  <c r="M27" i="21"/>
  <c r="N27" i="21"/>
  <c r="L27" i="43"/>
  <c r="M27" i="43"/>
  <c r="N27" i="43"/>
  <c r="L27" i="36"/>
  <c r="M27" i="36"/>
  <c r="N27" i="36"/>
  <c r="L27" i="50"/>
  <c r="M27" i="50"/>
  <c r="N27" i="50"/>
  <c r="L27" i="151"/>
  <c r="M27" i="151"/>
  <c r="N27" i="151"/>
  <c r="L27" i="23"/>
  <c r="M27" i="23"/>
  <c r="N27" i="23"/>
  <c r="L26" i="64"/>
  <c r="M26" i="64"/>
  <c r="N26" i="64"/>
  <c r="L26" i="39"/>
  <c r="M26" i="39"/>
  <c r="N26" i="39"/>
  <c r="L26" i="14"/>
  <c r="M26" i="14"/>
  <c r="N26" i="14"/>
  <c r="L27" i="51"/>
  <c r="N27" i="51"/>
  <c r="M27" i="51"/>
  <c r="L27" i="63"/>
  <c r="M27" i="63"/>
  <c r="N27" i="63"/>
  <c r="L27" i="52"/>
  <c r="M27" i="52"/>
  <c r="N27" i="52"/>
  <c r="L26" i="23"/>
  <c r="M26" i="23"/>
  <c r="N26" i="23"/>
  <c r="L26" i="28"/>
  <c r="M26" i="28"/>
  <c r="N26" i="28"/>
  <c r="L26" i="61"/>
  <c r="M26" i="61"/>
  <c r="N26" i="61"/>
  <c r="L26" i="31"/>
  <c r="M26" i="31"/>
  <c r="N26" i="31"/>
  <c r="L27" i="85"/>
  <c r="M27" i="85"/>
  <c r="N27" i="85"/>
  <c r="L27" i="108"/>
  <c r="M27" i="108"/>
  <c r="N27" i="108"/>
  <c r="L27" i="42"/>
  <c r="M27" i="42"/>
  <c r="N27" i="42"/>
  <c r="L27" i="10"/>
  <c r="N27" i="10"/>
  <c r="M27" i="10"/>
  <c r="L26" i="51"/>
  <c r="M26" i="51"/>
  <c r="N26" i="51"/>
  <c r="L27" i="66"/>
  <c r="M27" i="66"/>
  <c r="N27" i="66"/>
  <c r="L27" i="49"/>
  <c r="M27" i="49"/>
  <c r="N27" i="49"/>
  <c r="L27" i="76"/>
  <c r="M27" i="76"/>
  <c r="N27" i="76"/>
  <c r="L27" i="8"/>
  <c r="N27" i="8"/>
  <c r="M27" i="8"/>
  <c r="N26" i="8"/>
  <c r="L26" i="8"/>
  <c r="M26" i="8"/>
  <c r="Q32" i="33"/>
  <c r="Q32" i="30"/>
  <c r="Q35" i="21"/>
  <c r="P32" i="65"/>
  <c r="P32" i="21"/>
  <c r="Q35" i="65"/>
  <c r="Q32" i="108"/>
  <c r="Q32" i="50"/>
  <c r="Q35" i="33"/>
  <c r="P32" i="92"/>
  <c r="P32" i="88"/>
  <c r="P32" i="43"/>
  <c r="Q35" i="43"/>
  <c r="T50" i="156"/>
  <c r="B50" i="156"/>
  <c r="C50" i="156"/>
  <c r="N50" i="156"/>
  <c r="K50" i="156"/>
  <c r="F50" i="156"/>
  <c r="P50" i="156"/>
  <c r="R50" i="156"/>
  <c r="H50" i="156"/>
  <c r="O50" i="156"/>
  <c r="S50" i="156"/>
  <c r="Q50" i="156"/>
  <c r="M50" i="156"/>
  <c r="L50" i="156"/>
  <c r="E50" i="156"/>
  <c r="D50" i="156"/>
  <c r="G50" i="156"/>
  <c r="J50" i="156"/>
  <c r="I50" i="156"/>
  <c r="Q35" i="22"/>
  <c r="Q32" i="99"/>
  <c r="P32" i="34"/>
  <c r="P32" i="22"/>
  <c r="Q32" i="22"/>
  <c r="P32" i="41"/>
  <c r="Q32" i="67"/>
  <c r="Q32" i="82"/>
  <c r="P32" i="7"/>
  <c r="P32" i="68"/>
  <c r="Q35" i="117"/>
  <c r="P32" i="117"/>
  <c r="P32" i="119"/>
  <c r="Q32" i="7"/>
  <c r="Q32" i="79"/>
  <c r="Q32" i="68"/>
  <c r="P32" i="71"/>
  <c r="Q32" i="71"/>
  <c r="Q35" i="102"/>
  <c r="Q32" i="89"/>
  <c r="P32" i="79"/>
  <c r="Q32" i="34"/>
  <c r="P35" i="96"/>
  <c r="Q35" i="34"/>
  <c r="P32" i="102"/>
  <c r="Q32" i="96"/>
  <c r="P32" i="8"/>
  <c r="Q32" i="8"/>
  <c r="Q35" i="92"/>
  <c r="Q32" i="119"/>
  <c r="P35" i="82"/>
  <c r="P32" i="109"/>
  <c r="P32" i="99"/>
  <c r="P35" i="109"/>
  <c r="P35" i="99"/>
  <c r="Q32" i="112"/>
  <c r="P32" i="112"/>
  <c r="P32" i="15"/>
  <c r="Q32" i="15"/>
  <c r="P32" i="49"/>
  <c r="Q32" i="49"/>
  <c r="P35" i="41"/>
  <c r="Q35" i="41"/>
  <c r="Q32" i="120"/>
  <c r="P32" i="120"/>
  <c r="Q32" i="35"/>
  <c r="P32" i="35"/>
  <c r="Q32" i="53"/>
  <c r="P32" i="53"/>
  <c r="Q32" i="115"/>
  <c r="P32" i="115"/>
  <c r="Q32" i="85"/>
  <c r="P32" i="85"/>
  <c r="Q35" i="67"/>
  <c r="P35" i="67"/>
  <c r="Q32" i="29"/>
  <c r="P32" i="29"/>
  <c r="P32" i="39"/>
  <c r="Q32" i="39"/>
  <c r="Q32" i="95"/>
  <c r="P32" i="95"/>
  <c r="P32" i="106"/>
  <c r="Q32" i="106"/>
  <c r="Q32" i="52"/>
  <c r="P32" i="52"/>
  <c r="P32" i="113"/>
  <c r="Q32" i="113"/>
  <c r="P32" i="42"/>
  <c r="Q32" i="42"/>
  <c r="Q32" i="100"/>
  <c r="P32" i="100"/>
  <c r="Q32" i="77"/>
  <c r="P32" i="77"/>
  <c r="P32" i="9"/>
  <c r="Q32" i="9"/>
  <c r="Q32" i="32"/>
  <c r="P32" i="32"/>
  <c r="P32" i="44"/>
  <c r="Q32" i="44"/>
  <c r="Q32" i="24"/>
  <c r="P32" i="24"/>
  <c r="Q35" i="28"/>
  <c r="P35" i="28"/>
  <c r="Q32" i="17"/>
  <c r="P32" i="17"/>
  <c r="Q32" i="63"/>
  <c r="P32" i="63"/>
  <c r="Q35" i="105"/>
  <c r="P35" i="105"/>
  <c r="Q32" i="47"/>
  <c r="P32" i="47"/>
  <c r="Q32" i="97"/>
  <c r="P32" i="97"/>
  <c r="Q35" i="37"/>
  <c r="P35" i="37"/>
  <c r="P35" i="108"/>
  <c r="Q35" i="108"/>
  <c r="Q35" i="114"/>
  <c r="P35" i="114"/>
  <c r="Q32" i="81"/>
  <c r="P32" i="81"/>
  <c r="P32" i="25"/>
  <c r="Q32" i="25"/>
  <c r="Q32" i="72"/>
  <c r="P32" i="72"/>
  <c r="Q32" i="18"/>
  <c r="P32" i="18"/>
  <c r="Q32" i="16"/>
  <c r="P32" i="16"/>
  <c r="Q35" i="119"/>
  <c r="P35" i="119"/>
  <c r="Q35" i="50"/>
  <c r="P35" i="50"/>
  <c r="Q35" i="36"/>
  <c r="P35" i="36"/>
  <c r="P32" i="54"/>
  <c r="Q32" i="54"/>
  <c r="P32" i="46"/>
  <c r="Q32" i="46"/>
  <c r="Q32" i="45"/>
  <c r="P32" i="45"/>
  <c r="Q32" i="118"/>
  <c r="P32" i="118"/>
  <c r="Q32" i="84"/>
  <c r="P32" i="84"/>
  <c r="Q32" i="80"/>
  <c r="P32" i="80"/>
  <c r="Q35" i="103"/>
  <c r="P35" i="103"/>
  <c r="Q32" i="40"/>
  <c r="P32" i="40"/>
  <c r="Q32" i="11"/>
  <c r="P32" i="11"/>
  <c r="P32" i="111"/>
  <c r="Q32" i="111"/>
  <c r="Q32" i="78"/>
  <c r="P32" i="78"/>
  <c r="P32" i="93"/>
  <c r="Q32" i="93"/>
  <c r="P32" i="86"/>
  <c r="Q32" i="86"/>
  <c r="Q32" i="73"/>
  <c r="P32" i="73"/>
  <c r="Q32" i="70"/>
  <c r="P32" i="70"/>
  <c r="P32" i="69"/>
  <c r="Q32" i="69"/>
  <c r="P32" i="27"/>
  <c r="Q32" i="27"/>
  <c r="P32" i="20"/>
  <c r="Q32" i="20"/>
  <c r="Q32" i="66"/>
  <c r="P32" i="66"/>
  <c r="P35" i="117"/>
  <c r="Q32" i="31"/>
  <c r="P32" i="31"/>
  <c r="Q35" i="14"/>
  <c r="P35" i="14"/>
  <c r="P32" i="83"/>
  <c r="Q32" i="83"/>
  <c r="P35" i="68"/>
  <c r="Q35" i="68"/>
  <c r="Q32" i="10"/>
  <c r="P32" i="10"/>
  <c r="Q35" i="88"/>
  <c r="P35" i="88"/>
  <c r="P32" i="26"/>
  <c r="Q32" i="26"/>
  <c r="P32" i="4"/>
  <c r="Q32" i="4"/>
  <c r="P35" i="71"/>
  <c r="Q35" i="71"/>
  <c r="Q32" i="104"/>
  <c r="P32" i="104"/>
  <c r="Q32" i="51"/>
  <c r="P32" i="51"/>
  <c r="Q32" i="76"/>
  <c r="P32" i="76"/>
  <c r="P32" i="64"/>
  <c r="Q32" i="64"/>
  <c r="P35" i="79"/>
  <c r="Q35" i="79"/>
  <c r="Q32" i="19"/>
  <c r="P32" i="19"/>
  <c r="Q32" i="101"/>
  <c r="P32" i="101"/>
  <c r="Q32" i="48"/>
  <c r="P32" i="48"/>
  <c r="Q35" i="61"/>
  <c r="P35" i="61"/>
  <c r="Q35" i="30"/>
  <c r="P35" i="30"/>
  <c r="Q35" i="7"/>
  <c r="P35" i="7"/>
  <c r="Q32" i="91"/>
  <c r="P32" i="91"/>
  <c r="P32" i="75"/>
  <c r="Q32" i="75"/>
  <c r="Q35" i="89"/>
  <c r="P35" i="89"/>
  <c r="P32" i="13"/>
  <c r="Q32" i="13"/>
  <c r="P35" i="102"/>
  <c r="P32" i="23"/>
  <c r="Q32" i="23"/>
  <c r="P32" i="107"/>
  <c r="Q32" i="107"/>
  <c r="Q32" i="110"/>
  <c r="P32" i="110"/>
  <c r="P32" i="74"/>
  <c r="Q32" i="74"/>
  <c r="Q35" i="96"/>
  <c r="P32" i="90"/>
  <c r="Q32" i="90"/>
  <c r="K32" i="12"/>
  <c r="Q33" i="12" s="1"/>
  <c r="F24" i="12"/>
  <c r="F28" i="12" s="1"/>
  <c r="F25" i="12"/>
  <c r="L33" i="12"/>
  <c r="Q37" i="12" s="1"/>
  <c r="F26" i="12"/>
  <c r="D31" i="12"/>
  <c r="K33" i="12"/>
  <c r="D28" i="12"/>
  <c r="Q64" i="2" a="1"/>
  <c r="A63" i="2" a="1"/>
  <c r="I57" i="2" a="1"/>
  <c r="P35" i="65" l="1"/>
  <c r="P35" i="33"/>
  <c r="P35" i="43"/>
  <c r="P35" i="22"/>
  <c r="P35" i="21"/>
  <c r="H41" i="2"/>
  <c r="Q64" i="2"/>
  <c r="H40" i="2" s="1"/>
  <c r="I57" i="2"/>
  <c r="N41" i="2"/>
  <c r="P35" i="92"/>
  <c r="Q35" i="109"/>
  <c r="Q35" i="99"/>
  <c r="Q35" i="82"/>
  <c r="P35" i="34"/>
  <c r="P35" i="112"/>
  <c r="Q35" i="112"/>
  <c r="Q35" i="8"/>
  <c r="P35" i="8"/>
  <c r="P35" i="91"/>
  <c r="Q35" i="91"/>
  <c r="Q35" i="10"/>
  <c r="P35" i="10"/>
  <c r="Q35" i="78"/>
  <c r="P35" i="78"/>
  <c r="Q35" i="18"/>
  <c r="P35" i="18"/>
  <c r="Q35" i="47"/>
  <c r="P35" i="47"/>
  <c r="Q35" i="9"/>
  <c r="P35" i="9"/>
  <c r="Q35" i="85"/>
  <c r="P35" i="85"/>
  <c r="Q35" i="27"/>
  <c r="P35" i="27"/>
  <c r="Q35" i="73"/>
  <c r="P35" i="73"/>
  <c r="P35" i="110"/>
  <c r="Q35" i="110"/>
  <c r="Q35" i="75"/>
  <c r="P35" i="75"/>
  <c r="P35" i="86"/>
  <c r="Q35" i="86"/>
  <c r="Q35" i="46"/>
  <c r="P35" i="46"/>
  <c r="P35" i="44"/>
  <c r="Q35" i="44"/>
  <c r="P35" i="95"/>
  <c r="Q35" i="95"/>
  <c r="Q35" i="35"/>
  <c r="P35" i="35"/>
  <c r="Q35" i="104"/>
  <c r="P35" i="104"/>
  <c r="P35" i="20"/>
  <c r="Q35" i="20"/>
  <c r="Q35" i="40"/>
  <c r="P35" i="40"/>
  <c r="P35" i="84"/>
  <c r="Q35" i="84"/>
  <c r="Q35" i="54"/>
  <c r="P35" i="54"/>
  <c r="P35" i="81"/>
  <c r="Q35" i="81"/>
  <c r="Q35" i="42"/>
  <c r="P35" i="42"/>
  <c r="Q35" i="29"/>
  <c r="P35" i="29"/>
  <c r="Q35" i="31"/>
  <c r="P35" i="31"/>
  <c r="Q35" i="107"/>
  <c r="P35" i="107"/>
  <c r="Q35" i="26"/>
  <c r="P35" i="26"/>
  <c r="P35" i="70"/>
  <c r="Q35" i="70"/>
  <c r="Q35" i="111"/>
  <c r="P35" i="111"/>
  <c r="P35" i="72"/>
  <c r="Q35" i="72"/>
  <c r="P35" i="52"/>
  <c r="Q35" i="52"/>
  <c r="Q35" i="115"/>
  <c r="P35" i="115"/>
  <c r="Q35" i="120"/>
  <c r="P35" i="120"/>
  <c r="Q35" i="49"/>
  <c r="P35" i="49"/>
  <c r="Q35" i="93"/>
  <c r="P35" i="93"/>
  <c r="P35" i="118"/>
  <c r="Q35" i="118"/>
  <c r="Q35" i="97"/>
  <c r="P35" i="97"/>
  <c r="Q35" i="32"/>
  <c r="P35" i="32"/>
  <c r="P35" i="90"/>
  <c r="Q35" i="90"/>
  <c r="Q35" i="19"/>
  <c r="P35" i="19"/>
  <c r="Q35" i="13"/>
  <c r="P35" i="13"/>
  <c r="Q35" i="53"/>
  <c r="P35" i="53"/>
  <c r="Q35" i="63"/>
  <c r="P35" i="63"/>
  <c r="Q35" i="77"/>
  <c r="P35" i="77"/>
  <c r="Q35" i="74"/>
  <c r="P35" i="74"/>
  <c r="Q35" i="23"/>
  <c r="P35" i="23"/>
  <c r="Q35" i="76"/>
  <c r="P35" i="76"/>
  <c r="Q35" i="83"/>
  <c r="P35" i="83"/>
  <c r="P35" i="66"/>
  <c r="Q35" i="66"/>
  <c r="Q35" i="11"/>
  <c r="P35" i="11"/>
  <c r="Q35" i="80"/>
  <c r="P35" i="80"/>
  <c r="Q35" i="16"/>
  <c r="P35" i="16"/>
  <c r="P35" i="25"/>
  <c r="Q35" i="25"/>
  <c r="Q35" i="24"/>
  <c r="P35" i="24"/>
  <c r="Q35" i="39"/>
  <c r="P35" i="39"/>
  <c r="P35" i="15"/>
  <c r="Q35" i="15"/>
  <c r="Q35" i="48"/>
  <c r="P35" i="48"/>
  <c r="Q35" i="101"/>
  <c r="P35" i="101"/>
  <c r="Q35" i="64"/>
  <c r="P35" i="64"/>
  <c r="Q35" i="51"/>
  <c r="P35" i="51"/>
  <c r="Q35" i="4"/>
  <c r="P35" i="4"/>
  <c r="P35" i="69"/>
  <c r="Q35" i="69"/>
  <c r="Q35" i="45"/>
  <c r="P35" i="45"/>
  <c r="Q35" i="17"/>
  <c r="P35" i="17"/>
  <c r="P35" i="100"/>
  <c r="Q35" i="100"/>
  <c r="Q35" i="113"/>
  <c r="P35" i="113"/>
  <c r="Q35" i="106"/>
  <c r="P35" i="106"/>
  <c r="P33" i="12"/>
  <c r="F31" i="12"/>
  <c r="K27" i="12" s="1"/>
  <c r="E31" i="12"/>
  <c r="P37" i="12"/>
  <c r="A63" i="2"/>
  <c r="Q34" i="12"/>
  <c r="P34" i="12"/>
  <c r="B69" i="2" a="1"/>
  <c r="J65" i="2" a="1"/>
  <c r="N27" i="12" l="1"/>
  <c r="L27" i="12"/>
  <c r="M27" i="12"/>
  <c r="J65" i="2"/>
  <c r="Q32" i="12"/>
  <c r="P32" i="12"/>
  <c r="B69" i="2"/>
  <c r="K26" i="12"/>
  <c r="L26" i="12" l="1"/>
  <c r="M26" i="12"/>
  <c r="N26" i="12"/>
  <c r="P35" i="12"/>
  <c r="Q35" i="12"/>
  <c r="Q37" i="129"/>
  <c r="P37" i="129"/>
  <c r="L33" i="129"/>
  <c r="Q32" i="129"/>
  <c r="P32" i="129"/>
  <c r="F28" i="129"/>
  <c r="E28" i="129"/>
  <c r="D28" i="129"/>
  <c r="C28" i="129"/>
  <c r="B28" i="129"/>
  <c r="F27" i="129"/>
  <c r="F26" i="129"/>
  <c r="F25" i="129"/>
  <c r="F24" i="129"/>
  <c r="G22" i="129"/>
  <c r="F21" i="129"/>
  <c r="Q35" i="129"/>
  <c r="F20" i="129"/>
  <c r="F19" i="129"/>
  <c r="F18" i="129"/>
  <c r="Q37" i="130"/>
  <c r="P37" i="130"/>
  <c r="L33" i="130"/>
  <c r="Q32" i="130"/>
  <c r="P32" i="130"/>
  <c r="F28" i="130"/>
  <c r="E28" i="130"/>
  <c r="D28" i="130"/>
  <c r="C28" i="130"/>
  <c r="B28" i="130"/>
  <c r="F27" i="130"/>
  <c r="F26" i="130"/>
  <c r="F25" i="130"/>
  <c r="F24" i="130"/>
  <c r="G22" i="130"/>
  <c r="F21" i="130"/>
  <c r="F20" i="130"/>
  <c r="F19" i="130"/>
  <c r="F18" i="130"/>
  <c r="Q37" i="138"/>
  <c r="P37" i="138"/>
  <c r="L33" i="138"/>
  <c r="Q32" i="138"/>
  <c r="P32" i="138"/>
  <c r="F28" i="138"/>
  <c r="E28" i="138"/>
  <c r="D28" i="138"/>
  <c r="C28" i="138"/>
  <c r="B28" i="138"/>
  <c r="F27" i="138"/>
  <c r="F26" i="138"/>
  <c r="F25" i="138"/>
  <c r="F24" i="138"/>
  <c r="G22" i="138"/>
  <c r="F21" i="138"/>
  <c r="F20" i="138"/>
  <c r="F19" i="138"/>
  <c r="F18" i="138"/>
  <c r="Q37" i="137"/>
  <c r="P37" i="137"/>
  <c r="L33" i="137"/>
  <c r="Q32" i="137"/>
  <c r="P32" i="137"/>
  <c r="F28" i="137"/>
  <c r="E28" i="137"/>
  <c r="D28" i="137"/>
  <c r="C28" i="137"/>
  <c r="B28" i="137"/>
  <c r="F27" i="137"/>
  <c r="F26" i="137"/>
  <c r="F25" i="137"/>
  <c r="F24" i="137"/>
  <c r="G22" i="137"/>
  <c r="F20" i="137"/>
  <c r="F19" i="137"/>
  <c r="F18" i="137"/>
  <c r="Q37" i="136"/>
  <c r="P37" i="136"/>
  <c r="L33" i="136"/>
  <c r="Q32" i="136"/>
  <c r="P32" i="136"/>
  <c r="F28" i="136"/>
  <c r="E28" i="136"/>
  <c r="D28" i="136"/>
  <c r="C28" i="136"/>
  <c r="B28" i="136"/>
  <c r="F27" i="136"/>
  <c r="F26" i="136"/>
  <c r="F25" i="136"/>
  <c r="F24" i="136"/>
  <c r="G22" i="136"/>
  <c r="F21" i="136"/>
  <c r="Q35" i="136"/>
  <c r="F20" i="136"/>
  <c r="F19" i="136"/>
  <c r="F18" i="136"/>
  <c r="Q37" i="135"/>
  <c r="P37" i="135"/>
  <c r="L33" i="135"/>
  <c r="Q32" i="135"/>
  <c r="P32" i="135"/>
  <c r="F28" i="135"/>
  <c r="E28" i="135"/>
  <c r="D28" i="135"/>
  <c r="C28" i="135"/>
  <c r="B28" i="135"/>
  <c r="F27" i="135"/>
  <c r="F26" i="135"/>
  <c r="F25" i="135"/>
  <c r="F24" i="135"/>
  <c r="G22" i="135"/>
  <c r="F21" i="135"/>
  <c r="F20" i="135"/>
  <c r="F19" i="135"/>
  <c r="F18" i="135"/>
  <c r="Q37" i="134"/>
  <c r="P37" i="134"/>
  <c r="L33" i="134"/>
  <c r="Q32" i="134"/>
  <c r="P32" i="134"/>
  <c r="F28" i="134"/>
  <c r="E28" i="134"/>
  <c r="D28" i="134"/>
  <c r="C28" i="134"/>
  <c r="B28" i="134"/>
  <c r="F27" i="134"/>
  <c r="F26" i="134"/>
  <c r="F25" i="134"/>
  <c r="F24" i="134"/>
  <c r="G22" i="134"/>
  <c r="F21" i="134"/>
  <c r="F19" i="134"/>
  <c r="F18" i="134"/>
  <c r="Q37" i="132"/>
  <c r="P37" i="132"/>
  <c r="L33" i="132"/>
  <c r="Q32" i="132"/>
  <c r="P32" i="132"/>
  <c r="F28" i="132"/>
  <c r="E28" i="132"/>
  <c r="D28" i="132"/>
  <c r="C28" i="132"/>
  <c r="B28" i="132"/>
  <c r="F27" i="132"/>
  <c r="F26" i="132"/>
  <c r="F25" i="132"/>
  <c r="F24" i="132"/>
  <c r="G22" i="132"/>
  <c r="F21" i="132"/>
  <c r="Q35" i="132"/>
  <c r="F19" i="132"/>
  <c r="F18" i="132"/>
  <c r="Q37" i="131"/>
  <c r="P37" i="131"/>
  <c r="L33" i="131"/>
  <c r="Q32" i="131"/>
  <c r="P32" i="131"/>
  <c r="F28" i="131"/>
  <c r="E28" i="131"/>
  <c r="D28" i="131"/>
  <c r="C28" i="131"/>
  <c r="B28" i="131"/>
  <c r="F27" i="131"/>
  <c r="F26" i="131"/>
  <c r="F25" i="131"/>
  <c r="F24" i="131"/>
  <c r="G22" i="131"/>
  <c r="F21" i="131"/>
  <c r="F20" i="131"/>
  <c r="F19" i="131"/>
  <c r="F18" i="131"/>
  <c r="Q37" i="133"/>
  <c r="P37" i="133"/>
  <c r="L33" i="133"/>
  <c r="Q32" i="133"/>
  <c r="P32" i="133"/>
  <c r="F28" i="133"/>
  <c r="E28" i="133"/>
  <c r="D28" i="133"/>
  <c r="C28" i="133"/>
  <c r="B28" i="133"/>
  <c r="F27" i="133"/>
  <c r="F26" i="133"/>
  <c r="F25" i="133"/>
  <c r="F24" i="133"/>
  <c r="G22" i="133"/>
  <c r="F21" i="133"/>
  <c r="Q35" i="133"/>
  <c r="F20" i="133"/>
  <c r="F19" i="133"/>
  <c r="F18" i="133"/>
  <c r="Q35" i="134" l="1"/>
  <c r="P35" i="134"/>
  <c r="B31" i="134"/>
  <c r="D31" i="134" s="1"/>
  <c r="E31" i="134" s="1"/>
  <c r="K26" i="134" s="1"/>
  <c r="B31" i="138"/>
  <c r="D31" i="138" s="1"/>
  <c r="F31" i="138" s="1"/>
  <c r="K27" i="138" s="1"/>
  <c r="F20" i="134"/>
  <c r="B31" i="137"/>
  <c r="D31" i="137" s="1"/>
  <c r="F31" i="137" s="1"/>
  <c r="K27" i="137" s="1"/>
  <c r="B31" i="132"/>
  <c r="D31" i="132" s="1"/>
  <c r="E31" i="132" s="1"/>
  <c r="K26" i="132" s="1"/>
  <c r="P35" i="131"/>
  <c r="Q35" i="131"/>
  <c r="P35" i="137"/>
  <c r="Q35" i="137"/>
  <c r="Q35" i="130"/>
  <c r="P35" i="130"/>
  <c r="Q35" i="138"/>
  <c r="P35" i="138"/>
  <c r="P35" i="135"/>
  <c r="Q35" i="135"/>
  <c r="P35" i="136"/>
  <c r="B31" i="130"/>
  <c r="D31" i="130" s="1"/>
  <c r="F31" i="130" s="1"/>
  <c r="K27" i="130" s="1"/>
  <c r="F20" i="132"/>
  <c r="P35" i="133"/>
  <c r="P35" i="129"/>
  <c r="P35" i="132"/>
  <c r="B31" i="133"/>
  <c r="D31" i="133" s="1"/>
  <c r="E31" i="133" s="1"/>
  <c r="K26" i="133" s="1"/>
  <c r="B31" i="135"/>
  <c r="D31" i="135" s="1"/>
  <c r="E31" i="135" s="1"/>
  <c r="K26" i="135" s="1"/>
  <c r="F21" i="137"/>
  <c r="B31" i="131"/>
  <c r="D31" i="131" s="1"/>
  <c r="F31" i="131" s="1"/>
  <c r="K27" i="131" s="1"/>
  <c r="B31" i="129"/>
  <c r="D31" i="129" s="1"/>
  <c r="F31" i="129" s="1"/>
  <c r="K27" i="129" s="1"/>
  <c r="K32" i="133"/>
  <c r="K32" i="131"/>
  <c r="K32" i="132"/>
  <c r="K32" i="134"/>
  <c r="K32" i="135"/>
  <c r="K32" i="136"/>
  <c r="K32" i="137"/>
  <c r="K32" i="138"/>
  <c r="K32" i="130"/>
  <c r="K32" i="129"/>
  <c r="B31" i="136"/>
  <c r="D31" i="136" s="1"/>
  <c r="K33" i="133"/>
  <c r="K33" i="131"/>
  <c r="K33" i="132"/>
  <c r="K33" i="134"/>
  <c r="K33" i="135"/>
  <c r="K33" i="136"/>
  <c r="K33" i="137"/>
  <c r="K33" i="138"/>
  <c r="K33" i="130"/>
  <c r="K33" i="129"/>
  <c r="L26" i="133" l="1"/>
  <c r="M26" i="133"/>
  <c r="N26" i="133"/>
  <c r="L26" i="132"/>
  <c r="M26" i="132"/>
  <c r="N26" i="132"/>
  <c r="L27" i="137"/>
  <c r="M27" i="137"/>
  <c r="N27" i="137"/>
  <c r="L27" i="138"/>
  <c r="N27" i="138"/>
  <c r="M27" i="138"/>
  <c r="L27" i="130"/>
  <c r="N27" i="130"/>
  <c r="M27" i="130"/>
  <c r="L26" i="134"/>
  <c r="M26" i="134"/>
  <c r="N26" i="134"/>
  <c r="L27" i="129"/>
  <c r="M27" i="129"/>
  <c r="N27" i="129"/>
  <c r="L27" i="131"/>
  <c r="M27" i="131"/>
  <c r="N27" i="131"/>
  <c r="L26" i="135"/>
  <c r="M26" i="135"/>
  <c r="N26" i="135"/>
  <c r="F31" i="134"/>
  <c r="K27" i="134" s="1"/>
  <c r="F31" i="132"/>
  <c r="K27" i="132" s="1"/>
  <c r="E31" i="138"/>
  <c r="K26" i="138" s="1"/>
  <c r="E31" i="137"/>
  <c r="K26" i="137" s="1"/>
  <c r="E31" i="130"/>
  <c r="K26" i="130" s="1"/>
  <c r="F31" i="133"/>
  <c r="K27" i="133" s="1"/>
  <c r="E31" i="131"/>
  <c r="K26" i="131" s="1"/>
  <c r="F31" i="135"/>
  <c r="K27" i="135" s="1"/>
  <c r="E31" i="129"/>
  <c r="K26" i="129" s="1"/>
  <c r="Q34" i="129"/>
  <c r="P34" i="129"/>
  <c r="Q34" i="130"/>
  <c r="P34" i="130"/>
  <c r="Q34" i="133"/>
  <c r="P34" i="133"/>
  <c r="Q33" i="134"/>
  <c r="P33" i="134"/>
  <c r="Q34" i="132"/>
  <c r="P34" i="132"/>
  <c r="Q33" i="136"/>
  <c r="P33" i="136"/>
  <c r="Q34" i="131"/>
  <c r="P34" i="131"/>
  <c r="Q33" i="135"/>
  <c r="P33" i="135"/>
  <c r="Q34" i="138"/>
  <c r="P34" i="138"/>
  <c r="E31" i="136"/>
  <c r="K26" i="136" s="1"/>
  <c r="F31" i="136"/>
  <c r="K27" i="136" s="1"/>
  <c r="Q33" i="132"/>
  <c r="P33" i="132"/>
  <c r="Q34" i="137"/>
  <c r="P34" i="137"/>
  <c r="Q33" i="129"/>
  <c r="P33" i="129"/>
  <c r="Q34" i="136"/>
  <c r="P34" i="136"/>
  <c r="P33" i="133"/>
  <c r="Q33" i="133"/>
  <c r="Q33" i="138"/>
  <c r="P33" i="138"/>
  <c r="P33" i="131"/>
  <c r="Q33" i="131"/>
  <c r="Q33" i="130"/>
  <c r="P33" i="130"/>
  <c r="Q34" i="135"/>
  <c r="P34" i="135"/>
  <c r="Q34" i="134"/>
  <c r="P34" i="134"/>
  <c r="Q33" i="137"/>
  <c r="P33" i="137"/>
  <c r="L27" i="136" l="1"/>
  <c r="N27" i="136"/>
  <c r="M27" i="136"/>
  <c r="L26" i="130"/>
  <c r="M26" i="130"/>
  <c r="N26" i="130"/>
  <c r="L26" i="136"/>
  <c r="M26" i="136"/>
  <c r="N26" i="136"/>
  <c r="L26" i="137"/>
  <c r="N26" i="137"/>
  <c r="M26" i="137"/>
  <c r="L26" i="138"/>
  <c r="M26" i="138"/>
  <c r="N26" i="138"/>
  <c r="L27" i="132"/>
  <c r="M27" i="132"/>
  <c r="N27" i="132"/>
  <c r="L26" i="129"/>
  <c r="M26" i="129"/>
  <c r="N26" i="129"/>
  <c r="L27" i="134"/>
  <c r="M27" i="134"/>
  <c r="N27" i="134"/>
  <c r="L27" i="135"/>
  <c r="N27" i="135"/>
  <c r="M27" i="135"/>
  <c r="L26" i="131"/>
  <c r="M26" i="131"/>
  <c r="N26" i="131"/>
  <c r="L27" i="133"/>
  <c r="M27" i="133"/>
  <c r="N27" i="13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<sst xmlns="http://schemas.openxmlformats.org/spreadsheetml/2006/main" count="12656" uniqueCount="337">
  <si>
    <t>Báo cáo thu nhập</t>
  </si>
  <si>
    <t>Năm</t>
  </si>
  <si>
    <t>Quý</t>
  </si>
  <si>
    <t>Tổng DT</t>
  </si>
  <si>
    <t>LNG</t>
  </si>
  <si>
    <t>Biên LNG</t>
  </si>
  <si>
    <t>LNST</t>
  </si>
  <si>
    <t>EPS</t>
  </si>
  <si>
    <t>GVHB</t>
  </si>
  <si>
    <t>Cân đối kế toán</t>
  </si>
  <si>
    <t>VCSH</t>
  </si>
  <si>
    <t>Tổng Tài Sản</t>
  </si>
  <si>
    <t>Nợ Phải Trả</t>
  </si>
  <si>
    <t>Tài Sản NH</t>
  </si>
  <si>
    <t>Nợ NH</t>
  </si>
  <si>
    <t>HTK</t>
  </si>
  <si>
    <t>Khoản PTNH</t>
  </si>
  <si>
    <t>% TTDT so vs CK</t>
  </si>
  <si>
    <t>%TTLN so vs CK</t>
  </si>
  <si>
    <t>Khả năng thanh toán</t>
  </si>
  <si>
    <t>Q4/2023</t>
  </si>
  <si>
    <t>Q3/2023</t>
  </si>
  <si>
    <t>Q2/2023</t>
  </si>
  <si>
    <t>Q1/2023</t>
  </si>
  <si>
    <t>KNTT tổng quát</t>
  </si>
  <si>
    <t>KNTT nhanh</t>
  </si>
  <si>
    <t>KNTT tức thời</t>
  </si>
  <si>
    <t>Hệ số TTTX</t>
  </si>
  <si>
    <t>D/E</t>
  </si>
  <si>
    <t>Lưu chuyển tiền tệ</t>
  </si>
  <si>
    <t>HĐKD</t>
  </si>
  <si>
    <t>HĐĐT</t>
  </si>
  <si>
    <t>HĐTC</t>
  </si>
  <si>
    <t>Dòng tiền thuần</t>
  </si>
  <si>
    <t>Cơ cấu tài sản</t>
  </si>
  <si>
    <t>HTK / DT</t>
  </si>
  <si>
    <t>Khoản phải thu / Doanh thu</t>
  </si>
  <si>
    <t>Khả năng thanh toán tổng quát</t>
  </si>
  <si>
    <t>Tên chỉ số</t>
  </si>
  <si>
    <t>Công thức</t>
  </si>
  <si>
    <t>Khả năng thanh toán nhanh</t>
  </si>
  <si>
    <t>Khả năng thanh toán tức thời</t>
  </si>
  <si>
    <t>(Tài sản ngắn hạn - Hàng tồn kho) / Nợ ngắn hạn</t>
  </si>
  <si>
    <t>(Tiền và tương đương tiền + Đầu tư tài chính ngắn hạn) / Nợ ngắn hạn</t>
  </si>
  <si>
    <t>Hệ số thanh toán thường xuyên</t>
  </si>
  <si>
    <t>(VCSH + Nợ phải trả - Nợ ngắn hạn) / (Tổng tài sản - tài sản ngắn hạn)</t>
  </si>
  <si>
    <t>KPT / TSNH</t>
  </si>
  <si>
    <t>Khoản phải thu / Tài sản ngắn hạn</t>
  </si>
  <si>
    <t>Hàng tồn kho / Doanh thu</t>
  </si>
  <si>
    <t>KPT / DT</t>
  </si>
  <si>
    <t>Tiền,TĐT/ TTS</t>
  </si>
  <si>
    <t>DT Kế Hoạch</t>
  </si>
  <si>
    <t>LNST Kế Hoạch</t>
  </si>
  <si>
    <t>% HTKH</t>
  </si>
  <si>
    <t>Luỹ kế:</t>
  </si>
  <si>
    <t>Định giá theo LN và Giá quá khứ</t>
  </si>
  <si>
    <t>Định giá theo P/E</t>
  </si>
  <si>
    <t>Định giá theo giá trị sổ sách</t>
  </si>
  <si>
    <t>BVPS:</t>
  </si>
  <si>
    <t>D.BVPS</t>
  </si>
  <si>
    <t>Mean</t>
  </si>
  <si>
    <t>EPS theo KHKD:</t>
  </si>
  <si>
    <t>EPS theo KHKD điều chỉnh:</t>
  </si>
  <si>
    <t>Vốn góp</t>
  </si>
  <si>
    <t>Diluted EPS</t>
  </si>
  <si>
    <t>D.EPS theo KHKD:</t>
  </si>
  <si>
    <t>D.EPS theo KHKD điều chỉnh:</t>
  </si>
  <si>
    <t>KLCP</t>
  </si>
  <si>
    <t>LNĐC / ATH LN</t>
  </si>
  <si>
    <t>ATH LN</t>
  </si>
  <si>
    <t>Deluted EPS</t>
  </si>
  <si>
    <t>Basic EPS</t>
  </si>
  <si>
    <t>Chênh lệch giá so với ATH LN</t>
  </si>
  <si>
    <t>Định giá theo chênh lệch với ATH LN</t>
  </si>
  <si>
    <t>Kế Hoạch Kinh Doanh</t>
  </si>
  <si>
    <t>MCK:</t>
  </si>
  <si>
    <t>KPT/ DT</t>
  </si>
  <si>
    <t>B.EPS theo KHKD:</t>
  </si>
  <si>
    <t>B.EPS theo KHKD điều chỉnh:</t>
  </si>
  <si>
    <t>Cấu trúc chi phí</t>
  </si>
  <si>
    <t>GVHB / DT</t>
  </si>
  <si>
    <t>Tăng trưởng DT và LN</t>
  </si>
  <si>
    <t>Giá vốn hàng bán / Doanh thu</t>
  </si>
  <si>
    <t>Chi phí tài chính / Doanh thu</t>
  </si>
  <si>
    <t>&lt; 50%</t>
  </si>
  <si>
    <t>&lt; 70%</t>
  </si>
  <si>
    <t>Tiền và tương đương tiền / Tổng tài sản</t>
  </si>
  <si>
    <t>&gt; 10%</t>
  </si>
  <si>
    <t>Áp lực Nợ NH so với đầu năm</t>
  </si>
  <si>
    <t>&gt; 1</t>
  </si>
  <si>
    <t>&lt; 1</t>
  </si>
  <si>
    <t>Khả năng sinh lời</t>
  </si>
  <si>
    <t>ROE</t>
  </si>
  <si>
    <t>ROA</t>
  </si>
  <si>
    <t>&lt; 10%</t>
  </si>
  <si>
    <t>BLNG</t>
  </si>
  <si>
    <t>Lợi nhuận sau thuế / Doanh thu</t>
  </si>
  <si>
    <t>&gt; 20%</t>
  </si>
  <si>
    <t>&gt; 10%/y</t>
  </si>
  <si>
    <t>Tiền, TĐT</t>
  </si>
  <si>
    <t>ĐTTC NH</t>
  </si>
  <si>
    <t>CPLV</t>
  </si>
  <si>
    <t>CPLV / DT</t>
  </si>
  <si>
    <t>Q1/2021</t>
  </si>
  <si>
    <t>Q2/2021</t>
  </si>
  <si>
    <t>Q3/2021</t>
  </si>
  <si>
    <t>Q4/2021</t>
  </si>
  <si>
    <t>Q1/2022</t>
  </si>
  <si>
    <t>Q2/2022</t>
  </si>
  <si>
    <t>Q3/2022</t>
  </si>
  <si>
    <t>Q4/2022</t>
  </si>
  <si>
    <t>Tổng tài sản / Nợ phải trả</t>
  </si>
  <si>
    <t>Price:</t>
  </si>
  <si>
    <t>P/E:</t>
  </si>
  <si>
    <t>P/B:</t>
  </si>
  <si>
    <t>D.P/E</t>
  </si>
  <si>
    <t>D.P/B:</t>
  </si>
  <si>
    <t>Vốn Hoá:</t>
  </si>
  <si>
    <t>VCSH:</t>
  </si>
  <si>
    <t>LN điều chỉnh</t>
  </si>
  <si>
    <t>Giá</t>
  </si>
  <si>
    <t>LNKD / ATH LN</t>
  </si>
  <si>
    <t>MWG</t>
  </si>
  <si>
    <t>KH TT VG</t>
  </si>
  <si>
    <t>KH TT VCSH</t>
  </si>
  <si>
    <t>KH TT SLCP</t>
  </si>
  <si>
    <t>KLCP sau PHT</t>
  </si>
  <si>
    <t>Quý PHT</t>
  </si>
  <si>
    <t>VG</t>
  </si>
  <si>
    <t>SLCP</t>
  </si>
  <si>
    <t>DT</t>
  </si>
  <si>
    <t>MCK</t>
  </si>
  <si>
    <t>SSI</t>
  </si>
  <si>
    <t>VND</t>
  </si>
  <si>
    <t>HCM</t>
  </si>
  <si>
    <t>VCI</t>
  </si>
  <si>
    <t>MBS</t>
  </si>
  <si>
    <t>FTS</t>
  </si>
  <si>
    <t>VIX</t>
  </si>
  <si>
    <t>SHS</t>
  </si>
  <si>
    <t>BSI</t>
  </si>
  <si>
    <t>VCB</t>
  </si>
  <si>
    <t>STB</t>
  </si>
  <si>
    <t>CTG</t>
  </si>
  <si>
    <t>MBB</t>
  </si>
  <si>
    <t>TCB</t>
  </si>
  <si>
    <t>ACB</t>
  </si>
  <si>
    <t>VPB</t>
  </si>
  <si>
    <t>VIB</t>
  </si>
  <si>
    <t>LPB</t>
  </si>
  <si>
    <t>MSB</t>
  </si>
  <si>
    <t>HDB</t>
  </si>
  <si>
    <t>TPB</t>
  </si>
  <si>
    <t>EIB</t>
  </si>
  <si>
    <t>PDR</t>
  </si>
  <si>
    <t>DXG</t>
  </si>
  <si>
    <t>NVL</t>
  </si>
  <si>
    <t>VHM</t>
  </si>
  <si>
    <t>NLG</t>
  </si>
  <si>
    <t>KDH</t>
  </si>
  <si>
    <t>DIG</t>
  </si>
  <si>
    <t>CEO</t>
  </si>
  <si>
    <t>HDC</t>
  </si>
  <si>
    <t>NTL</t>
  </si>
  <si>
    <t>CTD</t>
  </si>
  <si>
    <t>VCG</t>
  </si>
  <si>
    <t>FCN</t>
  </si>
  <si>
    <t>HHV</t>
  </si>
  <si>
    <t>CTR</t>
  </si>
  <si>
    <t>THG</t>
  </si>
  <si>
    <t>C4G</t>
  </si>
  <si>
    <t>DTD</t>
  </si>
  <si>
    <t>KBC</t>
  </si>
  <si>
    <t>IDC</t>
  </si>
  <si>
    <t>SZC</t>
  </si>
  <si>
    <t>VGC</t>
  </si>
  <si>
    <t>PHR</t>
  </si>
  <si>
    <t>LHG</t>
  </si>
  <si>
    <t>DPR</t>
  </si>
  <si>
    <t>NTC</t>
  </si>
  <si>
    <t>GVR</t>
  </si>
  <si>
    <t>BCM</t>
  </si>
  <si>
    <t>FRT</t>
  </si>
  <si>
    <t>DGW</t>
  </si>
  <si>
    <t>PET</t>
  </si>
  <si>
    <t>VNM</t>
  </si>
  <si>
    <t>VRE</t>
  </si>
  <si>
    <t>PNJ</t>
  </si>
  <si>
    <t>DGC</t>
  </si>
  <si>
    <t>CSV</t>
  </si>
  <si>
    <t>LAS</t>
  </si>
  <si>
    <t>DDV</t>
  </si>
  <si>
    <t>GMD</t>
  </si>
  <si>
    <t>HAH</t>
  </si>
  <si>
    <t>VOS</t>
  </si>
  <si>
    <t>VSC</t>
  </si>
  <si>
    <t>VTP</t>
  </si>
  <si>
    <t>VHC</t>
  </si>
  <si>
    <t>ANV</t>
  </si>
  <si>
    <t>FMC</t>
  </si>
  <si>
    <t>IDI</t>
  </si>
  <si>
    <t>PC1</t>
  </si>
  <si>
    <t>TV2</t>
  </si>
  <si>
    <t>NT2</t>
  </si>
  <si>
    <t>QTP</t>
  </si>
  <si>
    <t>GEG</t>
  </si>
  <si>
    <t>HPG</t>
  </si>
  <si>
    <t>NKG</t>
  </si>
  <si>
    <t>HSG</t>
  </si>
  <si>
    <t>BSR</t>
  </si>
  <si>
    <t>PVD</t>
  </si>
  <si>
    <t>PVS</t>
  </si>
  <si>
    <t>PVT</t>
  </si>
  <si>
    <t>PLX</t>
  </si>
  <si>
    <t>GAS</t>
  </si>
  <si>
    <t>KSB</t>
  </si>
  <si>
    <t>DHA</t>
  </si>
  <si>
    <t>VLB</t>
  </si>
  <si>
    <t>HT1</t>
  </si>
  <si>
    <t>BMP</t>
  </si>
  <si>
    <t>NTP</t>
  </si>
  <si>
    <t>DCM</t>
  </si>
  <si>
    <t>DPM</t>
  </si>
  <si>
    <t>PAN</t>
  </si>
  <si>
    <t>LTG</t>
  </si>
  <si>
    <t>PTB</t>
  </si>
  <si>
    <t>VCS</t>
  </si>
  <si>
    <t>DBC</t>
  </si>
  <si>
    <t>HAG</t>
  </si>
  <si>
    <t>BAF</t>
  </si>
  <si>
    <t>TNG</t>
  </si>
  <si>
    <t>VGT</t>
  </si>
  <si>
    <t>STK</t>
  </si>
  <si>
    <t>MSH</t>
  </si>
  <si>
    <t>ADS</t>
  </si>
  <si>
    <t>GIL</t>
  </si>
  <si>
    <t>QNS</t>
  </si>
  <si>
    <t>SBT</t>
  </si>
  <si>
    <t>LSS</t>
  </si>
  <si>
    <t>SLS</t>
  </si>
  <si>
    <t>DHG</t>
  </si>
  <si>
    <t>IMP</t>
  </si>
  <si>
    <t>AMV</t>
  </si>
  <si>
    <t>FPT</t>
  </si>
  <si>
    <t>HAX</t>
  </si>
  <si>
    <t>VEA</t>
  </si>
  <si>
    <t>HUT</t>
  </si>
  <si>
    <t>DHC</t>
  </si>
  <si>
    <t>DRC</t>
  </si>
  <si>
    <t>REE</t>
  </si>
  <si>
    <t>HDG</t>
  </si>
  <si>
    <t>GEX</t>
  </si>
  <si>
    <t>MSN</t>
  </si>
  <si>
    <t>VIC</t>
  </si>
  <si>
    <t>VGS</t>
  </si>
  <si>
    <t>SMC</t>
  </si>
  <si>
    <t>BFC</t>
  </si>
  <si>
    <t>BCG</t>
  </si>
  <si>
    <t>MIG</t>
  </si>
  <si>
    <t>HQC</t>
  </si>
  <si>
    <t>SCR</t>
  </si>
  <si>
    <t>DXS</t>
  </si>
  <si>
    <t>HBC</t>
  </si>
  <si>
    <t>ACL</t>
  </si>
  <si>
    <t>TTF</t>
  </si>
  <si>
    <t>LCG</t>
  </si>
  <si>
    <t>FIT</t>
  </si>
  <si>
    <t>PSH</t>
  </si>
  <si>
    <t>HHS</t>
  </si>
  <si>
    <t>CRE</t>
  </si>
  <si>
    <t>SIP</t>
  </si>
  <si>
    <t>TIG</t>
  </si>
  <si>
    <t>BVH</t>
  </si>
  <si>
    <t>CTS</t>
  </si>
  <si>
    <t>IJC</t>
  </si>
  <si>
    <t>EVF</t>
  </si>
  <si>
    <t>BCC</t>
  </si>
  <si>
    <t>EVE</t>
  </si>
  <si>
    <t>SGP</t>
  </si>
  <si>
    <t>DVP</t>
  </si>
  <si>
    <t>PLC</t>
  </si>
  <si>
    <t>GDT</t>
  </si>
  <si>
    <t>VPG</t>
  </si>
  <si>
    <t>OIL</t>
  </si>
  <si>
    <t>VGI</t>
  </si>
  <si>
    <t>Ngành</t>
  </si>
  <si>
    <t>P/E</t>
  </si>
  <si>
    <t>Price</t>
  </si>
  <si>
    <t>TCM</t>
  </si>
  <si>
    <t>TCH</t>
  </si>
  <si>
    <t>HNG</t>
  </si>
  <si>
    <t>s</t>
  </si>
  <si>
    <t>CPBH</t>
  </si>
  <si>
    <t>Q1/2024</t>
  </si>
  <si>
    <t>Q2/2024</t>
  </si>
  <si>
    <t>Q3/2024</t>
  </si>
  <si>
    <t>Q4/2024</t>
  </si>
  <si>
    <t>Bán lẻ</t>
  </si>
  <si>
    <t>f</t>
  </si>
  <si>
    <t>POW</t>
  </si>
  <si>
    <t>MPC</t>
  </si>
  <si>
    <t>CII</t>
  </si>
  <si>
    <t>DPG</t>
  </si>
  <si>
    <t>MCH</t>
  </si>
  <si>
    <t>ASM</t>
  </si>
  <si>
    <t>Thuỷ Sản</t>
  </si>
  <si>
    <t>Thép</t>
  </si>
  <si>
    <t>BĐS</t>
  </si>
  <si>
    <t>BĐS KCN</t>
  </si>
  <si>
    <t>DRP</t>
  </si>
  <si>
    <t>Cảng, VT Biển</t>
  </si>
  <si>
    <t>VDS</t>
  </si>
  <si>
    <t>ORS</t>
  </si>
  <si>
    <t>Bank</t>
  </si>
  <si>
    <t>SHB</t>
  </si>
  <si>
    <t>CK</t>
  </si>
  <si>
    <t>CPVH</t>
  </si>
  <si>
    <t xml:space="preserve">  </t>
  </si>
  <si>
    <t>Top Cash</t>
  </si>
  <si>
    <t>Top Cash (-)</t>
  </si>
  <si>
    <t>Top EPS</t>
  </si>
  <si>
    <t>Top Market Cap</t>
  </si>
  <si>
    <t>Top D/E</t>
  </si>
  <si>
    <t>Nợ phải trả / VCSH</t>
  </si>
  <si>
    <t>Top Avenue Growth</t>
  </si>
  <si>
    <t>Dầu Khí</t>
  </si>
  <si>
    <t>Heo</t>
  </si>
  <si>
    <t>OCB</t>
  </si>
  <si>
    <t>NAB</t>
  </si>
  <si>
    <t>ST8</t>
  </si>
  <si>
    <t>AAA</t>
  </si>
  <si>
    <t>BWE</t>
  </si>
  <si>
    <t>Gỗ</t>
  </si>
  <si>
    <t>Xây Lắp</t>
  </si>
  <si>
    <t>Q3</t>
  </si>
  <si>
    <t>Điện</t>
  </si>
  <si>
    <t>Nhựa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</si>
</sst>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(* #,##0_);_(* \(#,##0\);_(* &quot;-&quot;_);_(@_)"/>
    <numFmt numFmtId="164" formatCode="0.0"/>
    <numFmt numFmtId="165" formatCode="0.0%"/>
    <numFmt numFmtId="166" formatCode="0.000"/>
    <numFmt numFmtId="167" formatCode="_(* #,##0.00_);_(* \(#,##0.00\);_(* &quot;-&quot;_);_(@_)"/>
    <numFmt numFmtId="168" formatCode="_(* #,##0.000_);_(* \(#,##0.000\);_(* &quot;-&quot;_);_(@_)"/>
    <numFmt numFmtId="169" formatCode="#,##0.000"/>
  </numFmts>
  <fonts count="17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E00202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4"/>
      <color rgb="FFC00000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sz val="12"/>
      <color theme="0" tint="-4.9989318521683403E-2"/>
      <name val="Calibri"/>
      <family val="2"/>
      <scheme val="minor"/>
    </font>
    <font>
      <sz val="12"/>
      <color theme="0" tint="-0.14999847407452621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BD94FF"/>
        <bgColor indexed="64"/>
      </patternFill>
    </fill>
    <fill>
      <patternFill patternType="solid">
        <fgColor rgb="FFC6E0B4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rgb="FFD9E1F2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</borders>
  <cellStyleXfs count="4">
    <xf numFmtId="0" fontId="0" fillId="0" borderId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1" fillId="0" borderId="0" applyNumberFormat="0" applyFill="0" applyBorder="0" applyAlignment="0" applyProtection="0"/>
  </cellStyleXfs>
  <cellXfs count="153">
    <xf numFmtId="0" fontId="0" fillId="0" borderId="0" xfId="0"/>
    <xf numFmtId="0" fontId="3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3" fontId="0" fillId="0" borderId="1" xfId="0" applyNumberFormat="1" applyBorder="1" applyAlignment="1">
      <alignment vertical="center"/>
    </xf>
    <xf numFmtId="10" fontId="0" fillId="0" borderId="1" xfId="0" applyNumberFormat="1" applyBorder="1" applyAlignment="1">
      <alignment vertical="center"/>
    </xf>
    <xf numFmtId="4" fontId="0" fillId="0" borderId="1" xfId="0" applyNumberFormat="1" applyBorder="1" applyAlignment="1">
      <alignment vertical="center"/>
    </xf>
    <xf numFmtId="0" fontId="0" fillId="0" borderId="1" xfId="0" applyBorder="1"/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/>
    <xf numFmtId="0" fontId="5" fillId="0" borderId="1" xfId="0" applyFont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5" fillId="0" borderId="1" xfId="0" applyFont="1" applyBorder="1" applyAlignment="1">
      <alignment horizontal="left" vertical="center"/>
    </xf>
    <xf numFmtId="3" fontId="0" fillId="0" borderId="1" xfId="0" applyNumberFormat="1" applyBorder="1"/>
    <xf numFmtId="2" fontId="0" fillId="0" borderId="1" xfId="1" applyNumberFormat="1" applyFont="1" applyBorder="1" applyAlignment="1">
      <alignment horizontal="right"/>
    </xf>
    <xf numFmtId="2" fontId="0" fillId="0" borderId="1" xfId="0" applyNumberFormat="1" applyBorder="1" applyAlignment="1">
      <alignment horizontal="right"/>
    </xf>
    <xf numFmtId="0" fontId="2" fillId="0" borderId="0" xfId="0" applyFont="1"/>
    <xf numFmtId="165" fontId="0" fillId="0" borderId="1" xfId="2" applyNumberFormat="1" applyFont="1" applyBorder="1"/>
    <xf numFmtId="10" fontId="0" fillId="0" borderId="1" xfId="2" applyNumberFormat="1" applyFont="1" applyBorder="1"/>
    <xf numFmtId="41" fontId="0" fillId="0" borderId="1" xfId="1" applyFont="1" applyBorder="1"/>
    <xf numFmtId="0" fontId="2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3" fontId="0" fillId="6" borderId="1" xfId="0" applyNumberFormat="1" applyFill="1" applyBorder="1" applyAlignment="1">
      <alignment vertical="center"/>
    </xf>
    <xf numFmtId="0" fontId="0" fillId="0" borderId="1" xfId="0" applyBorder="1" applyAlignment="1">
      <alignment horizontal="center" vertical="center"/>
    </xf>
    <xf numFmtId="17" fontId="0" fillId="0" borderId="1" xfId="0" applyNumberFormat="1" applyBorder="1" applyAlignment="1">
      <alignment vertical="center"/>
    </xf>
    <xf numFmtId="3" fontId="0" fillId="0" borderId="6" xfId="0" applyNumberFormat="1" applyBorder="1" applyAlignment="1">
      <alignment vertical="center"/>
    </xf>
    <xf numFmtId="3" fontId="5" fillId="0" borderId="2" xfId="0" applyNumberFormat="1" applyFont="1" applyBorder="1" applyAlignment="1">
      <alignment vertical="center"/>
    </xf>
    <xf numFmtId="3" fontId="7" fillId="0" borderId="10" xfId="0" applyNumberFormat="1" applyFont="1" applyBorder="1" applyAlignment="1">
      <alignment vertical="center"/>
    </xf>
    <xf numFmtId="41" fontId="0" fillId="0" borderId="0" xfId="1" applyFont="1"/>
    <xf numFmtId="9" fontId="0" fillId="0" borderId="0" xfId="2" applyFont="1"/>
    <xf numFmtId="165" fontId="0" fillId="0" borderId="0" xfId="2" applyNumberFormat="1" applyFont="1"/>
    <xf numFmtId="10" fontId="0" fillId="0" borderId="0" xfId="2" applyNumberFormat="1" applyFont="1"/>
    <xf numFmtId="2" fontId="0" fillId="0" borderId="1" xfId="0" applyNumberFormat="1" applyBorder="1" applyAlignment="1">
      <alignment vertical="center"/>
    </xf>
    <xf numFmtId="166" fontId="0" fillId="0" borderId="1" xfId="0" applyNumberFormat="1" applyBorder="1" applyAlignment="1">
      <alignment vertical="center"/>
    </xf>
    <xf numFmtId="164" fontId="0" fillId="0" borderId="1" xfId="0" applyNumberFormat="1" applyBorder="1" applyAlignment="1">
      <alignment horizontal="center"/>
    </xf>
    <xf numFmtId="41" fontId="0" fillId="0" borderId="1" xfId="0" applyNumberFormat="1" applyBorder="1"/>
    <xf numFmtId="0" fontId="2" fillId="0" borderId="1" xfId="0" applyFont="1" applyBorder="1"/>
    <xf numFmtId="0" fontId="6" fillId="0" borderId="1" xfId="0" applyFont="1" applyBorder="1" applyAlignment="1">
      <alignment vertical="center"/>
    </xf>
    <xf numFmtId="0" fontId="0" fillId="0" borderId="10" xfId="0" applyBorder="1"/>
    <xf numFmtId="9" fontId="0" fillId="0" borderId="1" xfId="2" applyFont="1" applyBorder="1" applyAlignment="1">
      <alignment vertical="center"/>
    </xf>
    <xf numFmtId="165" fontId="0" fillId="0" borderId="0" xfId="2" applyNumberFormat="1" applyFont="1" applyAlignment="1">
      <alignment horizontal="right"/>
    </xf>
    <xf numFmtId="3" fontId="0" fillId="0" borderId="0" xfId="0" applyNumberFormat="1"/>
    <xf numFmtId="0" fontId="8" fillId="0" borderId="0" xfId="0" applyFont="1"/>
    <xf numFmtId="167" fontId="0" fillId="0" borderId="0" xfId="1" applyNumberFormat="1" applyFont="1"/>
    <xf numFmtId="2" fontId="0" fillId="0" borderId="0" xfId="0" applyNumberFormat="1"/>
    <xf numFmtId="0" fontId="2" fillId="8" borderId="9" xfId="0" applyFont="1" applyFill="1" applyBorder="1"/>
    <xf numFmtId="0" fontId="2" fillId="0" borderId="9" xfId="0" applyFont="1" applyBorder="1"/>
    <xf numFmtId="0" fontId="2" fillId="0" borderId="2" xfId="0" applyFont="1" applyBorder="1" applyAlignment="1">
      <alignment horizontal="center" vertical="center" wrapText="1"/>
    </xf>
    <xf numFmtId="10" fontId="0" fillId="0" borderId="2" xfId="2" applyNumberFormat="1" applyFont="1" applyBorder="1"/>
    <xf numFmtId="0" fontId="0" fillId="0" borderId="0" xfId="0" applyAlignment="1">
      <alignment horizontal="right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8" xfId="0" applyFont="1" applyBorder="1" applyAlignment="1">
      <alignment horizontal="left" vertical="center"/>
    </xf>
    <xf numFmtId="41" fontId="0" fillId="0" borderId="1" xfId="1" applyFont="1" applyBorder="1" applyAlignment="1">
      <alignment vertical="center"/>
    </xf>
    <xf numFmtId="0" fontId="10" fillId="0" borderId="0" xfId="0" applyFont="1"/>
    <xf numFmtId="3" fontId="7" fillId="0" borderId="8" xfId="0" applyNumberFormat="1" applyFont="1" applyBorder="1" applyAlignment="1">
      <alignment vertical="center"/>
    </xf>
    <xf numFmtId="164" fontId="0" fillId="0" borderId="1" xfId="0" applyNumberFormat="1" applyBorder="1"/>
    <xf numFmtId="10" fontId="0" fillId="0" borderId="0" xfId="0" applyNumberFormat="1"/>
    <xf numFmtId="41" fontId="0" fillId="0" borderId="0" xfId="1" applyFont="1" applyBorder="1"/>
    <xf numFmtId="0" fontId="5" fillId="0" borderId="0" xfId="0" applyFont="1"/>
    <xf numFmtId="0" fontId="0" fillId="0" borderId="1" xfId="1" applyNumberFormat="1" applyFont="1" applyFill="1" applyBorder="1" applyAlignment="1">
      <alignment vertical="center"/>
    </xf>
    <xf numFmtId="0" fontId="11" fillId="0" borderId="0" xfId="3"/>
    <xf numFmtId="0" fontId="0" fillId="0" borderId="1" xfId="1" applyNumberFormat="1" applyFont="1" applyBorder="1" applyAlignment="1">
      <alignment vertical="center"/>
    </xf>
    <xf numFmtId="10" fontId="0" fillId="0" borderId="0" xfId="0" applyNumberFormat="1" applyAlignment="1">
      <alignment vertical="center"/>
    </xf>
    <xf numFmtId="0" fontId="5" fillId="0" borderId="0" xfId="0" applyFont="1" applyAlignment="1">
      <alignment vertical="center"/>
    </xf>
    <xf numFmtId="9" fontId="0" fillId="0" borderId="0" xfId="2" applyFont="1" applyBorder="1" applyAlignment="1">
      <alignment vertical="center"/>
    </xf>
    <xf numFmtId="168" fontId="0" fillId="0" borderId="0" xfId="0" applyNumberFormat="1"/>
    <xf numFmtId="168" fontId="0" fillId="0" borderId="1" xfId="1" applyNumberFormat="1" applyFont="1" applyBorder="1" applyAlignment="1">
      <alignment vertical="center"/>
    </xf>
    <xf numFmtId="3" fontId="7" fillId="15" borderId="1" xfId="0" applyNumberFormat="1" applyFont="1" applyFill="1" applyBorder="1" applyAlignment="1">
      <alignment vertical="center"/>
    </xf>
    <xf numFmtId="3" fontId="7" fillId="15" borderId="10" xfId="0" applyNumberFormat="1" applyFont="1" applyFill="1" applyBorder="1" applyAlignment="1">
      <alignment vertical="center"/>
    </xf>
    <xf numFmtId="169" fontId="0" fillId="0" borderId="0" xfId="1" applyNumberFormat="1" applyFont="1"/>
    <xf numFmtId="3" fontId="7" fillId="15" borderId="8" xfId="0" applyNumberFormat="1" applyFont="1" applyFill="1" applyBorder="1" applyAlignment="1">
      <alignment vertical="center"/>
    </xf>
    <xf numFmtId="3" fontId="0" fillId="2" borderId="1" xfId="0" applyNumberFormat="1" applyFill="1" applyBorder="1" applyAlignment="1">
      <alignment vertical="center"/>
    </xf>
    <xf numFmtId="3" fontId="7" fillId="15" borderId="4" xfId="0" applyNumberFormat="1" applyFont="1" applyFill="1" applyBorder="1" applyAlignment="1">
      <alignment vertical="center"/>
    </xf>
    <xf numFmtId="0" fontId="11" fillId="0" borderId="0" xfId="3" applyAlignment="1">
      <alignment horizontal="left"/>
    </xf>
    <xf numFmtId="3" fontId="0" fillId="6" borderId="5" xfId="0" applyNumberFormat="1" applyFill="1" applyBorder="1" applyAlignment="1">
      <alignment vertical="center"/>
    </xf>
    <xf numFmtId="3" fontId="7" fillId="0" borderId="1" xfId="0" applyNumberFormat="1" applyFont="1" applyBorder="1"/>
    <xf numFmtId="3" fontId="7" fillId="0" borderId="10" xfId="0" applyNumberFormat="1" applyFont="1" applyBorder="1"/>
    <xf numFmtId="0" fontId="2" fillId="0" borderId="0" xfId="0" applyFont="1" applyAlignment="1">
      <alignment horizontal="center"/>
    </xf>
    <xf numFmtId="168" fontId="0" fillId="0" borderId="0" xfId="1" applyNumberFormat="1" applyFont="1"/>
    <xf numFmtId="0" fontId="3" fillId="0" borderId="0" xfId="0" applyFont="1" applyAlignment="1">
      <alignment horizontal="center" vertical="center" wrapText="1"/>
    </xf>
    <xf numFmtId="0" fontId="0" fillId="19" borderId="0" xfId="0" applyFill="1"/>
    <xf numFmtId="0" fontId="0" fillId="3" borderId="0" xfId="0" applyFill="1"/>
    <xf numFmtId="0" fontId="0" fillId="20" borderId="0" xfId="0" applyFill="1"/>
    <xf numFmtId="0" fontId="0" fillId="8" borderId="0" xfId="0" applyFill="1"/>
    <xf numFmtId="0" fontId="14" fillId="17" borderId="0" xfId="0" applyFont="1" applyFill="1"/>
    <xf numFmtId="0" fontId="15" fillId="18" borderId="0" xfId="0" applyFont="1" applyFill="1"/>
    <xf numFmtId="0" fontId="16" fillId="21" borderId="0" xfId="0" applyFont="1" applyFill="1"/>
    <xf numFmtId="0" fontId="15" fillId="22" borderId="0" xfId="0" applyFont="1" applyFill="1"/>
    <xf numFmtId="0" fontId="0" fillId="23" borderId="0" xfId="0" applyFill="1"/>
    <xf numFmtId="0" fontId="0" fillId="24" borderId="0" xfId="0" applyFill="1"/>
    <xf numFmtId="0" fontId="0" fillId="9" borderId="0" xfId="0" applyFill="1"/>
    <xf numFmtId="0" fontId="0" fillId="25" borderId="0" xfId="0" applyFill="1"/>
    <xf numFmtId="0" fontId="2" fillId="9" borderId="0" xfId="0" applyFont="1" applyFill="1" applyAlignment="1">
      <alignment horizontal="center"/>
    </xf>
    <xf numFmtId="0" fontId="2" fillId="5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167" fontId="0" fillId="0" borderId="0" xfId="1" applyNumberFormat="1" applyFont="1" applyAlignment="1">
      <alignment horizontal="center" vertical="center"/>
    </xf>
    <xf numFmtId="0" fontId="13" fillId="16" borderId="0" xfId="0" applyFont="1" applyFill="1" applyAlignment="1">
      <alignment horizontal="center"/>
    </xf>
    <xf numFmtId="0" fontId="2" fillId="11" borderId="0" xfId="0" applyFont="1" applyFill="1" applyAlignment="1">
      <alignment horizontal="center"/>
    </xf>
    <xf numFmtId="0" fontId="2" fillId="10" borderId="0" xfId="0" applyFont="1" applyFill="1" applyAlignment="1">
      <alignment horizontal="center"/>
    </xf>
    <xf numFmtId="0" fontId="5" fillId="10" borderId="0" xfId="0" applyFont="1" applyFill="1" applyAlignment="1">
      <alignment horizontal="center"/>
    </xf>
    <xf numFmtId="0" fontId="2" fillId="5" borderId="9" xfId="0" applyFont="1" applyFill="1" applyBorder="1" applyAlignment="1">
      <alignment horizontal="center"/>
    </xf>
    <xf numFmtId="0" fontId="3" fillId="0" borderId="6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2" fillId="4" borderId="9" xfId="0" applyFont="1" applyFill="1" applyBorder="1" applyAlignment="1">
      <alignment horizontal="center"/>
    </xf>
    <xf numFmtId="0" fontId="2" fillId="9" borderId="9" xfId="0" applyFont="1" applyFill="1" applyBorder="1" applyAlignment="1">
      <alignment horizont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2" fillId="0" borderId="9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  <xf numFmtId="0" fontId="0" fillId="7" borderId="12" xfId="0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5" fillId="0" borderId="1" xfId="0" applyFont="1" applyBorder="1" applyAlignment="1">
      <alignment horizontal="center" wrapText="1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9" fontId="0" fillId="0" borderId="6" xfId="0" applyNumberFormat="1" applyBorder="1" applyAlignment="1">
      <alignment horizontal="center" vertical="center"/>
    </xf>
    <xf numFmtId="9" fontId="0" fillId="0" borderId="5" xfId="0" applyNumberFormat="1" applyBorder="1" applyAlignment="1">
      <alignment horizontal="center" vertical="center"/>
    </xf>
    <xf numFmtId="9" fontId="0" fillId="0" borderId="10" xfId="0" applyNumberFormat="1" applyBorder="1" applyAlignment="1">
      <alignment horizontal="center" vertical="center"/>
    </xf>
    <xf numFmtId="0" fontId="12" fillId="0" borderId="9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3" fillId="12" borderId="2" xfId="0" applyFont="1" applyFill="1" applyBorder="1" applyAlignment="1">
      <alignment horizontal="center" vertical="center" wrapText="1"/>
    </xf>
    <xf numFmtId="0" fontId="3" fillId="12" borderId="3" xfId="0" applyFont="1" applyFill="1" applyBorder="1" applyAlignment="1">
      <alignment horizontal="center" vertical="center" wrapText="1"/>
    </xf>
    <xf numFmtId="0" fontId="3" fillId="12" borderId="11" xfId="0" applyFont="1" applyFill="1" applyBorder="1" applyAlignment="1">
      <alignment horizontal="center" vertical="center" wrapText="1"/>
    </xf>
    <xf numFmtId="0" fontId="3" fillId="13" borderId="7" xfId="0" applyFont="1" applyFill="1" applyBorder="1" applyAlignment="1">
      <alignment horizontal="center" vertical="center" wrapText="1"/>
    </xf>
    <xf numFmtId="0" fontId="3" fillId="13" borderId="9" xfId="0" applyFont="1" applyFill="1" applyBorder="1" applyAlignment="1">
      <alignment horizontal="center" vertical="center" wrapText="1"/>
    </xf>
    <xf numFmtId="0" fontId="3" fillId="13" borderId="8" xfId="0" applyFont="1" applyFill="1" applyBorder="1" applyAlignment="1">
      <alignment horizontal="center" vertical="center" wrapText="1"/>
    </xf>
    <xf numFmtId="0" fontId="3" fillId="14" borderId="2" xfId="0" applyFont="1" applyFill="1" applyBorder="1" applyAlignment="1">
      <alignment horizontal="center" vertical="center" wrapText="1"/>
    </xf>
    <xf numFmtId="0" fontId="3" fillId="14" borderId="3" xfId="0" applyFont="1" applyFill="1" applyBorder="1" applyAlignment="1">
      <alignment horizontal="center" vertical="center" wrapText="1"/>
    </xf>
    <xf numFmtId="0" fontId="3" fillId="14" borderId="11" xfId="0" applyFont="1" applyFill="1" applyBorder="1" applyAlignment="1">
      <alignment horizontal="center" vertical="center" wrapText="1"/>
    </xf>
  </cellXfs>
  <cellStyles count="4">
    <cellStyle name="Comma [0]" xfId="1" builtinId="6"/>
    <cellStyle name="Hyperlink" xfId="3" builtinId="8"/>
    <cellStyle name="Normal" xfId="0" builtinId="0"/>
    <cellStyle name="Percent" xfId="2" builtinId="5"/>
  </cellStyles>
  <dxfs count="9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E00202"/>
      <color rgb="FFBD94FF"/>
      <color rgb="FFD883FF"/>
      <color rgb="FFD6D6D6"/>
      <color rgb="FFFF7E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sheetMetadata" Target="metadata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calcChain" Target="calcChain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theme" Target="theme/theme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styles" Target="styles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ustomXml" Target="../ink/ink2.xml"/><Relationship Id="rId2" Type="http://schemas.openxmlformats.org/officeDocument/2006/relationships/image" Target="../media/image1.png"/><Relationship Id="rId1" Type="http://schemas.openxmlformats.org/officeDocument/2006/relationships/customXml" Target="../ink/ink1.xml"/><Relationship Id="rId5" Type="http://schemas.openxmlformats.org/officeDocument/2006/relationships/customXml" Target="../ink/ink3.xml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ustomXml" Target="../ink/ink8.xml"/><Relationship Id="rId2" Type="http://schemas.openxmlformats.org/officeDocument/2006/relationships/image" Target="../media/image1.png"/><Relationship Id="rId1" Type="http://schemas.openxmlformats.org/officeDocument/2006/relationships/customXml" Target="../ink/ink7.xml"/><Relationship Id="rId6" Type="http://schemas.openxmlformats.org/officeDocument/2006/relationships/image" Target="../media/image1.png"/><Relationship Id="rId5" Type="http://schemas.openxmlformats.org/officeDocument/2006/relationships/customXml" Target="../ink/ink9.xml"/><Relationship Id="rId4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ustomXml" Target="../ink/ink11.xml"/><Relationship Id="rId2" Type="http://schemas.openxmlformats.org/officeDocument/2006/relationships/image" Target="../media/image1.png"/><Relationship Id="rId1" Type="http://schemas.openxmlformats.org/officeDocument/2006/relationships/customXml" Target="../ink/ink10.xml"/><Relationship Id="rId4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2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4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5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6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7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8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9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20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21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22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2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24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25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26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27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28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29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30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31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32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33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34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35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36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37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38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39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40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41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42.xml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43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44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45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46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47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48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49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50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51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52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53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54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55.xml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56.xml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57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58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59.xml"/></Relationships>
</file>

<file path=xl/drawings/_rels/drawing5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60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61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62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63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64.xml"/></Relationships>
</file>

<file path=xl/drawings/_rels/drawing6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65.xml"/></Relationships>
</file>

<file path=xl/drawings/_rels/drawing6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66.xml"/></Relationships>
</file>

<file path=xl/drawings/_rels/drawing6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67.xml"/></Relationships>
</file>

<file path=xl/drawings/_rels/drawing6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68.xml"/></Relationships>
</file>

<file path=xl/drawings/_rels/drawing6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69.xml"/></Relationships>
</file>

<file path=xl/drawings/_rels/drawing6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70.xml"/></Relationships>
</file>

<file path=xl/drawings/_rels/drawing6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71.xml"/></Relationships>
</file>

<file path=xl/drawings/_rels/drawing6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72.xml"/></Relationships>
</file>

<file path=xl/drawings/_rels/drawing6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73.xml"/></Relationships>
</file>

<file path=xl/drawings/_rels/drawing6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74.xml"/></Relationships>
</file>

<file path=xl/drawings/_rels/drawing7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75.xml"/></Relationships>
</file>

<file path=xl/drawings/_rels/drawing7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76.xml"/></Relationships>
</file>

<file path=xl/drawings/_rels/drawing7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77.xml"/></Relationships>
</file>

<file path=xl/drawings/_rels/drawing7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78.xml"/></Relationships>
</file>

<file path=xl/drawings/_rels/drawing7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79.xml"/></Relationships>
</file>

<file path=xl/drawings/_rels/drawing7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80.xml"/></Relationships>
</file>

<file path=xl/drawings/_rels/drawing7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81.xml"/></Relationships>
</file>

<file path=xl/drawings/_rels/drawing7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82.xml"/></Relationships>
</file>

<file path=xl/drawings/_rels/drawing7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83.xml"/></Relationships>
</file>

<file path=xl/drawings/_rels/drawing7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84.xml"/></Relationships>
</file>

<file path=xl/drawings/_rels/drawing8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85.xml"/></Relationships>
</file>

<file path=xl/drawings/_rels/drawing8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86.xml"/></Relationships>
</file>

<file path=xl/drawings/_rels/drawing8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87.xml"/></Relationships>
</file>

<file path=xl/drawings/_rels/drawing8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88.xml"/></Relationships>
</file>

<file path=xl/drawings/_rels/drawing8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89.xml"/></Relationships>
</file>

<file path=xl/drawings/_rels/drawing8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90.xml"/></Relationships>
</file>

<file path=xl/drawings/_rels/drawing8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91.xml"/></Relationships>
</file>

<file path=xl/drawings/_rels/drawing8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92.xml"/></Relationships>
</file>

<file path=xl/drawings/_rels/drawing8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93.xml"/></Relationships>
</file>

<file path=xl/drawings/_rels/drawing8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94.xml"/></Relationships>
</file>

<file path=xl/drawings/_rels/drawing9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95.xml"/></Relationships>
</file>

<file path=xl/drawings/_rels/drawing9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96.xml"/></Relationships>
</file>

<file path=xl/drawings/_rels/drawing9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97.xml"/></Relationships>
</file>

<file path=xl/drawings/_rels/drawing9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98.xml"/></Relationships>
</file>

<file path=xl/drawings/_rels/drawing9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99.xml"/></Relationships>
</file>

<file path=xl/drawings/_rels/drawing9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00.xml"/></Relationships>
</file>

<file path=xl/drawings/_rels/drawing9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01.xml"/></Relationships>
</file>

<file path=xl/drawings/_rels/drawing9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02.xml"/></Relationships>
</file>

<file path=xl/drawings/_rels/drawing9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03.xml"/></Relationships>
</file>

<file path=xl/drawings/_rels/drawing9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04.xml"/></Relationships>
</file>

<file path=xl/drawings/_rels/drawing10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05.xml"/></Relationships>
</file>

<file path=xl/drawings/_rels/drawing10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06.xml"/></Relationships>
</file>

<file path=xl/drawings/_rels/drawing10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07.xml"/></Relationships>
</file>

<file path=xl/drawings/_rels/drawing10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08.xml"/></Relationships>
</file>

<file path=xl/drawings/_rels/drawing10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09.xml"/></Relationships>
</file>

<file path=xl/drawings/_rels/drawing10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10.xml"/></Relationships>
</file>

<file path=xl/drawings/_rels/drawing10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11.xml"/></Relationships>
</file>

<file path=xl/drawings/_rels/drawing10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12.xml"/></Relationships>
</file>

<file path=xl/drawings/_rels/drawing10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13.xml"/></Relationships>
</file>

<file path=xl/drawings/_rels/drawing10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14.xml"/></Relationships>
</file>

<file path=xl/drawings/_rels/drawing1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15.xml"/></Relationships>
</file>

<file path=xl/drawings/_rels/drawing1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16.xml"/></Relationships>
</file>

<file path=xl/drawings/_rels/drawing1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17.xml"/></Relationships>
</file>

<file path=xl/drawings/_rels/drawing1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18.xml"/></Relationships>
</file>

<file path=xl/drawings/_rels/drawing1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19.xml"/></Relationships>
</file>

<file path=xl/drawings/_rels/drawing1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20.xml"/></Relationships>
</file>

<file path=xl/drawings/_rels/drawing1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21.xml"/></Relationships>
</file>

<file path=xl/drawings/_rels/drawing1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22.xml"/></Relationships>
</file>

<file path=xl/drawings/_rels/drawing1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2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59520</xdr:colOff>
      <xdr:row>7</xdr:row>
      <xdr:rowOff>155480</xdr:rowOff>
    </xdr:from>
    <xdr:to>
      <xdr:col>12</xdr:col>
      <xdr:colOff>59880</xdr:colOff>
      <xdr:row>7</xdr:row>
      <xdr:rowOff>155840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F4006A5C-473E-082D-277F-CE5B6367ABF7}"/>
                </a:ext>
              </a:extLst>
            </xdr14:cNvPr>
            <xdr14:cNvContentPartPr/>
          </xdr14:nvContentPartPr>
          <xdr14:nvPr macro=""/>
          <xdr14:xfrm>
            <a:off x="9965520" y="1577880"/>
            <a:ext cx="360" cy="36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F4006A5C-473E-082D-277F-CE5B6367ABF7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956880" y="156924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510980</xdr:colOff>
      <xdr:row>13</xdr:row>
      <xdr:rowOff>116000</xdr:rowOff>
    </xdr:from>
    <xdr:to>
      <xdr:col>11</xdr:col>
      <xdr:colOff>511340</xdr:colOff>
      <xdr:row>13</xdr:row>
      <xdr:rowOff>121760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C93E9FEA-B90F-B773-6614-74583AAFF9F3}"/>
                </a:ext>
              </a:extLst>
            </xdr14:cNvPr>
            <xdr14:cNvContentPartPr/>
          </xdr14:nvContentPartPr>
          <xdr14:nvPr macro=""/>
          <xdr14:xfrm>
            <a:off x="9591480" y="2757600"/>
            <a:ext cx="360" cy="576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C93E9FEA-B90F-B773-6614-74583AAFF9F3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9582840" y="2748960"/>
              <a:ext cx="18000" cy="23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40219930-F134-1840-A9F3-19955FF735B6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34A8BC64-125F-9744-97BE-EEFCE3998224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67B52A24-1CC8-A94D-BE13-136904F000F8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CF26034E-EB2E-9F4A-A0D0-5C11E46D9E93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419540</xdr:colOff>
      <xdr:row>17</xdr:row>
      <xdr:rowOff>163040</xdr:rowOff>
    </xdr:from>
    <xdr:to>
      <xdr:col>11</xdr:col>
      <xdr:colOff>419900</xdr:colOff>
      <xdr:row>17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551C1DCA-CB39-3943-BD29-98F7B72AC5BF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838CBB8C-FB43-DC48-A67A-5E02DE0EBC16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17</xdr:row>
      <xdr:rowOff>163040</xdr:rowOff>
    </xdr:from>
    <xdr:to>
      <xdr:col>11</xdr:col>
      <xdr:colOff>419900</xdr:colOff>
      <xdr:row>17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1601144A-1274-714B-A951-0D39A590C272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97A50409-B479-1F4E-9CC6-4A87F32E9F6F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97520CB5-02F1-4849-89AE-F3FB55A8CBE0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10725B32-7E78-A240-9B40-C2F37588823A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0A8E941-FDFE-B74D-B279-919282179E4A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29BECCA8-8DF6-6846-810F-A27441CE3B31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81B362E4-6CBF-9043-A592-4ED36FE037AC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79D31239-C548-8748-8538-DC88BD7F5C72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6287AC21-49CA-974D-9E37-6C7640F0742D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9FCCBCD0-433C-CE43-A66E-4468D66E7BEF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C74C84BB-3613-D441-B7EE-068517A6A764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C7B2B9E2-FE2F-BE47-82B5-16D13BD19F08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93AE038E-3560-9344-A7FD-E01C952D3909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D30E4294-B721-4641-B332-02074076C4E0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8F829C8B-9766-074F-A80F-FE02DB653DD9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3097E33D-DA58-7443-913E-67D88CC286EE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99481C4D-6587-B242-9C7A-C2DA38DA671C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8344A2B2-2029-6747-BA84-AF201727ECF7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1B71C5A3-7045-C54F-AB1D-4C58760342BA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C29241E6-5564-EF45-8E4E-95B0A327E07A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124AC440-88D1-D74F-8B28-F427D10CB3D1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9994EE06-9037-6444-AB24-DFA09D0EF3AC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2A8D1035-B382-9A42-B891-3EB209175386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ADEA3695-C0FF-9E40-96EF-CD95877DF313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343D00FC-F39D-6149-922D-DB59058CE079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9A0C00E5-6748-9B49-9DE5-0436A6C450EE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5E730D9E-EE10-FC41-ADD4-F265CD5C8D65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E8FAD4A5-8441-FE46-AB6D-5E79F0D3C72F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9497781C-80AB-4046-9C59-1BF6CECAFA6D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1524815C-B227-A045-9423-172D5150D711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FE98696-F7EC-B24F-9068-B0A3E37E2E72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A780B036-4084-D14C-94D4-8DF5962C4E09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5F277D4C-C42B-8549-A572-DD62077DD5A4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E9582E67-01EC-A14D-BB26-2A879AF1E3F0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F1428E0C-BF5B-F946-9FB3-69EE6A614E5A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AE59441D-7B2B-B94C-924E-873B8E25D06C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E8F721A7-CCDB-0640-AF9C-785D2806603C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919A30BE-EF1F-9C4F-A8B7-45220658151F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5FE4A276-299E-9444-AA48-C6EACEF0D838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6FF1F181-D19A-5D4C-9BD9-DC5E5D0F1183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656C79C2-04FB-E649-A43A-34E3AF8E43FE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5F1D77C0-4B21-9F43-A710-B029EA32300D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B28A3A3C-FFB4-914D-8E25-4E698D23E703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61B6050D-EE7D-DE4B-9DAE-0A64FFB268EF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88EBF607-486E-D640-AB7B-8804FE8F4FC9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64DF4AE9-7EB1-9045-A333-113FD364A25B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83F6365E-323E-9A44-A705-A8771D75D251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BDF79996-4C5C-A846-8287-2550227ED0D7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FF355758-4177-2741-B4F4-E7CA6BCFE5B5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7EA9FE01-CCBD-F14C-99BE-9AF82EEAB4F4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71D6FA6B-C811-5C4B-9916-203CEB87A618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DFA1468C-1432-504F-9DE1-42076C87F665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FCD0634-CBC0-DF44-B0AB-1B909B99C64D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16CF98D1-B170-E145-A24F-0903EE8AFF8B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1C7F015B-02BE-C342-9F20-5D6A8682D7B6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C13A8608-3EF1-544F-A593-579737C11601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8CE04717-C0E6-EC44-B85B-BDE3B62A7A08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A983F1F7-6878-6746-BABB-E38EF7F53109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DC2A0653-A418-0345-AF76-992AFF1E3CE5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FD0ADDC-AE99-EB4B-B529-14F152C42FC0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825FA0B0-4637-9948-B536-16830E6DEB2F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D6DE719C-757C-B64D-BC43-B0C68AEB5A35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A9AFF7C-F0EB-864A-AE2B-87BF0C45AE87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1E33B98E-E409-3141-9AB2-030AA7FFAE67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BE075F9F-0217-A14C-A9AB-1AB0021E474D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A0957A38-BE07-CB42-9EFF-3CDF5D170597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13D72614-4B20-8D4F-955B-B46531537885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39E1D749-2DBB-6B48-9978-E4F9F0D4BE05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7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57715902-9A02-3149-BF91-87604AF91A1C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7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81DD1C8B-523F-624A-935D-703DDD4595C9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7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3137C225-7D3F-D34E-A79A-1309C03D630A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7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D3F6375B-02A2-2540-9ED2-A19B2428B9AA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7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2180B89-FEFA-1E4B-9F98-68E403BE9106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7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AB6AA79F-5934-0A44-BF1C-A63653CA3FDB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7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CDD4E10F-BB41-F040-83C7-D3CA3B899E1D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63B8D529-BE18-A848-BE10-5B834C841BD8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313BA9E6-385C-3647-A17B-6D148ED92BEA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63590EFC-3652-AC4D-88BB-E23792B47F85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57B7A72F-97EF-4C4A-986F-02C6730F94A3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D6E1453F-FC2A-374E-BD3E-9091D78E2659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4ECD9B21-B2B1-4243-85E6-4C5083F7431A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B5304C80-158F-E94B-B6E4-9E0CFD2AF3F0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2A02FF09-D859-0846-9FA2-8D8282A9EBA6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1DD8BD80-B21A-C848-B2FB-DD54388127B7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6DFE7741-FBAC-A04E-B56A-CF11563B4A53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8BA77198-C1C1-5341-9306-4F08EC300430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3E03EC93-4643-F04A-A393-16B802F909A0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F99471B9-6782-6840-85B4-3F08EC19512F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B07A272A-7FF8-3A48-91A2-59086C3FA7D0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102E8AF1-7A63-214E-B713-95A68EEFC7A9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197886BE-588E-1546-BFE9-F85976083D73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3F8D3E5-3761-F14C-9C2F-7DE18C44F0D1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AB9161A8-303B-384C-86B5-601DF8921C8C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10204B55-2350-F74D-8FAA-59CBA0EBBC39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682CA2D-2E90-A149-B9B2-361980FC742C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0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52E8D243-D098-074D-9C9F-178FFD6F93A0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0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F7F44A6-8210-4948-9B77-DBCC2A6B693D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0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2C071DE4-85EF-5643-9323-91C6CCE81658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0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E66B7AC6-C5DC-F54F-827B-54611DBE63A8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0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C6AC0646-1FA9-494B-834D-E6CB7D5B9D04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0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D8E7E7B2-83B9-5D49-A980-008078744591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0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4CAF9072-81E4-CE4E-868E-87DFE416D4B6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0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9EC27F09-5659-6C44-AD0D-BF14FD417DE4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0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878C65FA-0EF3-864E-8BC3-07271A2D646A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0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2</xdr:row>
      <xdr:rowOff>0</xdr:rowOff>
    </xdr:from>
    <xdr:to>
      <xdr:col>11</xdr:col>
      <xdr:colOff>419900</xdr:colOff>
      <xdr:row>2</xdr:row>
      <xdr:rowOff>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EE729D5E-F8F2-624E-84A3-BBAF56684C98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1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4</xdr:row>
      <xdr:rowOff>163040</xdr:rowOff>
    </xdr:from>
    <xdr:to>
      <xdr:col>11</xdr:col>
      <xdr:colOff>419900</xdr:colOff>
      <xdr:row>4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40D2E314-6CD3-FF44-A3C1-88BAB0CED3C3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1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4</xdr:row>
      <xdr:rowOff>163040</xdr:rowOff>
    </xdr:from>
    <xdr:to>
      <xdr:col>11</xdr:col>
      <xdr:colOff>419900</xdr:colOff>
      <xdr:row>4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5DF2AB8-C526-854E-B064-3765834F77CD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1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4</xdr:row>
      <xdr:rowOff>163040</xdr:rowOff>
    </xdr:from>
    <xdr:to>
      <xdr:col>11</xdr:col>
      <xdr:colOff>419900</xdr:colOff>
      <xdr:row>4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AC966554-990E-E64E-B310-AD96A17EBBC2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1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2</xdr:row>
      <xdr:rowOff>0</xdr:rowOff>
    </xdr:from>
    <xdr:to>
      <xdr:col>11</xdr:col>
      <xdr:colOff>419900</xdr:colOff>
      <xdr:row>2</xdr:row>
      <xdr:rowOff>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8260EAD5-9340-9E43-B44E-9B34AC21C330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1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4</xdr:row>
      <xdr:rowOff>163040</xdr:rowOff>
    </xdr:from>
    <xdr:to>
      <xdr:col>11</xdr:col>
      <xdr:colOff>419900</xdr:colOff>
      <xdr:row>4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BF4F6AC-E8FC-F547-8535-DE8E5BC72E80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1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4</xdr:row>
      <xdr:rowOff>163040</xdr:rowOff>
    </xdr:from>
    <xdr:to>
      <xdr:col>11</xdr:col>
      <xdr:colOff>419900</xdr:colOff>
      <xdr:row>4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58500166-1995-F54D-BC49-541454CF0846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1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4</xdr:row>
      <xdr:rowOff>163040</xdr:rowOff>
    </xdr:from>
    <xdr:to>
      <xdr:col>11</xdr:col>
      <xdr:colOff>419900</xdr:colOff>
      <xdr:row>4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89E893CF-3E47-2241-A6CA-1BD1C83D7E36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1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4</xdr:row>
      <xdr:rowOff>163040</xdr:rowOff>
    </xdr:from>
    <xdr:to>
      <xdr:col>11</xdr:col>
      <xdr:colOff>419900</xdr:colOff>
      <xdr:row>4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27A4CDDD-3C7E-4A4D-B24F-BB56AB6B0E1F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1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4</xdr:row>
      <xdr:rowOff>163040</xdr:rowOff>
    </xdr:from>
    <xdr:to>
      <xdr:col>11</xdr:col>
      <xdr:colOff>419900</xdr:colOff>
      <xdr:row>4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185AF774-127D-E142-A21A-2B2227F0F98D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02:54:05.89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02:54:06.50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8982,'0'8'0,"0"-1"0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02:54:06.8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3:15.14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4:47.97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4:59.93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31:16.68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4T09:05:38.02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4T09:05:38.02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30:22.83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4T09:05:09.18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5:06.35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5:13.21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5:18.47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5:24.01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5:32.6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5:37.52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5:42.4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5:47.17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5:51.70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5:56.7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6:01.22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6:08.05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6:19.66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6:26.78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6:31.95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6:37.7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6:54.63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7:00.25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51:50.64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7:06.02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7:10.07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7:14.11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7:18.82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7:23.00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7:27.10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7:31.50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7:36.42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7:40.63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7:45.62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7:50.45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7:55.58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8:00.02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8:05.58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8:15.8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8:19.73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8:24.09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8:28.11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8:36.14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8:40.75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8:48.22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8:55.88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9:04.91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9:09.48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7:04:53.67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7:04:07.20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9:13.81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9:18.0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9:22.0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9:26.0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9:29.98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9:41.13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9:46.42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9:52.02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14T03:02:51.94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0:39.58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0:50.73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0:56.73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1:01.74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1:06.27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1:10.03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1:13.89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1:19.12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3:30.16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1:27.48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1:32.50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3:38.65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3:47.18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3:51.54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3:55.80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4:00.01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4:04.1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4:08.30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4:14.39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4:18.34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4:22.25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4:25.89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4:30.2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4:45.26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4:52.60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5:13.95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5:18.89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5:25.37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5:29.63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5:34.14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5:39.03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5:44.47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5:51.47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6:02.83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6:07.36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6:11.14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6:15.72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6:52.38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7:02.01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7:09.71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7:15.9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7:20.51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7:24.59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7:30.58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7:37.49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7:44.10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7:49.1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7:53.71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7:58:25.49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7:58:33.09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7:58:38.0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7:58:42.30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7:58:47.95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7:58:53.09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7:58:58.1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7:59:03.05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7:59:11.35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7:59:15.64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3.xml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5.xml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6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7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8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9.xml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0.xml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1.xml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2.xml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3.xml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4.xml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5.xml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6.xml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7.xml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8.xml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9.xml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0.xml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1.xml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2.xml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3.xml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4.xml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5.xml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6.xml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7.xml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8.xml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9.xml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0.xml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1.xml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2.xml"/></Relationships>
</file>

<file path=xl/worksheets/_rels/sheet9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3.xml"/></Relationships>
</file>

<file path=xl/worksheets/_rels/sheet9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4.xml"/></Relationships>
</file>

<file path=xl/worksheets/_rels/sheet9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5.xml"/></Relationships>
</file>

<file path=xl/worksheets/_rels/sheet10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6.xml"/></Relationships>
</file>

<file path=xl/worksheets/_rels/sheet10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7.xml"/></Relationships>
</file>

<file path=xl/worksheets/_rels/sheet10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8.xml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9.xml"/></Relationships>
</file>

<file path=xl/worksheets/_rels/sheet10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0.xml"/></Relationships>
</file>

<file path=xl/worksheets/_rels/sheet10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1.xml"/></Relationships>
</file>

<file path=xl/worksheets/_rels/sheet10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2.xml"/></Relationships>
</file>

<file path=xl/worksheets/_rels/sheet10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3.xml"/></Relationships>
</file>

<file path=xl/worksheets/_rels/sheet1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4.xml"/></Relationships>
</file>

<file path=xl/worksheets/_rels/sheet1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5.xml"/></Relationships>
</file>

<file path=xl/worksheets/_rels/sheet1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6.xml"/></Relationships>
</file>

<file path=xl/worksheets/_rels/sheet1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7.xml"/></Relationships>
</file>

<file path=xl/worksheets/_rels/sheet1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8.xml"/></Relationships>
</file>

<file path=xl/worksheets/_rels/sheet1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9.xml"/></Relationships>
</file>

<file path=xl/worksheets/_rels/sheet1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0.xml"/></Relationships>
</file>

<file path=xl/worksheets/_rels/sheet1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1.xml"/></Relationships>
</file>

<file path=xl/worksheets/_rels/sheet1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2.xml"/></Relationships>
</file>

<file path=xl/worksheets/_rels/sheet1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3.xml"/></Relationships>
</file>

<file path=xl/worksheets/_rels/sheet1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4.xml"/></Relationships>
</file>

<file path=xl/worksheets/_rels/sheet1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5.xml"/></Relationships>
</file>

<file path=xl/worksheets/_rels/sheet1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6.xml"/></Relationships>
</file>

<file path=xl/worksheets/_rels/sheet1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7.xml"/></Relationships>
</file>

<file path=xl/worksheets/_rels/sheet1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8.xml"/></Relationships>
</file>

<file path=xl/worksheets/_rels/sheet1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9.xml"/></Relationships>
</file>

<file path=xl/worksheets/_rels/sheet1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0.xml"/></Relationships>
</file>

<file path=xl/worksheets/_rels/sheet1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1.xml"/></Relationships>
</file>

<file path=xl/worksheets/_rels/sheet1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2.xml"/></Relationships>
</file>

<file path=xl/worksheets/_rels/sheet1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3.xml"/></Relationships>
</file>

<file path=xl/worksheets/_rels/sheet1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4.xml"/></Relationships>
</file>

<file path=xl/worksheets/_rels/sheet1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5.xml"/></Relationships>
</file>

<file path=xl/worksheets/_rels/sheet1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6.xml"/></Relationships>
</file>

<file path=xl/worksheets/_rels/sheet1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7.xml"/></Relationships>
</file>

<file path=xl/worksheets/_rels/sheet1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CFD37-1AB2-8043-9F81-8E8C51AA9CBE}">
  <sheetPr codeName="Sheet2"/>
  <dimension ref="A3:Q65"/>
  <sheetViews>
    <sheetView topLeftCell="A27" workbookViewId="0">
      <selection activeCell="H35" sqref="H35"/>
    </sheetView>
  </sheetViews>
  <sheetFormatPr baseColWidth="10" defaultRowHeight="16" x14ac:dyDescent="0.2"/>
  <cols>
    <col min="1" max="1" width="29.33203125" customWidth="1"/>
    <col min="2" max="2" width="60" customWidth="1"/>
    <col min="3" max="3" width="15.83203125" customWidth="1"/>
    <col min="13" max="13" width="13.6640625" customWidth="1"/>
  </cols>
  <sheetData>
    <row r="3" spans="9:9" x14ac:dyDescent="0.2">
      <c r="I3" s="77" t="e">
        <f t="shared" ref="I3:I5" si="0">H3/$M$21*1000</f>
        <v>#N/A</v>
      </c>
    </row>
    <row r="4" spans="9:9" x14ac:dyDescent="0.2">
      <c r="I4" s="77" t="e">
        <f t="shared" si="0"/>
        <v>#N/A</v>
      </c>
    </row>
    <row r="5" spans="9:9" x14ac:dyDescent="0.2">
      <c r="I5" s="77" t="e">
        <f t="shared" si="0"/>
        <v>#N/A</v>
      </c>
    </row>
    <row r="6" spans="9:9" x14ac:dyDescent="0.2">
      <c r="I6" s="77" t="e">
        <f>H6/$M$21*1000</f>
        <v>#N/A</v>
      </c>
    </row>
    <row r="7" spans="9:9" x14ac:dyDescent="0.2">
      <c r="I7" s="77" t="e">
        <f t="shared" ref="I7:I9" si="1">H7/$M$20*1000</f>
        <v>#N/A</v>
      </c>
    </row>
    <row r="8" spans="9:9" x14ac:dyDescent="0.2">
      <c r="I8" s="77" t="e">
        <f t="shared" si="1"/>
        <v>#N/A</v>
      </c>
    </row>
    <row r="9" spans="9:9" x14ac:dyDescent="0.2">
      <c r="I9" s="77" t="e">
        <f t="shared" si="1"/>
        <v>#N/A</v>
      </c>
    </row>
    <row r="10" spans="9:9" x14ac:dyDescent="0.2">
      <c r="I10" s="77" t="e">
        <f>H10/$M$20*1000</f>
        <v>#N/A</v>
      </c>
    </row>
    <row r="11" spans="9:9" x14ac:dyDescent="0.2">
      <c r="I11" s="77"/>
    </row>
    <row r="12" spans="9:9" x14ac:dyDescent="0.2">
      <c r="I12" s="77"/>
    </row>
    <row r="18" spans="2:17" x14ac:dyDescent="0.2">
      <c r="B18" t="e">
        <f>VLOOKUP(A1,'2020'!A40:E210,5,FALSE)</f>
        <v>#N/A</v>
      </c>
      <c r="D18" t="e">
        <f>VLOOKUP(A1,'2020'!A40:F210,6,FALSE)</f>
        <v>#N/A</v>
      </c>
      <c r="K18" t="e">
        <f>VLOOKUP(A1,'2020'!A40:B210,2,FALSE)</f>
        <v>#N/A</v>
      </c>
      <c r="L18" t="e">
        <f>VLOOKUP(A1,'2020'!A40:C210,3,FALSE)</f>
        <v>#N/A</v>
      </c>
      <c r="M18" t="e">
        <f>VLOOKUP(A1,'2020'!A40:D210,4,FALSE)</f>
        <v>#N/A</v>
      </c>
    </row>
    <row r="19" spans="2:17" x14ac:dyDescent="0.2">
      <c r="B19" t="e">
        <f>VLOOKUP(A1,'2021'!A40:E210,5,FALSE)</f>
        <v>#N/A</v>
      </c>
      <c r="D19" t="e">
        <f>VLOOKUP(A1,'2021'!A40:F210,6,FALSE)</f>
        <v>#N/A</v>
      </c>
      <c r="K19" t="e">
        <f>VLOOKUP(A1,'2021'!A40:B210,2,FALSE)</f>
        <v>#N/A</v>
      </c>
      <c r="L19" t="e">
        <f>VLOOKUP(A1,'2021'!A40:C210,3,FALSE)</f>
        <v>#N/A</v>
      </c>
      <c r="M19" t="e">
        <f>VLOOKUP(A1,'2021'!A40:D210,4,FALSE)</f>
        <v>#N/A</v>
      </c>
    </row>
    <row r="20" spans="2:17" x14ac:dyDescent="0.2">
      <c r="B20" t="e">
        <f>VLOOKUP(A1,'2022'!A40:E210,5,FALSE)</f>
        <v>#N/A</v>
      </c>
      <c r="D20" t="e">
        <f>VLOOKUP(A1,'2022'!A40:F210,6,FALSE)</f>
        <v>#N/A</v>
      </c>
      <c r="K20" t="e">
        <f>VLOOKUP(A1,'2022'!A40:B210,2,FALSE)</f>
        <v>#N/A</v>
      </c>
      <c r="L20" t="e">
        <f>VLOOKUP(A1,'2022'!A40:C210,3,FALSE)</f>
        <v>#N/A</v>
      </c>
      <c r="M20" t="e">
        <f>VLOOKUP(A1,'2022'!A40:D210,4,FALSE)</f>
        <v>#N/A</v>
      </c>
    </row>
    <row r="21" spans="2:17" x14ac:dyDescent="0.2">
      <c r="B21" t="e">
        <f>VLOOKUP(A1,'2023'!A40:E210,5,FALSE)</f>
        <v>#N/A</v>
      </c>
      <c r="D21" t="e">
        <f>VLOOKUP(A1,'2023'!A40:F210,6,FALSE)</f>
        <v>#N/A</v>
      </c>
      <c r="K21" t="e">
        <f>VLOOKUP(A1,'2023'!A40:B210,2,FALSE)</f>
        <v>#N/A</v>
      </c>
      <c r="L21" t="e">
        <f>VLOOKUP(A1,'2023'!A40:C210,3,FALSE)</f>
        <v>#N/A</v>
      </c>
      <c r="M21" t="e">
        <f>VLOOKUP(A1,'2023'!A40:D210,4,FALSE)</f>
        <v>#N/A</v>
      </c>
    </row>
    <row r="22" spans="2:17" x14ac:dyDescent="0.2">
      <c r="K22" t="e">
        <f>K21</f>
        <v>#N/A</v>
      </c>
      <c r="L22" t="e">
        <f>L21</f>
        <v>#N/A</v>
      </c>
      <c r="M22" t="e">
        <f>M21</f>
        <v>#N/A</v>
      </c>
    </row>
    <row r="26" spans="2:17" x14ac:dyDescent="0.2"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2:17" x14ac:dyDescent="0.2"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2:17" x14ac:dyDescent="0.2">
      <c r="K31" s="86" t="e">
        <f>SUM(I3:I6)</f>
        <v>#N/A</v>
      </c>
      <c r="L31" t="e">
        <f>K31*(M22/N22)</f>
        <v>#N/A</v>
      </c>
    </row>
    <row r="32" spans="2:17" x14ac:dyDescent="0.2">
      <c r="L32" t="e">
        <f>E22/N22*1000</f>
        <v>#DIV/0!</v>
      </c>
      <c r="P32" s="73"/>
      <c r="Q32" s="73"/>
    </row>
    <row r="36" spans="1:11" x14ac:dyDescent="0.2">
      <c r="K36" t="e">
        <f>((K3-L3)/M22)*1000</f>
        <v>#N/A</v>
      </c>
    </row>
    <row r="37" spans="1:11" x14ac:dyDescent="0.2">
      <c r="K37" t="e">
        <f>((K3-L3)/N22)*1000</f>
        <v>#DIV/0!</v>
      </c>
    </row>
    <row r="40" spans="1:11" x14ac:dyDescent="0.2">
      <c r="A40" s="102" t="s">
        <v>79</v>
      </c>
      <c r="B40" s="102"/>
    </row>
    <row r="41" spans="1:11" x14ac:dyDescent="0.2">
      <c r="A41" t="s">
        <v>80</v>
      </c>
      <c r="B41" t="s">
        <v>82</v>
      </c>
    </row>
    <row r="42" spans="1:11" x14ac:dyDescent="0.2">
      <c r="A42" t="s">
        <v>102</v>
      </c>
      <c r="B42" t="s">
        <v>83</v>
      </c>
      <c r="C42" t="s">
        <v>94</v>
      </c>
    </row>
    <row r="45" spans="1:11" x14ac:dyDescent="0.2">
      <c r="A45" s="100" t="s">
        <v>19</v>
      </c>
      <c r="B45" s="100"/>
      <c r="C45" s="20"/>
      <c r="D45" s="20"/>
      <c r="E45" s="20"/>
    </row>
    <row r="46" spans="1:11" x14ac:dyDescent="0.2">
      <c r="A46" s="7" t="s">
        <v>38</v>
      </c>
      <c r="B46" s="7" t="s">
        <v>39</v>
      </c>
    </row>
    <row r="47" spans="1:11" x14ac:dyDescent="0.2">
      <c r="A47" t="s">
        <v>37</v>
      </c>
      <c r="B47" t="s">
        <v>111</v>
      </c>
    </row>
    <row r="48" spans="1:11" x14ac:dyDescent="0.2">
      <c r="A48" t="s">
        <v>40</v>
      </c>
      <c r="B48" t="s">
        <v>42</v>
      </c>
    </row>
    <row r="49" spans="1:3" x14ac:dyDescent="0.2">
      <c r="A49" t="s">
        <v>41</v>
      </c>
      <c r="B49" t="s">
        <v>43</v>
      </c>
    </row>
    <row r="50" spans="1:3" x14ac:dyDescent="0.2">
      <c r="A50" t="s">
        <v>44</v>
      </c>
      <c r="B50" t="s">
        <v>45</v>
      </c>
      <c r="C50" t="s">
        <v>89</v>
      </c>
    </row>
    <row r="51" spans="1:3" x14ac:dyDescent="0.2">
      <c r="A51" t="s">
        <v>28</v>
      </c>
      <c r="B51" t="s">
        <v>323</v>
      </c>
      <c r="C51" t="s">
        <v>90</v>
      </c>
    </row>
    <row r="54" spans="1:3" x14ac:dyDescent="0.2">
      <c r="A54" s="101" t="s">
        <v>34</v>
      </c>
      <c r="B54" s="101"/>
    </row>
    <row r="55" spans="1:3" x14ac:dyDescent="0.2">
      <c r="A55" t="s">
        <v>35</v>
      </c>
      <c r="B55" t="s">
        <v>48</v>
      </c>
      <c r="C55" t="s">
        <v>85</v>
      </c>
    </row>
    <row r="56" spans="1:3" x14ac:dyDescent="0.2">
      <c r="A56" t="s">
        <v>46</v>
      </c>
      <c r="B56" t="s">
        <v>47</v>
      </c>
      <c r="C56" t="s">
        <v>84</v>
      </c>
    </row>
    <row r="57" spans="1:3" x14ac:dyDescent="0.2">
      <c r="A57" t="s">
        <v>49</v>
      </c>
      <c r="B57" t="s">
        <v>36</v>
      </c>
    </row>
    <row r="58" spans="1:3" x14ac:dyDescent="0.2">
      <c r="A58" t="s">
        <v>50</v>
      </c>
      <c r="B58" t="s">
        <v>86</v>
      </c>
      <c r="C58" t="s">
        <v>87</v>
      </c>
    </row>
    <row r="61" spans="1:3" x14ac:dyDescent="0.2">
      <c r="A61" s="103" t="s">
        <v>91</v>
      </c>
      <c r="B61" s="103"/>
    </row>
    <row r="62" spans="1:3" x14ac:dyDescent="0.2">
      <c r="A62" t="s">
        <v>95</v>
      </c>
      <c r="B62" t="s">
        <v>96</v>
      </c>
      <c r="C62" t="s">
        <v>97</v>
      </c>
    </row>
    <row r="63" spans="1:3" x14ac:dyDescent="0.2">
      <c r="A63" t="s">
        <v>92</v>
      </c>
      <c r="C63" t="s">
        <v>98</v>
      </c>
    </row>
    <row r="64" spans="1:3" x14ac:dyDescent="0.2">
      <c r="A64" t="s">
        <v>93</v>
      </c>
    </row>
    <row r="65" spans="1:3" x14ac:dyDescent="0.2">
      <c r="A65" t="s">
        <v>18</v>
      </c>
      <c r="C65" t="s">
        <v>87</v>
      </c>
    </row>
  </sheetData>
  <mergeCells count="4">
    <mergeCell ref="A45:B45"/>
    <mergeCell ref="A54:B54"/>
    <mergeCell ref="A40:B40"/>
    <mergeCell ref="A61:B6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0DA1A-D980-9A49-BA92-96D4DF295481}">
  <sheetPr codeName="Sheet1"/>
  <dimension ref="A3:Q199"/>
  <sheetViews>
    <sheetView topLeftCell="A145" workbookViewId="0">
      <selection activeCell="D164" sqref="D164"/>
    </sheetView>
  </sheetViews>
  <sheetFormatPr baseColWidth="10" defaultRowHeight="16" x14ac:dyDescent="0.2"/>
  <cols>
    <col min="2" max="2" width="19.5" customWidth="1"/>
    <col min="3" max="3" width="17.6640625" customWidth="1"/>
    <col min="4" max="4" width="12.83203125" customWidth="1"/>
    <col min="5" max="5" width="18.1640625" customWidth="1"/>
    <col min="6" max="6" width="15.83203125" customWidth="1"/>
    <col min="13" max="13" width="13.6640625" customWidth="1"/>
  </cols>
  <sheetData>
    <row r="3" spans="9:9" x14ac:dyDescent="0.2">
      <c r="I3" s="77" t="e">
        <f t="shared" ref="I3:I5" si="0">H3/$M$21*1000</f>
        <v>#N/A</v>
      </c>
    </row>
    <row r="4" spans="9:9" x14ac:dyDescent="0.2">
      <c r="I4" s="77" t="e">
        <f t="shared" si="0"/>
        <v>#N/A</v>
      </c>
    </row>
    <row r="5" spans="9:9" x14ac:dyDescent="0.2">
      <c r="I5" s="77" t="e">
        <f t="shared" si="0"/>
        <v>#N/A</v>
      </c>
    </row>
    <row r="6" spans="9:9" x14ac:dyDescent="0.2">
      <c r="I6" s="77" t="e">
        <f>H6/$M$21*1000</f>
        <v>#N/A</v>
      </c>
    </row>
    <row r="7" spans="9:9" x14ac:dyDescent="0.2">
      <c r="I7" s="77" t="e">
        <f t="shared" ref="I7:I9" si="1">H7/$M$20*1000</f>
        <v>#N/A</v>
      </c>
    </row>
    <row r="8" spans="9:9" x14ac:dyDescent="0.2">
      <c r="I8" s="77" t="e">
        <f t="shared" si="1"/>
        <v>#N/A</v>
      </c>
    </row>
    <row r="9" spans="9:9" x14ac:dyDescent="0.2">
      <c r="I9" s="77" t="e">
        <f t="shared" si="1"/>
        <v>#N/A</v>
      </c>
    </row>
    <row r="10" spans="9:9" x14ac:dyDescent="0.2">
      <c r="I10" s="77" t="e">
        <f>H10/$M$20*1000</f>
        <v>#N/A</v>
      </c>
    </row>
    <row r="11" spans="9:9" x14ac:dyDescent="0.2">
      <c r="I11" s="77"/>
    </row>
    <row r="12" spans="9:9" x14ac:dyDescent="0.2">
      <c r="I12" s="77"/>
    </row>
    <row r="18" spans="2:17" x14ac:dyDescent="0.2">
      <c r="B18" t="e">
        <f>VLOOKUP(A1,'2020'!A40:E210,5,FALSE)</f>
        <v>#N/A</v>
      </c>
      <c r="D18" t="e">
        <f>VLOOKUP(A1,'2020'!A40:F210,6,FALSE)</f>
        <v>#N/A</v>
      </c>
      <c r="K18" t="e">
        <f>VLOOKUP(A1,'2020'!A40:B210,2,FALSE)</f>
        <v>#N/A</v>
      </c>
      <c r="L18" t="e">
        <f>VLOOKUP(A1,'2020'!A40:C210,3,FALSE)</f>
        <v>#N/A</v>
      </c>
      <c r="M18" t="e">
        <f>VLOOKUP(A1,'2020'!A40:D210,4,FALSE)</f>
        <v>#N/A</v>
      </c>
    </row>
    <row r="19" spans="2:17" x14ac:dyDescent="0.2">
      <c r="B19" t="e">
        <f>VLOOKUP(A1,'2021'!A40:E210,5,FALSE)</f>
        <v>#N/A</v>
      </c>
      <c r="D19" t="e">
        <f>VLOOKUP(A1,'2021'!A40:F210,6,FALSE)</f>
        <v>#N/A</v>
      </c>
      <c r="K19" t="e">
        <f>VLOOKUP(A1,'2021'!A40:B210,2,FALSE)</f>
        <v>#N/A</v>
      </c>
      <c r="L19" t="e">
        <f>VLOOKUP(A1,'2021'!A40:C210,3,FALSE)</f>
        <v>#N/A</v>
      </c>
      <c r="M19" t="e">
        <f>VLOOKUP(A1,'2021'!A40:D210,4,FALSE)</f>
        <v>#N/A</v>
      </c>
    </row>
    <row r="20" spans="2:17" x14ac:dyDescent="0.2">
      <c r="B20" t="e">
        <f>VLOOKUP(A1,'2022'!A40:E210,5,FALSE)</f>
        <v>#N/A</v>
      </c>
      <c r="D20" t="e">
        <f>VLOOKUP(A1,'2022'!A40:F210,6,FALSE)</f>
        <v>#N/A</v>
      </c>
      <c r="K20" t="e">
        <f>VLOOKUP(A1,'2022'!A40:B210,2,FALSE)</f>
        <v>#N/A</v>
      </c>
      <c r="L20" t="e">
        <f>VLOOKUP(A1,'2022'!A40:C210,3,FALSE)</f>
        <v>#N/A</v>
      </c>
      <c r="M20" t="e">
        <f>VLOOKUP(A1,'2022'!A40:D210,4,FALSE)</f>
        <v>#N/A</v>
      </c>
    </row>
    <row r="21" spans="2:17" x14ac:dyDescent="0.2">
      <c r="B21" t="e">
        <f>VLOOKUP(A1,'2023'!A40:E210,5,FALSE)</f>
        <v>#N/A</v>
      </c>
      <c r="D21" t="e">
        <f>VLOOKUP(A1,'2023'!A40:F210,6,FALSE)</f>
        <v>#N/A</v>
      </c>
      <c r="K21" t="e">
        <f>VLOOKUP(A1,'2023'!A40:B210,2,FALSE)</f>
        <v>#N/A</v>
      </c>
      <c r="L21" t="e">
        <f>VLOOKUP(A1,'2023'!A40:C210,3,FALSE)</f>
        <v>#N/A</v>
      </c>
      <c r="M21" t="e">
        <f>VLOOKUP(A1,'2023'!A40:D210,4,FALSE)</f>
        <v>#N/A</v>
      </c>
    </row>
    <row r="22" spans="2:17" x14ac:dyDescent="0.2">
      <c r="K22" t="e">
        <f>K21</f>
        <v>#N/A</v>
      </c>
      <c r="L22" t="e">
        <f>L21</f>
        <v>#N/A</v>
      </c>
      <c r="M22" t="e">
        <f>M21</f>
        <v>#N/A</v>
      </c>
    </row>
    <row r="26" spans="2:17" x14ac:dyDescent="0.2"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2:17" x14ac:dyDescent="0.2"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2:17" x14ac:dyDescent="0.2">
      <c r="K31" s="86" t="e">
        <f>SUM(I3:I6)</f>
        <v>#N/A</v>
      </c>
      <c r="L31" t="e">
        <f>K31*(M22/N22)</f>
        <v>#N/A</v>
      </c>
    </row>
    <row r="32" spans="2:17" x14ac:dyDescent="0.2">
      <c r="L32" t="e">
        <f>E22/N22*1000</f>
        <v>#DIV/0!</v>
      </c>
      <c r="P32" s="73"/>
      <c r="Q32" s="73"/>
    </row>
    <row r="36" spans="1:11" x14ac:dyDescent="0.2">
      <c r="K36" t="e">
        <f>((K3-L3)/M22)*1000</f>
        <v>#N/A</v>
      </c>
    </row>
    <row r="37" spans="1:11" x14ac:dyDescent="0.2">
      <c r="K37" t="e">
        <f>((K3-L3)/N22)*1000</f>
        <v>#DIV/0!</v>
      </c>
    </row>
    <row r="40" spans="1:11" x14ac:dyDescent="0.2">
      <c r="A40" t="s">
        <v>131</v>
      </c>
      <c r="B40" t="s">
        <v>128</v>
      </c>
      <c r="C40" t="s">
        <v>10</v>
      </c>
      <c r="D40" t="s">
        <v>129</v>
      </c>
      <c r="E40" t="s">
        <v>130</v>
      </c>
      <c r="F40" t="s">
        <v>6</v>
      </c>
    </row>
    <row r="41" spans="1:11" x14ac:dyDescent="0.2">
      <c r="A41" t="s">
        <v>284</v>
      </c>
      <c r="B41" s="45">
        <v>30438112</v>
      </c>
      <c r="C41" s="45">
        <v>29867602</v>
      </c>
      <c r="D41" s="45">
        <v>3043811200</v>
      </c>
      <c r="E41" s="45">
        <v>18962297</v>
      </c>
      <c r="F41" s="45">
        <v>512407</v>
      </c>
    </row>
    <row r="42" spans="1:11" x14ac:dyDescent="0.2">
      <c r="A42" t="s">
        <v>283</v>
      </c>
      <c r="B42" s="45">
        <v>10342295</v>
      </c>
      <c r="C42" s="45">
        <v>10565855</v>
      </c>
      <c r="D42" s="45">
        <v>1034229500</v>
      </c>
      <c r="E42" s="45">
        <v>50028287</v>
      </c>
      <c r="F42" s="45">
        <v>-112192</v>
      </c>
    </row>
    <row r="43" spans="1:11" x14ac:dyDescent="0.2">
      <c r="A43" t="s">
        <v>282</v>
      </c>
      <c r="B43" s="45">
        <v>391998</v>
      </c>
      <c r="C43" s="45">
        <v>518102</v>
      </c>
      <c r="D43" s="45">
        <v>39199814</v>
      </c>
      <c r="E43" s="45">
        <v>2331464</v>
      </c>
      <c r="F43" s="45">
        <v>88342</v>
      </c>
    </row>
    <row r="44" spans="1:11" x14ac:dyDescent="0.2">
      <c r="A44" t="s">
        <v>281</v>
      </c>
      <c r="B44" s="45">
        <v>171369680</v>
      </c>
      <c r="C44" s="45">
        <v>270534368</v>
      </c>
      <c r="D44" s="45">
        <v>17140000</v>
      </c>
      <c r="E44" s="45">
        <v>400405</v>
      </c>
      <c r="F44" s="45">
        <v>79977</v>
      </c>
    </row>
    <row r="45" spans="1:11" x14ac:dyDescent="0.2">
      <c r="A45" t="s">
        <v>280</v>
      </c>
      <c r="B45" s="45">
        <v>807988</v>
      </c>
      <c r="C45" s="45">
        <v>1256488</v>
      </c>
      <c r="D45" s="45">
        <v>80798839</v>
      </c>
      <c r="E45" s="45">
        <v>5608434</v>
      </c>
      <c r="F45" s="45">
        <v>66694</v>
      </c>
    </row>
    <row r="46" spans="1:11" x14ac:dyDescent="0.2">
      <c r="A46" t="s">
        <v>279</v>
      </c>
      <c r="B46" s="45">
        <v>0</v>
      </c>
      <c r="C46" s="45">
        <v>0</v>
      </c>
      <c r="D46" s="45">
        <v>0</v>
      </c>
      <c r="E46" s="45">
        <v>518185</v>
      </c>
      <c r="F46" s="45">
        <v>237680</v>
      </c>
    </row>
    <row r="47" spans="1:11" x14ac:dyDescent="0.2">
      <c r="A47" t="s">
        <v>278</v>
      </c>
      <c r="B47" s="45">
        <v>2162949</v>
      </c>
      <c r="C47" s="45">
        <v>2261936</v>
      </c>
      <c r="D47" s="45">
        <v>216294961</v>
      </c>
      <c r="E47" s="45">
        <v>935894</v>
      </c>
      <c r="F47" s="45">
        <v>229230</v>
      </c>
    </row>
    <row r="48" spans="1:11" x14ac:dyDescent="0.2">
      <c r="A48" t="s">
        <v>277</v>
      </c>
      <c r="B48" s="45">
        <v>419797</v>
      </c>
      <c r="C48" s="45">
        <v>944327</v>
      </c>
      <c r="D48" s="45">
        <v>41979773</v>
      </c>
      <c r="E48" s="45">
        <v>855358</v>
      </c>
      <c r="F48" s="45">
        <v>42056</v>
      </c>
    </row>
    <row r="49" spans="1:6" x14ac:dyDescent="0.2">
      <c r="A49" t="s">
        <v>276</v>
      </c>
      <c r="B49" s="45">
        <v>1232098</v>
      </c>
      <c r="C49" s="45">
        <v>2115712</v>
      </c>
      <c r="D49" s="45">
        <v>123209812</v>
      </c>
      <c r="E49" s="45">
        <v>4298833</v>
      </c>
      <c r="F49" s="45">
        <v>151500</v>
      </c>
    </row>
    <row r="50" spans="1:6" x14ac:dyDescent="0.2">
      <c r="A50" t="s">
        <v>275</v>
      </c>
      <c r="B50" s="45">
        <v>0</v>
      </c>
      <c r="C50" s="45">
        <v>0</v>
      </c>
      <c r="D50" s="45">
        <v>0</v>
      </c>
      <c r="E50" s="45">
        <v>0</v>
      </c>
      <c r="F50" s="45">
        <v>0</v>
      </c>
    </row>
    <row r="51" spans="1:6" x14ac:dyDescent="0.2">
      <c r="A51" t="s">
        <v>274</v>
      </c>
      <c r="B51" s="45">
        <v>0</v>
      </c>
      <c r="C51" s="45">
        <v>0</v>
      </c>
      <c r="D51" s="45">
        <v>0</v>
      </c>
      <c r="E51" s="45">
        <v>0</v>
      </c>
      <c r="F51" s="45">
        <v>0</v>
      </c>
    </row>
    <row r="52" spans="1:6" x14ac:dyDescent="0.2">
      <c r="A52" t="s">
        <v>273</v>
      </c>
      <c r="B52" s="45">
        <v>0</v>
      </c>
      <c r="C52" s="45">
        <v>0</v>
      </c>
      <c r="D52" s="45">
        <v>0</v>
      </c>
      <c r="E52" s="45">
        <v>0</v>
      </c>
      <c r="F52" s="45">
        <v>0</v>
      </c>
    </row>
    <row r="53" spans="1:6" x14ac:dyDescent="0.2">
      <c r="A53" t="s">
        <v>272</v>
      </c>
      <c r="B53" s="45">
        <v>7423227</v>
      </c>
      <c r="C53" s="45">
        <v>20821766</v>
      </c>
      <c r="D53" s="45">
        <v>742322764</v>
      </c>
      <c r="E53" s="45">
        <v>34524044</v>
      </c>
      <c r="F53" s="45">
        <v>1536446</v>
      </c>
    </row>
    <row r="54" spans="1:6" x14ac:dyDescent="0.2">
      <c r="A54" t="s">
        <v>271</v>
      </c>
      <c r="B54" s="45">
        <v>909153</v>
      </c>
      <c r="C54" s="45">
        <v>1304414</v>
      </c>
      <c r="D54" s="45">
        <v>90915304</v>
      </c>
      <c r="E54" s="45">
        <v>471497</v>
      </c>
      <c r="F54" s="45">
        <v>72831</v>
      </c>
    </row>
    <row r="55" spans="1:6" x14ac:dyDescent="0.2">
      <c r="A55" t="s">
        <v>270</v>
      </c>
      <c r="B55" s="45">
        <v>794053</v>
      </c>
      <c r="C55" s="45">
        <v>2777911</v>
      </c>
      <c r="D55" s="45">
        <v>79405357</v>
      </c>
      <c r="E55" s="45">
        <v>5082582</v>
      </c>
      <c r="F55" s="45">
        <v>930314</v>
      </c>
    </row>
    <row r="56" spans="1:6" x14ac:dyDescent="0.2">
      <c r="A56" t="s">
        <v>269</v>
      </c>
      <c r="B56" s="45">
        <v>800000</v>
      </c>
      <c r="C56" s="45">
        <v>2044297</v>
      </c>
      <c r="D56" s="45">
        <v>80000000</v>
      </c>
      <c r="E56" s="45">
        <v>2117494</v>
      </c>
      <c r="F56" s="45">
        <v>293765</v>
      </c>
    </row>
    <row r="57" spans="1:6" x14ac:dyDescent="0.2">
      <c r="A57" t="s">
        <v>268</v>
      </c>
      <c r="B57" s="45">
        <v>2747440</v>
      </c>
      <c r="C57" s="45">
        <v>3742103</v>
      </c>
      <c r="D57" s="45">
        <v>274744063</v>
      </c>
      <c r="E57" s="45">
        <v>605482</v>
      </c>
      <c r="F57" s="45">
        <v>284192</v>
      </c>
    </row>
    <row r="58" spans="1:6" x14ac:dyDescent="0.2">
      <c r="A58" t="s">
        <v>267</v>
      </c>
      <c r="B58" s="45">
        <v>0</v>
      </c>
      <c r="C58" s="45">
        <v>0</v>
      </c>
      <c r="D58" s="45">
        <v>0</v>
      </c>
      <c r="E58" s="45">
        <v>0</v>
      </c>
      <c r="F58" s="45">
        <v>0</v>
      </c>
    </row>
    <row r="59" spans="1:6" x14ac:dyDescent="0.2">
      <c r="A59" t="s">
        <v>266</v>
      </c>
      <c r="B59" s="45">
        <v>2547302</v>
      </c>
      <c r="C59" s="45">
        <v>4046580</v>
      </c>
      <c r="D59" s="45">
        <v>254730247</v>
      </c>
      <c r="E59" s="45">
        <v>1188426</v>
      </c>
      <c r="F59" s="45">
        <v>56452</v>
      </c>
    </row>
    <row r="60" spans="1:6" x14ac:dyDescent="0.2">
      <c r="A60" t="s">
        <v>265</v>
      </c>
      <c r="B60" s="45">
        <v>1172485</v>
      </c>
      <c r="C60" s="45">
        <v>1846383</v>
      </c>
      <c r="D60" s="45">
        <v>117248510</v>
      </c>
      <c r="E60" s="45">
        <v>3536254</v>
      </c>
      <c r="F60" s="45">
        <v>311176</v>
      </c>
    </row>
    <row r="61" spans="1:6" x14ac:dyDescent="0.2">
      <c r="A61" t="s">
        <v>264</v>
      </c>
      <c r="B61" s="45">
        <v>3111983</v>
      </c>
      <c r="C61" s="45">
        <v>-584856</v>
      </c>
      <c r="D61" s="45">
        <v>311198302</v>
      </c>
      <c r="E61" s="45">
        <v>1213519</v>
      </c>
      <c r="F61" s="45">
        <v>-24734</v>
      </c>
    </row>
    <row r="62" spans="1:6" x14ac:dyDescent="0.2">
      <c r="A62" t="s">
        <v>263</v>
      </c>
      <c r="B62" s="45">
        <v>501590</v>
      </c>
      <c r="C62" s="45">
        <v>694459</v>
      </c>
      <c r="D62" s="45">
        <v>50159019</v>
      </c>
      <c r="E62" s="45">
        <v>951757</v>
      </c>
      <c r="F62" s="45">
        <v>23482</v>
      </c>
    </row>
    <row r="63" spans="1:6" x14ac:dyDescent="0.2">
      <c r="A63" t="s">
        <v>262</v>
      </c>
      <c r="B63" s="45">
        <v>2308753</v>
      </c>
      <c r="C63" s="45">
        <v>4148024</v>
      </c>
      <c r="D63" s="45">
        <v>230875398</v>
      </c>
      <c r="E63" s="45">
        <v>11224652</v>
      </c>
      <c r="F63" s="45">
        <v>79967</v>
      </c>
    </row>
    <row r="64" spans="1:6" x14ac:dyDescent="0.2">
      <c r="A64" t="s">
        <v>261</v>
      </c>
      <c r="B64" s="45">
        <v>3224710</v>
      </c>
      <c r="C64" s="45">
        <v>5839337</v>
      </c>
      <c r="D64" s="45">
        <v>322471022</v>
      </c>
      <c r="E64" s="45">
        <v>3249212</v>
      </c>
      <c r="F64" s="45">
        <v>452513</v>
      </c>
    </row>
    <row r="65" spans="1:6" x14ac:dyDescent="0.2">
      <c r="A65" t="s">
        <v>260</v>
      </c>
      <c r="B65" s="45">
        <v>3663563</v>
      </c>
      <c r="C65" s="45">
        <v>4891625</v>
      </c>
      <c r="D65" s="45">
        <v>366356303</v>
      </c>
      <c r="E65" s="45">
        <v>918155</v>
      </c>
      <c r="F65" s="45">
        <v>188691</v>
      </c>
    </row>
    <row r="66" spans="1:6" x14ac:dyDescent="0.2">
      <c r="A66" t="s">
        <v>259</v>
      </c>
      <c r="B66" s="45">
        <v>4766000</v>
      </c>
      <c r="C66" s="45">
        <v>4336465</v>
      </c>
      <c r="D66" s="45">
        <v>476600000</v>
      </c>
      <c r="E66" s="45">
        <v>538091</v>
      </c>
      <c r="F66" s="45">
        <v>9595</v>
      </c>
    </row>
    <row r="67" spans="1:6" x14ac:dyDescent="0.2">
      <c r="A67" t="s">
        <v>258</v>
      </c>
      <c r="B67" s="45">
        <v>0</v>
      </c>
      <c r="C67" s="45">
        <v>0</v>
      </c>
      <c r="D67" s="45">
        <v>0</v>
      </c>
      <c r="E67" s="45">
        <v>0</v>
      </c>
      <c r="F67" s="45">
        <v>0</v>
      </c>
    </row>
    <row r="68" spans="1:6" x14ac:dyDescent="0.2">
      <c r="A68" t="s">
        <v>257</v>
      </c>
      <c r="B68" s="45">
        <v>1360057</v>
      </c>
      <c r="C68" s="45">
        <v>2963308</v>
      </c>
      <c r="D68" s="45">
        <v>136005760</v>
      </c>
      <c r="E68" s="45">
        <v>1854944</v>
      </c>
      <c r="F68" s="45">
        <v>211326</v>
      </c>
    </row>
    <row r="69" spans="1:6" x14ac:dyDescent="0.2">
      <c r="A69" t="s">
        <v>256</v>
      </c>
      <c r="B69" s="45">
        <v>571679</v>
      </c>
      <c r="C69" s="45">
        <v>1207250</v>
      </c>
      <c r="D69" s="45">
        <v>57167993</v>
      </c>
      <c r="E69" s="45">
        <v>5418392</v>
      </c>
      <c r="F69" s="45">
        <v>104554</v>
      </c>
    </row>
    <row r="70" spans="1:6" x14ac:dyDescent="0.2">
      <c r="A70" t="s">
        <v>255</v>
      </c>
      <c r="B70" s="45">
        <v>609946</v>
      </c>
      <c r="C70" s="45">
        <v>1584290</v>
      </c>
      <c r="D70" s="45">
        <v>60994691</v>
      </c>
      <c r="E70" s="45">
        <v>15734957</v>
      </c>
      <c r="F70" s="45">
        <v>263448</v>
      </c>
    </row>
    <row r="71" spans="1:6" x14ac:dyDescent="0.2">
      <c r="A71" t="s">
        <v>254</v>
      </c>
      <c r="B71" s="45">
        <v>421115</v>
      </c>
      <c r="C71" s="45">
        <v>757163</v>
      </c>
      <c r="D71" s="45">
        <v>42111589</v>
      </c>
      <c r="E71" s="45">
        <v>6669719</v>
      </c>
      <c r="F71" s="45">
        <v>87385</v>
      </c>
    </row>
    <row r="72" spans="1:6" x14ac:dyDescent="0.2">
      <c r="A72" t="s">
        <v>253</v>
      </c>
      <c r="B72" s="45">
        <v>34447691</v>
      </c>
      <c r="C72" s="45">
        <v>135852715</v>
      </c>
      <c r="D72" s="45">
        <v>3444769100</v>
      </c>
      <c r="E72" s="45">
        <v>110490033</v>
      </c>
      <c r="F72" s="45">
        <v>1252253</v>
      </c>
    </row>
    <row r="73" spans="1:6" x14ac:dyDescent="0.2">
      <c r="A73" t="s">
        <v>252</v>
      </c>
      <c r="B73" s="45">
        <v>11746832</v>
      </c>
      <c r="C73" s="45">
        <v>25030279</v>
      </c>
      <c r="D73" s="45">
        <v>1174683200</v>
      </c>
      <c r="E73" s="45">
        <v>77217808</v>
      </c>
      <c r="F73" s="45">
        <v>-25201486</v>
      </c>
    </row>
    <row r="74" spans="1:6" x14ac:dyDescent="0.2">
      <c r="A74" t="s">
        <v>251</v>
      </c>
      <c r="B74" s="45">
        <v>4882440</v>
      </c>
      <c r="C74" s="45">
        <v>8215186</v>
      </c>
      <c r="D74" s="45">
        <v>488244000</v>
      </c>
      <c r="E74" s="45">
        <v>17948712</v>
      </c>
      <c r="F74" s="45">
        <v>801705</v>
      </c>
    </row>
    <row r="75" spans="1:6" x14ac:dyDescent="0.2">
      <c r="A75" t="s">
        <v>250</v>
      </c>
      <c r="B75" s="45">
        <v>1542750</v>
      </c>
      <c r="C75" s="45">
        <v>3977420</v>
      </c>
      <c r="D75" s="45">
        <v>154275018</v>
      </c>
      <c r="E75" s="45">
        <v>4998577</v>
      </c>
      <c r="F75" s="45">
        <v>610926</v>
      </c>
    </row>
    <row r="76" spans="1:6" x14ac:dyDescent="0.2">
      <c r="A76" t="s">
        <v>249</v>
      </c>
      <c r="B76" s="45">
        <v>3100588</v>
      </c>
      <c r="C76" s="45">
        <v>12212648</v>
      </c>
      <c r="D76" s="45">
        <v>310058841</v>
      </c>
      <c r="E76" s="45">
        <v>5639752</v>
      </c>
      <c r="F76" s="45">
        <v>1628076</v>
      </c>
    </row>
    <row r="77" spans="1:6" x14ac:dyDescent="0.2">
      <c r="A77" t="s">
        <v>248</v>
      </c>
      <c r="B77" s="45">
        <v>1187926</v>
      </c>
      <c r="C77" s="45">
        <v>1687292</v>
      </c>
      <c r="D77" s="45">
        <v>118790000</v>
      </c>
      <c r="E77" s="45">
        <v>3646641</v>
      </c>
      <c r="F77" s="45">
        <v>256317</v>
      </c>
    </row>
    <row r="78" spans="1:6" x14ac:dyDescent="0.2">
      <c r="A78" t="s">
        <v>247</v>
      </c>
      <c r="B78" s="45">
        <v>559957</v>
      </c>
      <c r="C78" s="45">
        <v>1394944</v>
      </c>
      <c r="D78" s="45">
        <v>55995783</v>
      </c>
      <c r="E78" s="45">
        <v>2887570</v>
      </c>
      <c r="F78" s="45">
        <v>391923</v>
      </c>
    </row>
    <row r="79" spans="1:6" x14ac:dyDescent="0.2">
      <c r="A79" t="s">
        <v>246</v>
      </c>
      <c r="B79" s="45">
        <v>2686319</v>
      </c>
      <c r="C79" s="45">
        <v>2960825</v>
      </c>
      <c r="D79" s="45">
        <v>268631965</v>
      </c>
      <c r="E79" s="45">
        <v>750525</v>
      </c>
      <c r="F79" s="45">
        <v>-235061</v>
      </c>
    </row>
    <row r="80" spans="1:6" x14ac:dyDescent="0.2">
      <c r="A80" t="s">
        <v>245</v>
      </c>
      <c r="B80" s="45">
        <v>13288000</v>
      </c>
      <c r="C80" s="45">
        <v>25281594</v>
      </c>
      <c r="D80" s="45">
        <v>1328800000</v>
      </c>
      <c r="E80" s="45">
        <v>3666911</v>
      </c>
      <c r="F80" s="45">
        <v>5536311</v>
      </c>
    </row>
    <row r="81" spans="1:6" x14ac:dyDescent="0.2">
      <c r="A81" t="s">
        <v>244</v>
      </c>
      <c r="B81" s="45">
        <v>367443</v>
      </c>
      <c r="C81" s="45">
        <v>535301</v>
      </c>
      <c r="D81" s="45">
        <v>36744399</v>
      </c>
      <c r="E81" s="45">
        <v>5569551</v>
      </c>
      <c r="F81" s="45">
        <v>124820</v>
      </c>
    </row>
    <row r="82" spans="1:6" x14ac:dyDescent="0.2">
      <c r="A82" t="s">
        <v>243</v>
      </c>
      <c r="B82" s="45">
        <v>7839875</v>
      </c>
      <c r="C82" s="45">
        <v>18605667</v>
      </c>
      <c r="D82" s="45">
        <v>783990000</v>
      </c>
      <c r="E82" s="45">
        <v>29830401</v>
      </c>
      <c r="F82" s="45">
        <v>3538008</v>
      </c>
    </row>
    <row r="83" spans="1:6" x14ac:dyDescent="0.2">
      <c r="A83" t="s">
        <v>242</v>
      </c>
      <c r="B83" s="45">
        <v>379620</v>
      </c>
      <c r="C83" s="45">
        <v>819198</v>
      </c>
      <c r="D83" s="45">
        <v>37962045</v>
      </c>
      <c r="E83" s="45">
        <v>161982</v>
      </c>
      <c r="F83" s="45">
        <v>84619</v>
      </c>
    </row>
    <row r="84" spans="1:6" x14ac:dyDescent="0.2">
      <c r="A84" t="s">
        <v>241</v>
      </c>
      <c r="B84" s="45">
        <v>667053</v>
      </c>
      <c r="C84" s="45">
        <v>1730486</v>
      </c>
      <c r="D84" s="45">
        <v>66710000</v>
      </c>
      <c r="E84" s="45">
        <v>1369422</v>
      </c>
      <c r="F84" s="45">
        <v>209697</v>
      </c>
    </row>
    <row r="85" spans="1:6" x14ac:dyDescent="0.2">
      <c r="A85" t="s">
        <v>240</v>
      </c>
      <c r="B85" s="45">
        <v>1307460</v>
      </c>
      <c r="C85" s="45">
        <v>3568039</v>
      </c>
      <c r="D85" s="45">
        <v>130750000</v>
      </c>
      <c r="E85" s="45">
        <v>3755619</v>
      </c>
      <c r="F85" s="45">
        <v>739875</v>
      </c>
    </row>
    <row r="86" spans="1:6" x14ac:dyDescent="0.2">
      <c r="A86" t="s">
        <v>239</v>
      </c>
      <c r="B86" s="45">
        <v>97919</v>
      </c>
      <c r="C86" s="45">
        <v>571208</v>
      </c>
      <c r="D86" s="45">
        <v>9790000</v>
      </c>
      <c r="E86" s="45">
        <v>1048343</v>
      </c>
      <c r="F86" s="45">
        <v>119317</v>
      </c>
    </row>
    <row r="87" spans="1:6" x14ac:dyDescent="0.2">
      <c r="A87" t="s">
        <v>238</v>
      </c>
      <c r="B87" s="45">
        <v>700000</v>
      </c>
      <c r="C87" s="45">
        <v>1510390</v>
      </c>
      <c r="D87" s="45">
        <v>70000000</v>
      </c>
      <c r="E87" s="45">
        <v>1450161</v>
      </c>
      <c r="F87" s="45">
        <v>3469</v>
      </c>
    </row>
    <row r="88" spans="1:6" x14ac:dyDescent="0.2">
      <c r="A88" t="s">
        <v>237</v>
      </c>
      <c r="B88" s="45">
        <v>6387694</v>
      </c>
      <c r="C88" s="45">
        <v>8054003</v>
      </c>
      <c r="D88" s="45">
        <v>638769480</v>
      </c>
      <c r="E88" s="45">
        <v>14309200</v>
      </c>
      <c r="F88" s="45">
        <v>243077</v>
      </c>
    </row>
    <row r="89" spans="1:6" x14ac:dyDescent="0.2">
      <c r="A89" t="s">
        <v>236</v>
      </c>
      <c r="B89" s="45">
        <v>3569399</v>
      </c>
      <c r="C89" s="45">
        <v>6605367</v>
      </c>
      <c r="D89" s="45">
        <v>356939955</v>
      </c>
      <c r="E89" s="45">
        <v>6213489</v>
      </c>
      <c r="F89" s="45">
        <v>1104351</v>
      </c>
    </row>
    <row r="90" spans="1:6" x14ac:dyDescent="0.2">
      <c r="A90" t="s">
        <v>235</v>
      </c>
      <c r="B90" s="45">
        <v>360000</v>
      </c>
      <c r="C90" s="45">
        <v>1289987</v>
      </c>
      <c r="D90" s="45">
        <v>36000000</v>
      </c>
      <c r="E90" s="45">
        <v>3456745</v>
      </c>
      <c r="F90" s="45">
        <v>308536</v>
      </c>
    </row>
    <row r="91" spans="1:6" x14ac:dyDescent="0.2">
      <c r="A91" t="s">
        <v>234</v>
      </c>
      <c r="B91" s="45">
        <v>280694</v>
      </c>
      <c r="C91" s="45">
        <v>422143</v>
      </c>
      <c r="D91" s="45">
        <v>28069450</v>
      </c>
      <c r="E91" s="45">
        <v>1339010</v>
      </c>
      <c r="F91" s="45">
        <v>21046</v>
      </c>
    </row>
    <row r="92" spans="1:6" x14ac:dyDescent="0.2">
      <c r="A92" t="s">
        <v>233</v>
      </c>
      <c r="B92" s="45">
        <v>500094</v>
      </c>
      <c r="C92" s="45">
        <v>1442200</v>
      </c>
      <c r="D92" s="45">
        <v>50009400</v>
      </c>
      <c r="E92" s="45">
        <v>3813408</v>
      </c>
      <c r="F92" s="45">
        <v>231806</v>
      </c>
    </row>
    <row r="93" spans="1:6" x14ac:dyDescent="0.2">
      <c r="A93" t="s">
        <v>232</v>
      </c>
      <c r="B93" s="45">
        <v>707269</v>
      </c>
      <c r="C93" s="45">
        <v>1082792</v>
      </c>
      <c r="D93" s="45">
        <v>70726944</v>
      </c>
      <c r="E93" s="45">
        <v>1765666</v>
      </c>
      <c r="F93" s="45">
        <v>144361</v>
      </c>
    </row>
    <row r="94" spans="1:6" x14ac:dyDescent="0.2">
      <c r="A94" t="s">
        <v>231</v>
      </c>
      <c r="B94" s="45">
        <v>5000000</v>
      </c>
      <c r="C94" s="45">
        <v>8068616</v>
      </c>
      <c r="D94" s="45">
        <v>500000000</v>
      </c>
      <c r="E94" s="45">
        <v>13908982</v>
      </c>
      <c r="F94" s="45">
        <v>327655</v>
      </c>
    </row>
    <row r="95" spans="1:6" x14ac:dyDescent="0.2">
      <c r="A95" t="s">
        <v>230</v>
      </c>
      <c r="B95" s="45">
        <v>739960</v>
      </c>
      <c r="C95" s="45">
        <v>1147979</v>
      </c>
      <c r="D95" s="45">
        <v>73996005</v>
      </c>
      <c r="E95" s="45">
        <v>4480199</v>
      </c>
      <c r="F95" s="45">
        <v>124004</v>
      </c>
    </row>
    <row r="96" spans="1:6" x14ac:dyDescent="0.2">
      <c r="A96" t="s">
        <v>229</v>
      </c>
      <c r="B96" s="45">
        <v>500000</v>
      </c>
      <c r="C96" s="45">
        <v>565588</v>
      </c>
      <c r="D96" s="45">
        <v>50000000</v>
      </c>
      <c r="E96" s="45">
        <v>12845606</v>
      </c>
      <c r="F96" s="45">
        <v>45826</v>
      </c>
    </row>
    <row r="97" spans="1:6" x14ac:dyDescent="0.2">
      <c r="A97" t="s">
        <v>228</v>
      </c>
      <c r="B97" s="45">
        <v>9274679</v>
      </c>
      <c r="C97" s="45">
        <v>10027795</v>
      </c>
      <c r="D97" s="45">
        <v>927467947</v>
      </c>
      <c r="E97" s="45">
        <v>3176645</v>
      </c>
      <c r="F97" s="45">
        <v>-1255661</v>
      </c>
    </row>
    <row r="98" spans="1:6" x14ac:dyDescent="0.2">
      <c r="A98" t="s">
        <v>227</v>
      </c>
      <c r="B98" s="45">
        <v>1047639</v>
      </c>
      <c r="C98" s="45">
        <v>4206960</v>
      </c>
      <c r="D98" s="45">
        <v>104763911</v>
      </c>
      <c r="E98" s="45">
        <v>10021583</v>
      </c>
      <c r="F98" s="45">
        <v>1243150</v>
      </c>
    </row>
    <row r="99" spans="1:6" x14ac:dyDescent="0.2">
      <c r="A99" t="s">
        <v>226</v>
      </c>
      <c r="B99" s="45">
        <v>1600000</v>
      </c>
      <c r="C99" s="45">
        <v>3857821</v>
      </c>
      <c r="D99" s="45">
        <v>160000000</v>
      </c>
      <c r="E99" s="45">
        <v>5659594</v>
      </c>
      <c r="F99" s="45">
        <v>1118019</v>
      </c>
    </row>
    <row r="100" spans="1:6" x14ac:dyDescent="0.2">
      <c r="A100" t="s">
        <v>225</v>
      </c>
      <c r="B100" s="45">
        <v>485994</v>
      </c>
      <c r="C100" s="45">
        <v>1990625</v>
      </c>
      <c r="D100" s="45">
        <v>48599441</v>
      </c>
      <c r="E100" s="45">
        <v>5601236</v>
      </c>
      <c r="F100" s="45">
        <v>358543</v>
      </c>
    </row>
    <row r="101" spans="1:6" x14ac:dyDescent="0.2">
      <c r="A101" t="s">
        <v>224</v>
      </c>
      <c r="B101" s="45">
        <v>805933</v>
      </c>
      <c r="C101" s="45">
        <v>2837438</v>
      </c>
      <c r="D101" s="45">
        <v>80593340</v>
      </c>
      <c r="E101" s="45">
        <v>7505793</v>
      </c>
      <c r="F101" s="45">
        <v>359155</v>
      </c>
    </row>
    <row r="102" spans="1:6" x14ac:dyDescent="0.2">
      <c r="A102" t="s">
        <v>223</v>
      </c>
      <c r="B102" s="45">
        <v>2163585</v>
      </c>
      <c r="C102" s="45">
        <v>6173154</v>
      </c>
      <c r="D102" s="45">
        <v>216358580</v>
      </c>
      <c r="E102" s="45">
        <v>8329251</v>
      </c>
      <c r="F102" s="45">
        <v>188301</v>
      </c>
    </row>
    <row r="103" spans="1:6" x14ac:dyDescent="0.2">
      <c r="A103" t="s">
        <v>222</v>
      </c>
      <c r="B103" s="45">
        <v>3914000</v>
      </c>
      <c r="C103" s="45">
        <v>8247499</v>
      </c>
      <c r="D103" s="45">
        <v>391400000</v>
      </c>
      <c r="E103" s="45">
        <v>7761818</v>
      </c>
      <c r="F103" s="45">
        <v>600561</v>
      </c>
    </row>
    <row r="104" spans="1:6" x14ac:dyDescent="0.2">
      <c r="A104" t="s">
        <v>221</v>
      </c>
      <c r="B104" s="45">
        <v>5294000</v>
      </c>
      <c r="C104" s="45">
        <v>6326448</v>
      </c>
      <c r="D104" s="45">
        <v>529400000</v>
      </c>
      <c r="E104" s="45">
        <v>7561275</v>
      </c>
      <c r="F104" s="45">
        <v>661046</v>
      </c>
    </row>
    <row r="105" spans="1:6" x14ac:dyDescent="0.2">
      <c r="A105" t="s">
        <v>220</v>
      </c>
      <c r="B105" s="45">
        <v>1177962</v>
      </c>
      <c r="C105" s="45">
        <v>2589289</v>
      </c>
      <c r="D105" s="45">
        <v>117800000</v>
      </c>
      <c r="E105" s="45">
        <v>4486111</v>
      </c>
      <c r="F105" s="45">
        <v>447189</v>
      </c>
    </row>
    <row r="106" spans="1:6" x14ac:dyDescent="0.2">
      <c r="A106" t="s">
        <v>219</v>
      </c>
      <c r="B106" s="45">
        <v>818609</v>
      </c>
      <c r="C106" s="45">
        <v>2471524</v>
      </c>
      <c r="D106" s="45">
        <v>81860000</v>
      </c>
      <c r="E106" s="45">
        <v>4685640</v>
      </c>
      <c r="F106" s="45">
        <v>522586</v>
      </c>
    </row>
    <row r="107" spans="1:6" x14ac:dyDescent="0.2">
      <c r="A107" t="s">
        <v>218</v>
      </c>
      <c r="B107" s="45">
        <v>3815899</v>
      </c>
      <c r="C107" s="45">
        <v>5392466</v>
      </c>
      <c r="D107" s="45">
        <v>381590000</v>
      </c>
      <c r="E107" s="45">
        <v>7962629</v>
      </c>
      <c r="F107" s="45">
        <v>607732</v>
      </c>
    </row>
    <row r="108" spans="1:6" x14ac:dyDescent="0.2">
      <c r="A108" t="s">
        <v>217</v>
      </c>
      <c r="B108" s="45">
        <v>470000</v>
      </c>
      <c r="C108" s="45">
        <v>710765</v>
      </c>
      <c r="D108" s="45">
        <v>47000000</v>
      </c>
      <c r="E108" s="45">
        <v>1110157</v>
      </c>
      <c r="F108" s="45">
        <v>181838</v>
      </c>
    </row>
    <row r="109" spans="1:6" x14ac:dyDescent="0.2">
      <c r="A109" t="s">
        <v>216</v>
      </c>
      <c r="B109" s="45">
        <v>151200</v>
      </c>
      <c r="C109" s="45">
        <v>428691</v>
      </c>
      <c r="D109" s="45">
        <v>15120000</v>
      </c>
      <c r="E109" s="45">
        <v>382489</v>
      </c>
      <c r="F109" s="45">
        <v>98274</v>
      </c>
    </row>
    <row r="110" spans="1:6" x14ac:dyDescent="0.2">
      <c r="A110" t="s">
        <v>215</v>
      </c>
      <c r="B110" s="45">
        <v>669684</v>
      </c>
      <c r="C110" s="45">
        <v>1583967</v>
      </c>
      <c r="D110" s="45">
        <v>66968478</v>
      </c>
      <c r="E110" s="45">
        <v>1322455</v>
      </c>
      <c r="F110" s="45">
        <v>242692</v>
      </c>
    </row>
    <row r="111" spans="1:6" x14ac:dyDescent="0.2">
      <c r="A111" t="s">
        <v>214</v>
      </c>
      <c r="B111" s="45">
        <v>19139500</v>
      </c>
      <c r="C111" s="45">
        <v>49499680</v>
      </c>
      <c r="D111" s="45">
        <v>1913950000</v>
      </c>
      <c r="E111" s="45">
        <v>64134965</v>
      </c>
      <c r="F111" s="45">
        <v>7709193</v>
      </c>
    </row>
    <row r="112" spans="1:6" x14ac:dyDescent="0.2">
      <c r="A112" t="s">
        <v>213</v>
      </c>
      <c r="B112" s="45">
        <v>12938780</v>
      </c>
      <c r="C112" s="45">
        <v>24126402</v>
      </c>
      <c r="D112" s="45">
        <v>1293878081</v>
      </c>
      <c r="E112" s="45">
        <v>123918650</v>
      </c>
      <c r="F112" s="45">
        <v>988465</v>
      </c>
    </row>
    <row r="113" spans="1:6" x14ac:dyDescent="0.2">
      <c r="A113" t="s">
        <v>212</v>
      </c>
      <c r="B113" s="45">
        <v>3236512</v>
      </c>
      <c r="C113" s="45">
        <v>6278890</v>
      </c>
      <c r="D113" s="45">
        <v>323651246</v>
      </c>
      <c r="E113" s="45">
        <v>7382693</v>
      </c>
      <c r="F113" s="45">
        <v>669484</v>
      </c>
    </row>
    <row r="114" spans="1:6" x14ac:dyDescent="0.2">
      <c r="A114" t="s">
        <v>211</v>
      </c>
      <c r="B114" s="45">
        <v>4779662</v>
      </c>
      <c r="C114" s="45">
        <v>12884117</v>
      </c>
      <c r="D114" s="45">
        <v>477966290</v>
      </c>
      <c r="E114" s="45">
        <v>20179913</v>
      </c>
      <c r="F114" s="45">
        <v>591126</v>
      </c>
    </row>
    <row r="115" spans="1:6" x14ac:dyDescent="0.2">
      <c r="A115" t="s">
        <v>210</v>
      </c>
      <c r="B115" s="45">
        <v>4215457</v>
      </c>
      <c r="C115" s="45">
        <v>14042017</v>
      </c>
      <c r="D115" s="45">
        <v>421545789</v>
      </c>
      <c r="E115" s="45">
        <v>5228638</v>
      </c>
      <c r="F115" s="45">
        <v>100720</v>
      </c>
    </row>
    <row r="116" spans="1:6" x14ac:dyDescent="0.2">
      <c r="A116" t="s">
        <v>209</v>
      </c>
      <c r="B116" s="45">
        <v>31004996</v>
      </c>
      <c r="C116" s="45">
        <v>31064538</v>
      </c>
      <c r="D116" s="45">
        <v>3100499616</v>
      </c>
      <c r="E116" s="45">
        <v>57959112</v>
      </c>
      <c r="F116" s="45">
        <v>-2820090</v>
      </c>
    </row>
    <row r="117" spans="1:6" x14ac:dyDescent="0.2">
      <c r="A117" t="s">
        <v>208</v>
      </c>
      <c r="B117" s="45">
        <v>4446252</v>
      </c>
      <c r="C117" s="45">
        <v>6590738</v>
      </c>
      <c r="D117" s="45">
        <v>444630000</v>
      </c>
      <c r="E117" s="45">
        <v>27530750</v>
      </c>
      <c r="F117" s="45">
        <v>1153328</v>
      </c>
    </row>
    <row r="118" spans="1:6" x14ac:dyDescent="0.2">
      <c r="A118" t="s">
        <v>207</v>
      </c>
      <c r="B118" s="45">
        <v>1819998</v>
      </c>
      <c r="C118" s="45">
        <v>3181020</v>
      </c>
      <c r="D118" s="45">
        <v>181999868</v>
      </c>
      <c r="E118" s="45">
        <v>11559674</v>
      </c>
      <c r="F118" s="45">
        <v>243669</v>
      </c>
    </row>
    <row r="119" spans="1:6" x14ac:dyDescent="0.2">
      <c r="A119" t="s">
        <v>206</v>
      </c>
      <c r="B119" s="45">
        <v>33132826</v>
      </c>
      <c r="C119" s="45">
        <v>59219786</v>
      </c>
      <c r="D119" s="45">
        <v>3313282659</v>
      </c>
      <c r="E119" s="45">
        <v>90118503</v>
      </c>
      <c r="F119" s="45">
        <v>13450300</v>
      </c>
    </row>
    <row r="120" spans="1:6" x14ac:dyDescent="0.2">
      <c r="A120" t="s">
        <v>205</v>
      </c>
      <c r="B120" s="45">
        <v>2711751</v>
      </c>
      <c r="C120" s="45">
        <v>3467915</v>
      </c>
      <c r="D120" s="45">
        <v>271175188</v>
      </c>
      <c r="E120" s="45">
        <v>1493323</v>
      </c>
      <c r="F120" s="45">
        <v>196738</v>
      </c>
    </row>
    <row r="121" spans="1:6" x14ac:dyDescent="0.2">
      <c r="A121" t="s">
        <v>204</v>
      </c>
      <c r="B121" s="45">
        <v>4500000</v>
      </c>
      <c r="C121" s="45">
        <v>6081336</v>
      </c>
      <c r="D121" s="45">
        <v>450000000</v>
      </c>
      <c r="E121" s="45">
        <v>9182385</v>
      </c>
      <c r="F121" s="45">
        <v>1305594</v>
      </c>
    </row>
    <row r="122" spans="1:6" x14ac:dyDescent="0.2">
      <c r="A122" t="s">
        <v>203</v>
      </c>
      <c r="B122" s="45">
        <v>2878760</v>
      </c>
      <c r="C122" s="45">
        <v>4297536</v>
      </c>
      <c r="D122" s="45">
        <v>287880000</v>
      </c>
      <c r="E122" s="45">
        <v>6082248</v>
      </c>
      <c r="F122" s="45">
        <v>625244</v>
      </c>
    </row>
    <row r="123" spans="1:6" x14ac:dyDescent="0.2">
      <c r="A123" t="s">
        <v>202</v>
      </c>
      <c r="B123" s="45">
        <v>360149</v>
      </c>
      <c r="C123" s="45">
        <v>1167264</v>
      </c>
      <c r="D123" s="45">
        <v>36014952</v>
      </c>
      <c r="E123" s="45">
        <v>3346394</v>
      </c>
      <c r="F123" s="45">
        <v>262198</v>
      </c>
    </row>
    <row r="124" spans="1:6" x14ac:dyDescent="0.2">
      <c r="A124" t="s">
        <v>201</v>
      </c>
      <c r="B124" s="45">
        <v>1911881</v>
      </c>
      <c r="C124" s="45">
        <v>4769526</v>
      </c>
      <c r="D124" s="45">
        <v>191188159</v>
      </c>
      <c r="E124" s="45">
        <v>6678600</v>
      </c>
      <c r="F124" s="45">
        <v>592292</v>
      </c>
    </row>
    <row r="125" spans="1:6" x14ac:dyDescent="0.2">
      <c r="A125" t="s">
        <v>200</v>
      </c>
      <c r="B125" s="45">
        <v>2276446</v>
      </c>
      <c r="C125" s="45">
        <v>2998684</v>
      </c>
      <c r="D125" s="45">
        <v>227644608</v>
      </c>
      <c r="E125" s="45">
        <v>6366756</v>
      </c>
      <c r="F125" s="45">
        <v>95883</v>
      </c>
    </row>
    <row r="126" spans="1:6" x14ac:dyDescent="0.2">
      <c r="A126" t="s">
        <v>199</v>
      </c>
      <c r="B126" s="45">
        <v>490440</v>
      </c>
      <c r="C126" s="45">
        <v>1081147</v>
      </c>
      <c r="D126" s="45">
        <v>49040000</v>
      </c>
      <c r="E126" s="45">
        <v>4415217</v>
      </c>
      <c r="F126" s="45">
        <v>225963</v>
      </c>
    </row>
    <row r="127" spans="1:6" x14ac:dyDescent="0.2">
      <c r="A127" t="s">
        <v>198</v>
      </c>
      <c r="B127" s="45">
        <v>1275396</v>
      </c>
      <c r="C127" s="45">
        <v>2333733</v>
      </c>
      <c r="D127" s="45">
        <v>127540000</v>
      </c>
      <c r="E127" s="45">
        <v>3438664</v>
      </c>
      <c r="F127" s="45">
        <v>202170</v>
      </c>
    </row>
    <row r="128" spans="1:6" x14ac:dyDescent="0.2">
      <c r="A128" t="s">
        <v>197</v>
      </c>
      <c r="B128" s="45">
        <v>1833769</v>
      </c>
      <c r="C128" s="45">
        <v>5175731</v>
      </c>
      <c r="D128" s="45">
        <v>183380000</v>
      </c>
      <c r="E128" s="45">
        <v>7037180</v>
      </c>
      <c r="F128" s="45">
        <v>719308</v>
      </c>
    </row>
    <row r="129" spans="1:6" x14ac:dyDescent="0.2">
      <c r="A129" t="s">
        <v>196</v>
      </c>
      <c r="B129" s="45">
        <v>830479</v>
      </c>
      <c r="C129" s="45">
        <v>1208597</v>
      </c>
      <c r="D129" s="45">
        <v>83047926</v>
      </c>
      <c r="E129" s="45">
        <v>17234281</v>
      </c>
      <c r="F129" s="45">
        <v>337155</v>
      </c>
    </row>
    <row r="130" spans="1:6" x14ac:dyDescent="0.2">
      <c r="A130" t="s">
        <v>195</v>
      </c>
      <c r="B130" s="45">
        <v>551227</v>
      </c>
      <c r="C130" s="45">
        <v>2170698</v>
      </c>
      <c r="D130" s="45">
        <v>55122798</v>
      </c>
      <c r="E130" s="45">
        <v>1688865</v>
      </c>
      <c r="F130" s="45">
        <v>157022</v>
      </c>
    </row>
    <row r="131" spans="1:6" x14ac:dyDescent="0.2">
      <c r="A131" t="s">
        <v>194</v>
      </c>
      <c r="B131" s="45">
        <v>0</v>
      </c>
      <c r="C131" s="45">
        <v>508497</v>
      </c>
      <c r="D131" s="45">
        <v>140000000</v>
      </c>
      <c r="E131" s="45">
        <v>1277270</v>
      </c>
      <c r="F131" s="45">
        <v>-187258</v>
      </c>
    </row>
    <row r="132" spans="1:6" x14ac:dyDescent="0.2">
      <c r="A132" t="s">
        <v>193</v>
      </c>
      <c r="B132" s="45">
        <v>487827</v>
      </c>
      <c r="C132" s="45">
        <v>1335796</v>
      </c>
      <c r="D132" s="45">
        <v>48782751</v>
      </c>
      <c r="E132" s="45">
        <v>1191667</v>
      </c>
      <c r="F132" s="45">
        <v>138296</v>
      </c>
    </row>
    <row r="133" spans="1:6" x14ac:dyDescent="0.2">
      <c r="A133" t="s">
        <v>192</v>
      </c>
      <c r="B133" s="45">
        <v>3013779</v>
      </c>
      <c r="C133" s="45">
        <v>6594929</v>
      </c>
      <c r="D133" s="45">
        <v>301377957</v>
      </c>
      <c r="E133" s="45">
        <v>2605666</v>
      </c>
      <c r="F133" s="45">
        <v>370931</v>
      </c>
    </row>
    <row r="134" spans="1:6" x14ac:dyDescent="0.2">
      <c r="A134" t="s">
        <v>191</v>
      </c>
      <c r="B134" s="45">
        <v>0</v>
      </c>
      <c r="C134" s="45">
        <v>1264128</v>
      </c>
      <c r="D134" s="45">
        <v>146110000</v>
      </c>
      <c r="E134" s="45">
        <v>1886313</v>
      </c>
      <c r="F134" s="45">
        <v>31614</v>
      </c>
    </row>
    <row r="135" spans="1:6" x14ac:dyDescent="0.2">
      <c r="A135" t="s">
        <v>190</v>
      </c>
      <c r="B135" s="45">
        <v>0</v>
      </c>
      <c r="C135" s="45">
        <v>1258053</v>
      </c>
      <c r="D135" s="45">
        <v>112860000</v>
      </c>
      <c r="E135" s="45">
        <v>2293594</v>
      </c>
      <c r="F135" s="45">
        <v>19905</v>
      </c>
    </row>
    <row r="136" spans="1:6" x14ac:dyDescent="0.2">
      <c r="A136" t="s">
        <v>189</v>
      </c>
      <c r="B136" s="45">
        <v>0</v>
      </c>
      <c r="C136" s="45">
        <v>1004410</v>
      </c>
      <c r="D136" s="45">
        <v>44220000</v>
      </c>
      <c r="E136" s="45">
        <v>1338910</v>
      </c>
      <c r="F136" s="45">
        <v>178721</v>
      </c>
    </row>
    <row r="137" spans="1:6" x14ac:dyDescent="0.2">
      <c r="A137" t="s">
        <v>188</v>
      </c>
      <c r="B137" s="45">
        <v>0</v>
      </c>
      <c r="C137" s="45">
        <v>4067431</v>
      </c>
      <c r="D137" s="45">
        <v>148770000</v>
      </c>
      <c r="E137" s="45">
        <v>6236479</v>
      </c>
      <c r="F137" s="45">
        <v>906675</v>
      </c>
    </row>
    <row r="138" spans="1:6" x14ac:dyDescent="0.2">
      <c r="A138" t="s">
        <v>187</v>
      </c>
      <c r="B138" s="45">
        <v>2276123</v>
      </c>
      <c r="C138" s="45">
        <v>5241861</v>
      </c>
      <c r="D138" s="45">
        <v>227612362</v>
      </c>
      <c r="E138" s="45">
        <v>17510788</v>
      </c>
      <c r="F138" s="45">
        <v>934235</v>
      </c>
    </row>
    <row r="139" spans="1:6" x14ac:dyDescent="0.2">
      <c r="A139" t="s">
        <v>186</v>
      </c>
      <c r="B139" s="45">
        <v>23288184</v>
      </c>
      <c r="C139" s="45">
        <v>29335816</v>
      </c>
      <c r="D139" s="45">
        <v>2328818400</v>
      </c>
      <c r="E139" s="45">
        <v>8328918</v>
      </c>
      <c r="F139" s="45">
        <v>2381855</v>
      </c>
    </row>
    <row r="140" spans="1:6" x14ac:dyDescent="0.2">
      <c r="A140" t="s">
        <v>185</v>
      </c>
      <c r="B140" s="45">
        <v>20899554</v>
      </c>
      <c r="C140" s="45">
        <v>33647122</v>
      </c>
      <c r="D140" s="45">
        <v>2089955445</v>
      </c>
      <c r="E140" s="45">
        <v>59636286</v>
      </c>
      <c r="F140" s="45">
        <v>5331664</v>
      </c>
    </row>
    <row r="141" spans="1:6" x14ac:dyDescent="0.2">
      <c r="A141" t="s">
        <v>184</v>
      </c>
      <c r="B141" s="45">
        <v>866001</v>
      </c>
      <c r="C141" s="45">
        <v>1663165</v>
      </c>
      <c r="D141" s="45">
        <v>86600124</v>
      </c>
      <c r="E141" s="45">
        <v>13453248</v>
      </c>
      <c r="F141" s="45">
        <v>129987</v>
      </c>
    </row>
    <row r="142" spans="1:6" x14ac:dyDescent="0.2">
      <c r="A142" t="s">
        <v>183</v>
      </c>
      <c r="B142" s="45">
        <v>431517</v>
      </c>
      <c r="C142" s="45">
        <v>1158586</v>
      </c>
      <c r="D142" s="45">
        <v>43151747</v>
      </c>
      <c r="E142" s="45">
        <v>12535637</v>
      </c>
      <c r="F142" s="45">
        <v>267171</v>
      </c>
    </row>
    <row r="143" spans="1:6" x14ac:dyDescent="0.2">
      <c r="A143" t="s">
        <v>182</v>
      </c>
      <c r="B143" s="45">
        <v>789817</v>
      </c>
      <c r="C143" s="45">
        <v>1225129</v>
      </c>
      <c r="D143" s="45">
        <v>78981792</v>
      </c>
      <c r="E143" s="45">
        <v>14661417</v>
      </c>
      <c r="F143" s="45">
        <v>18982</v>
      </c>
    </row>
    <row r="144" spans="1:6" x14ac:dyDescent="0.2">
      <c r="A144" t="s">
        <v>122</v>
      </c>
      <c r="B144" s="45">
        <v>4532099</v>
      </c>
      <c r="C144" s="45">
        <v>15481689</v>
      </c>
      <c r="D144" s="45">
        <v>453209987</v>
      </c>
      <c r="E144" s="45">
        <v>108546019</v>
      </c>
      <c r="F144" s="45">
        <v>3918898</v>
      </c>
    </row>
    <row r="145" spans="1:6" x14ac:dyDescent="0.2">
      <c r="A145" t="s">
        <v>181</v>
      </c>
      <c r="B145" s="45">
        <v>10350000</v>
      </c>
      <c r="C145" s="45">
        <v>17187471</v>
      </c>
      <c r="D145" s="45">
        <v>1035000000</v>
      </c>
      <c r="E145" s="45">
        <v>6504738</v>
      </c>
      <c r="F145" s="45">
        <v>1985550</v>
      </c>
    </row>
    <row r="146" spans="1:6" x14ac:dyDescent="0.2">
      <c r="A146" t="s">
        <v>180</v>
      </c>
      <c r="B146" s="45">
        <v>40000000</v>
      </c>
      <c r="C146" s="45">
        <v>51430652</v>
      </c>
      <c r="D146" s="45">
        <v>4000000000</v>
      </c>
      <c r="E146" s="45">
        <v>21116314</v>
      </c>
      <c r="F146" s="45">
        <v>3770729</v>
      </c>
    </row>
    <row r="147" spans="1:6" x14ac:dyDescent="0.2">
      <c r="A147" t="s">
        <v>179</v>
      </c>
      <c r="B147" s="45">
        <v>0</v>
      </c>
      <c r="C147" s="45">
        <v>683198</v>
      </c>
      <c r="D147" s="45">
        <v>24000000</v>
      </c>
      <c r="E147" s="45">
        <v>263563</v>
      </c>
      <c r="F147" s="45">
        <v>290945</v>
      </c>
    </row>
    <row r="148" spans="1:6" x14ac:dyDescent="0.2">
      <c r="A148" t="s">
        <v>178</v>
      </c>
      <c r="B148" s="45">
        <v>0</v>
      </c>
      <c r="C148" s="45">
        <v>2325050</v>
      </c>
      <c r="D148" s="45">
        <v>43000000</v>
      </c>
      <c r="E148" s="45">
        <v>1137598</v>
      </c>
      <c r="F148" s="45">
        <v>177939</v>
      </c>
    </row>
    <row r="149" spans="1:6" x14ac:dyDescent="0.2">
      <c r="A149" t="s">
        <v>177</v>
      </c>
      <c r="B149" s="45">
        <v>0</v>
      </c>
      <c r="C149" s="45">
        <v>1283671</v>
      </c>
      <c r="D149" s="45">
        <v>50010000</v>
      </c>
      <c r="E149" s="45">
        <v>643579</v>
      </c>
      <c r="F149" s="45">
        <v>198630</v>
      </c>
    </row>
    <row r="150" spans="1:6" x14ac:dyDescent="0.2">
      <c r="A150" t="s">
        <v>176</v>
      </c>
      <c r="B150" s="45">
        <v>0</v>
      </c>
      <c r="C150" s="45">
        <v>3311291</v>
      </c>
      <c r="D150" s="45">
        <v>135500000</v>
      </c>
      <c r="E150" s="45">
        <v>1631648</v>
      </c>
      <c r="F150" s="45">
        <v>1081918</v>
      </c>
    </row>
    <row r="151" spans="1:6" x14ac:dyDescent="0.2">
      <c r="A151" t="s">
        <v>175</v>
      </c>
      <c r="B151" s="45">
        <v>4483500</v>
      </c>
      <c r="C151" s="45">
        <v>7024115</v>
      </c>
      <c r="D151" s="45">
        <v>448350000</v>
      </c>
      <c r="E151" s="45">
        <v>9433048</v>
      </c>
      <c r="F151" s="45">
        <v>605856</v>
      </c>
    </row>
    <row r="152" spans="1:6" x14ac:dyDescent="0.2">
      <c r="A152" t="s">
        <v>174</v>
      </c>
      <c r="B152" s="45">
        <v>0</v>
      </c>
      <c r="C152" s="45">
        <v>1264237</v>
      </c>
      <c r="D152" s="45">
        <v>100000000</v>
      </c>
      <c r="E152" s="45">
        <v>432981</v>
      </c>
      <c r="F152" s="45">
        <v>186001</v>
      </c>
    </row>
    <row r="153" spans="1:6" x14ac:dyDescent="0.2">
      <c r="A153" t="s">
        <v>173</v>
      </c>
      <c r="B153" s="45">
        <v>3000000</v>
      </c>
      <c r="C153" s="45">
        <v>4957952</v>
      </c>
      <c r="D153" s="45">
        <v>300000000</v>
      </c>
      <c r="E153" s="45">
        <v>5356043</v>
      </c>
      <c r="F153" s="45">
        <v>873176</v>
      </c>
    </row>
    <row r="154" spans="1:6" x14ac:dyDescent="0.2">
      <c r="A154" t="s">
        <v>172</v>
      </c>
      <c r="B154" s="45">
        <v>4757111</v>
      </c>
      <c r="C154" s="45">
        <v>10652995</v>
      </c>
      <c r="D154" s="45">
        <v>475711167</v>
      </c>
      <c r="E154" s="45">
        <v>2150962</v>
      </c>
      <c r="F154" s="45">
        <v>224032</v>
      </c>
    </row>
    <row r="155" spans="1:6" x14ac:dyDescent="0.2">
      <c r="A155" t="s">
        <v>171</v>
      </c>
      <c r="B155" s="45">
        <v>274955</v>
      </c>
      <c r="C155" s="45">
        <v>653891</v>
      </c>
      <c r="D155" s="45">
        <v>27495553</v>
      </c>
      <c r="E155" s="45">
        <v>744638</v>
      </c>
      <c r="F155" s="45">
        <v>103419</v>
      </c>
    </row>
    <row r="156" spans="1:6" x14ac:dyDescent="0.2">
      <c r="A156" t="s">
        <v>170</v>
      </c>
      <c r="B156" s="45">
        <v>1000000</v>
      </c>
      <c r="C156" s="45">
        <v>1160149</v>
      </c>
      <c r="D156" s="45">
        <v>100000000</v>
      </c>
      <c r="E156" s="45">
        <v>2089845</v>
      </c>
      <c r="F156" s="45">
        <v>63628</v>
      </c>
    </row>
    <row r="157" spans="1:6" x14ac:dyDescent="0.2">
      <c r="A157" t="s">
        <v>169</v>
      </c>
      <c r="B157" s="45">
        <v>0</v>
      </c>
      <c r="C157" s="45">
        <v>493161</v>
      </c>
      <c r="D157" s="45">
        <v>14520000</v>
      </c>
      <c r="E157" s="45">
        <v>1782150</v>
      </c>
      <c r="F157" s="45">
        <v>167537</v>
      </c>
    </row>
    <row r="158" spans="1:6" x14ac:dyDescent="0.2">
      <c r="A158" t="s">
        <v>168</v>
      </c>
      <c r="B158" s="45">
        <v>717818</v>
      </c>
      <c r="C158" s="45">
        <v>1060862</v>
      </c>
      <c r="D158" s="45">
        <v>71781828</v>
      </c>
      <c r="E158" s="45">
        <v>6359187</v>
      </c>
      <c r="F158" s="45">
        <v>274162</v>
      </c>
    </row>
    <row r="159" spans="1:6" x14ac:dyDescent="0.2">
      <c r="A159" t="s">
        <v>167</v>
      </c>
      <c r="B159" s="45">
        <v>2673840</v>
      </c>
      <c r="C159" s="45">
        <v>7384454</v>
      </c>
      <c r="D159" s="45">
        <v>267384090</v>
      </c>
      <c r="E159" s="45">
        <v>1201343</v>
      </c>
      <c r="F159" s="45">
        <v>99035</v>
      </c>
    </row>
    <row r="160" spans="1:6" x14ac:dyDescent="0.2">
      <c r="A160" t="s">
        <v>166</v>
      </c>
      <c r="B160" s="45">
        <v>1254390</v>
      </c>
      <c r="C160" s="45">
        <v>2502914</v>
      </c>
      <c r="D160" s="45">
        <v>125439005</v>
      </c>
      <c r="E160" s="45">
        <v>3154193</v>
      </c>
      <c r="F160" s="45">
        <v>118696</v>
      </c>
    </row>
    <row r="161" spans="1:6" x14ac:dyDescent="0.2">
      <c r="A161" t="s">
        <v>165</v>
      </c>
      <c r="B161" s="45">
        <v>4417106</v>
      </c>
      <c r="C161" s="45">
        <v>7163204</v>
      </c>
      <c r="D161" s="45">
        <v>441710673</v>
      </c>
      <c r="E161" s="45">
        <v>5551436</v>
      </c>
      <c r="F161" s="45">
        <v>1604670</v>
      </c>
    </row>
    <row r="162" spans="1:6" x14ac:dyDescent="0.2">
      <c r="A162" t="s">
        <v>164</v>
      </c>
      <c r="B162" s="45">
        <v>792550</v>
      </c>
      <c r="C162" s="45">
        <v>8398669</v>
      </c>
      <c r="D162" s="45">
        <v>79255000</v>
      </c>
      <c r="E162" s="45">
        <v>14558086</v>
      </c>
      <c r="F162" s="45">
        <v>334374</v>
      </c>
    </row>
    <row r="163" spans="1:6" x14ac:dyDescent="0.2">
      <c r="A163" t="s">
        <v>163</v>
      </c>
      <c r="B163" s="45">
        <v>0</v>
      </c>
      <c r="C163" s="45">
        <v>1164263</v>
      </c>
      <c r="D163" s="45">
        <v>60990000</v>
      </c>
      <c r="E163" s="45">
        <v>652853</v>
      </c>
      <c r="F163" s="45">
        <v>295405</v>
      </c>
    </row>
    <row r="164" spans="1:6" x14ac:dyDescent="0.2">
      <c r="A164" t="s">
        <v>162</v>
      </c>
      <c r="B164" s="45">
        <v>665158</v>
      </c>
      <c r="C164" s="45">
        <v>1142139</v>
      </c>
      <c r="D164" s="45">
        <v>66520000</v>
      </c>
      <c r="E164" s="45">
        <v>838973</v>
      </c>
      <c r="F164" s="45">
        <v>230156</v>
      </c>
    </row>
    <row r="165" spans="1:6" x14ac:dyDescent="0.2">
      <c r="A165" t="s">
        <v>161</v>
      </c>
      <c r="B165" s="45">
        <v>2573399</v>
      </c>
      <c r="C165" s="45">
        <v>3456345</v>
      </c>
      <c r="D165" s="45">
        <v>257339985</v>
      </c>
      <c r="E165" s="45">
        <v>1323834</v>
      </c>
      <c r="F165" s="45">
        <v>-67164</v>
      </c>
    </row>
    <row r="166" spans="1:6" x14ac:dyDescent="0.2">
      <c r="A166" t="s">
        <v>160</v>
      </c>
      <c r="B166" s="45">
        <v>3184925</v>
      </c>
      <c r="C166" s="45">
        <v>4790129</v>
      </c>
      <c r="D166" s="45">
        <v>318492551</v>
      </c>
      <c r="E166" s="45">
        <v>2487174</v>
      </c>
      <c r="F166" s="45">
        <v>711237</v>
      </c>
    </row>
    <row r="167" spans="1:6" x14ac:dyDescent="0.2">
      <c r="A167" t="s">
        <v>159</v>
      </c>
      <c r="B167" s="45">
        <v>5786572</v>
      </c>
      <c r="C167" s="45">
        <v>8158100</v>
      </c>
      <c r="D167" s="45">
        <v>578657219</v>
      </c>
      <c r="E167" s="45">
        <v>4532068</v>
      </c>
      <c r="F167" s="45">
        <v>1152765</v>
      </c>
    </row>
    <row r="168" spans="1:6" x14ac:dyDescent="0.2">
      <c r="A168" t="s">
        <v>158</v>
      </c>
      <c r="B168" s="45">
        <v>2852706</v>
      </c>
      <c r="C168" s="45">
        <v>6720337</v>
      </c>
      <c r="D168" s="45">
        <v>285270660</v>
      </c>
      <c r="E168" s="45">
        <v>2216719</v>
      </c>
      <c r="F168" s="45">
        <v>711636</v>
      </c>
    </row>
    <row r="169" spans="1:6" x14ac:dyDescent="0.2">
      <c r="A169" t="s">
        <v>157</v>
      </c>
      <c r="B169" s="45">
        <v>33495139</v>
      </c>
      <c r="C169" s="45">
        <v>89129915</v>
      </c>
      <c r="D169" s="45">
        <v>3349513900</v>
      </c>
      <c r="E169" s="45">
        <v>71546737</v>
      </c>
      <c r="F169" s="45">
        <v>28294994</v>
      </c>
    </row>
    <row r="170" spans="1:6" x14ac:dyDescent="0.2">
      <c r="A170" t="s">
        <v>156</v>
      </c>
      <c r="B170" s="45">
        <v>9862852</v>
      </c>
      <c r="C170" s="45">
        <v>31932147</v>
      </c>
      <c r="D170" s="45">
        <v>986285297</v>
      </c>
      <c r="E170" s="45">
        <v>5026358</v>
      </c>
      <c r="F170" s="45">
        <v>3328593</v>
      </c>
    </row>
    <row r="171" spans="1:6" x14ac:dyDescent="0.2">
      <c r="A171" t="s">
        <v>155</v>
      </c>
      <c r="B171" s="45">
        <v>5200346</v>
      </c>
      <c r="C171" s="45">
        <v>9084040</v>
      </c>
      <c r="D171" s="45">
        <v>520034667</v>
      </c>
      <c r="E171" s="45">
        <v>2890653</v>
      </c>
      <c r="F171" s="45">
        <v>-495855</v>
      </c>
    </row>
    <row r="172" spans="1:6" x14ac:dyDescent="0.2">
      <c r="A172" t="s">
        <v>154</v>
      </c>
      <c r="B172" s="45">
        <v>0</v>
      </c>
      <c r="C172" s="45">
        <v>5194277</v>
      </c>
      <c r="D172" s="45">
        <v>396170000</v>
      </c>
      <c r="E172" s="45">
        <v>3911212</v>
      </c>
      <c r="F172" s="45">
        <v>1220117</v>
      </c>
    </row>
    <row r="173" spans="1:6" x14ac:dyDescent="0.2">
      <c r="A173" t="s">
        <v>153</v>
      </c>
      <c r="B173" s="45">
        <v>12355229</v>
      </c>
      <c r="C173" s="45">
        <v>16819490</v>
      </c>
      <c r="D173" s="45">
        <v>1235522900</v>
      </c>
      <c r="E173" s="45">
        <v>3313736</v>
      </c>
      <c r="F173" s="45">
        <v>1070181</v>
      </c>
    </row>
    <row r="174" spans="1:6" x14ac:dyDescent="0.2">
      <c r="A174" t="s">
        <v>152</v>
      </c>
      <c r="B174" s="45">
        <v>0</v>
      </c>
      <c r="C174" s="45">
        <v>0</v>
      </c>
      <c r="D174" s="45">
        <v>1071670000</v>
      </c>
      <c r="E174" s="45">
        <v>7619057</v>
      </c>
      <c r="F174" s="45">
        <v>3510189</v>
      </c>
    </row>
    <row r="175" spans="1:6" x14ac:dyDescent="0.2">
      <c r="A175" t="s">
        <v>151</v>
      </c>
      <c r="B175" s="45">
        <v>16088488</v>
      </c>
      <c r="C175" s="45">
        <v>24704048</v>
      </c>
      <c r="D175" s="45">
        <v>1608848800</v>
      </c>
      <c r="E175" s="45">
        <v>11897705</v>
      </c>
      <c r="F175" s="45">
        <v>4248949</v>
      </c>
    </row>
    <row r="176" spans="1:6" x14ac:dyDescent="0.2">
      <c r="A176" t="s">
        <v>150</v>
      </c>
      <c r="B176" s="45">
        <v>0</v>
      </c>
      <c r="C176" s="45">
        <v>0</v>
      </c>
      <c r="D176" s="45">
        <v>1175000000</v>
      </c>
      <c r="E176" s="45">
        <v>4822389</v>
      </c>
      <c r="F176" s="45">
        <v>2011144</v>
      </c>
    </row>
    <row r="177" spans="1:6" x14ac:dyDescent="0.2">
      <c r="A177" t="s">
        <v>149</v>
      </c>
      <c r="B177" s="45">
        <v>0</v>
      </c>
      <c r="C177" s="45">
        <v>0</v>
      </c>
      <c r="D177" s="45">
        <v>1074640000</v>
      </c>
      <c r="E177" s="45">
        <v>6720171</v>
      </c>
      <c r="F177" s="45">
        <v>1861908</v>
      </c>
    </row>
    <row r="178" spans="1:6" x14ac:dyDescent="0.2">
      <c r="A178" t="s">
        <v>148</v>
      </c>
      <c r="B178" s="45">
        <v>0</v>
      </c>
      <c r="C178" s="45">
        <v>0</v>
      </c>
      <c r="D178" s="45">
        <v>1109390000</v>
      </c>
      <c r="E178" s="45">
        <v>8496107</v>
      </c>
      <c r="F178" s="45">
        <v>4642334</v>
      </c>
    </row>
    <row r="179" spans="1:6" x14ac:dyDescent="0.2">
      <c r="A179" t="s">
        <v>147</v>
      </c>
      <c r="B179" s="45">
        <v>25299680</v>
      </c>
      <c r="C179" s="45">
        <v>52793502</v>
      </c>
      <c r="D179" s="45">
        <v>2529968000</v>
      </c>
      <c r="E179" s="45">
        <v>32345823</v>
      </c>
      <c r="F179" s="45">
        <v>10413760</v>
      </c>
    </row>
    <row r="180" spans="1:6" x14ac:dyDescent="0.2">
      <c r="A180" t="s">
        <v>146</v>
      </c>
      <c r="B180" s="45">
        <v>0</v>
      </c>
      <c r="C180" s="45">
        <v>0</v>
      </c>
      <c r="D180" s="45">
        <v>2161560000</v>
      </c>
      <c r="E180" s="45">
        <v>14582123</v>
      </c>
      <c r="F180" s="45">
        <v>7682823</v>
      </c>
    </row>
    <row r="181" spans="1:6" x14ac:dyDescent="0.2">
      <c r="A181" t="s">
        <v>145</v>
      </c>
      <c r="B181" s="45">
        <v>0</v>
      </c>
      <c r="C181" s="45">
        <v>0</v>
      </c>
      <c r="D181" s="45">
        <v>3504910000</v>
      </c>
      <c r="E181" s="45">
        <v>18751209</v>
      </c>
      <c r="F181" s="45">
        <v>12324991</v>
      </c>
    </row>
    <row r="182" spans="1:6" x14ac:dyDescent="0.2">
      <c r="A182" t="s">
        <v>144</v>
      </c>
      <c r="B182" s="45">
        <v>27987569</v>
      </c>
      <c r="C182" s="45">
        <v>50099495</v>
      </c>
      <c r="D182" s="45">
        <v>2798756900</v>
      </c>
      <c r="E182" s="45">
        <v>20277795</v>
      </c>
      <c r="F182" s="45">
        <v>8262659</v>
      </c>
    </row>
    <row r="183" spans="1:6" x14ac:dyDescent="0.2">
      <c r="A183" t="s">
        <v>314</v>
      </c>
      <c r="B183" s="45">
        <v>17510091</v>
      </c>
      <c r="C183" s="45">
        <v>24036220</v>
      </c>
      <c r="D183" s="45">
        <v>1751010000</v>
      </c>
      <c r="E183" s="45">
        <v>9933199</v>
      </c>
      <c r="F183" s="45">
        <v>2607012</v>
      </c>
    </row>
    <row r="184" spans="1:6" x14ac:dyDescent="0.2">
      <c r="A184" t="s">
        <v>143</v>
      </c>
      <c r="B184" s="45">
        <v>37234046</v>
      </c>
      <c r="C184" s="45">
        <v>85411250</v>
      </c>
      <c r="D184" s="45">
        <v>3723404600</v>
      </c>
      <c r="E184" s="45">
        <v>35580829</v>
      </c>
      <c r="F184" s="45">
        <v>13693588</v>
      </c>
    </row>
    <row r="185" spans="1:6" x14ac:dyDescent="0.2">
      <c r="A185" t="s">
        <v>142</v>
      </c>
      <c r="B185" s="45">
        <v>18852157</v>
      </c>
      <c r="C185" s="45">
        <v>28956242</v>
      </c>
      <c r="D185" s="45">
        <v>1885215700</v>
      </c>
      <c r="E185" s="45">
        <v>11526554</v>
      </c>
      <c r="F185" s="45">
        <v>2681981</v>
      </c>
    </row>
    <row r="186" spans="1:6" x14ac:dyDescent="0.2">
      <c r="A186" t="s">
        <v>141</v>
      </c>
      <c r="B186" s="45">
        <v>37088774</v>
      </c>
      <c r="C186" s="45">
        <v>94094979</v>
      </c>
      <c r="D186" s="45">
        <v>3708877400</v>
      </c>
      <c r="E186" s="45">
        <v>36285475</v>
      </c>
      <c r="F186" s="45">
        <v>18451311</v>
      </c>
    </row>
    <row r="187" spans="1:6" x14ac:dyDescent="0.2">
      <c r="A187" t="s">
        <v>140</v>
      </c>
      <c r="B187" s="45">
        <v>0</v>
      </c>
      <c r="C187" s="45">
        <v>0</v>
      </c>
      <c r="D187" s="45">
        <v>122070000</v>
      </c>
      <c r="E187" s="45">
        <v>912577</v>
      </c>
      <c r="F187" s="45">
        <v>127385</v>
      </c>
    </row>
    <row r="188" spans="1:6" x14ac:dyDescent="0.2">
      <c r="A188" t="s">
        <v>139</v>
      </c>
      <c r="B188" s="45">
        <v>0</v>
      </c>
      <c r="C188" s="45">
        <v>0</v>
      </c>
      <c r="D188" s="45">
        <v>207270000</v>
      </c>
      <c r="E188" s="45">
        <v>1805024</v>
      </c>
      <c r="F188" s="45">
        <v>754312</v>
      </c>
    </row>
    <row r="189" spans="1:6" x14ac:dyDescent="0.2">
      <c r="A189" t="s">
        <v>138</v>
      </c>
      <c r="B189" s="45">
        <v>0</v>
      </c>
      <c r="C189" s="45">
        <v>0</v>
      </c>
      <c r="D189" s="45">
        <v>127720000</v>
      </c>
      <c r="E189" s="45">
        <v>718453</v>
      </c>
      <c r="F189" s="45">
        <v>328424</v>
      </c>
    </row>
    <row r="190" spans="1:6" x14ac:dyDescent="0.2">
      <c r="A190" t="s">
        <v>137</v>
      </c>
      <c r="B190" s="45">
        <v>0</v>
      </c>
      <c r="C190" s="45">
        <v>0</v>
      </c>
      <c r="D190" s="45">
        <v>132270000</v>
      </c>
      <c r="E190" s="45">
        <v>403535</v>
      </c>
      <c r="F190" s="45">
        <v>170549</v>
      </c>
    </row>
    <row r="191" spans="1:6" x14ac:dyDescent="0.2">
      <c r="A191" t="s">
        <v>136</v>
      </c>
      <c r="B191" s="45">
        <v>0</v>
      </c>
      <c r="C191" s="45">
        <v>0</v>
      </c>
      <c r="D191" s="45">
        <v>164330000</v>
      </c>
      <c r="E191" s="45">
        <v>1115550</v>
      </c>
      <c r="F191" s="45">
        <v>268705</v>
      </c>
    </row>
    <row r="192" spans="1:6" x14ac:dyDescent="0.2">
      <c r="A192" t="s">
        <v>135</v>
      </c>
      <c r="B192" s="45">
        <v>1656000</v>
      </c>
      <c r="C192" s="45">
        <v>4521486</v>
      </c>
      <c r="D192" s="45">
        <v>165600000</v>
      </c>
      <c r="E192" s="45">
        <v>1729592</v>
      </c>
      <c r="F192" s="45">
        <v>768912</v>
      </c>
    </row>
    <row r="193" spans="1:6" x14ac:dyDescent="0.2">
      <c r="A193" t="s">
        <v>134</v>
      </c>
      <c r="B193" s="45">
        <v>3058823</v>
      </c>
      <c r="C193" s="45">
        <v>4440354</v>
      </c>
      <c r="D193" s="45">
        <v>305880000</v>
      </c>
      <c r="E193" s="45">
        <v>2247906</v>
      </c>
      <c r="F193" s="45">
        <v>530452</v>
      </c>
    </row>
    <row r="194" spans="1:6" x14ac:dyDescent="0.2">
      <c r="A194" t="s">
        <v>133</v>
      </c>
      <c r="B194" s="45">
        <v>2204302</v>
      </c>
      <c r="C194" s="45">
        <v>3819245</v>
      </c>
      <c r="D194" s="45">
        <v>220430000</v>
      </c>
      <c r="E194" s="45">
        <v>2134529</v>
      </c>
      <c r="F194" s="45">
        <v>692767</v>
      </c>
    </row>
    <row r="195" spans="1:6" x14ac:dyDescent="0.2">
      <c r="A195" t="s">
        <v>132</v>
      </c>
      <c r="B195" s="45">
        <v>6029456</v>
      </c>
      <c r="C195" s="45">
        <v>9872797</v>
      </c>
      <c r="D195" s="45">
        <v>602945613</v>
      </c>
      <c r="E195" s="45">
        <v>4366801</v>
      </c>
      <c r="F195" s="45">
        <v>2660148</v>
      </c>
    </row>
    <row r="196" spans="1:6" x14ac:dyDescent="0.2">
      <c r="A196" t="s">
        <v>122</v>
      </c>
      <c r="B196" s="45">
        <v>4532099</v>
      </c>
      <c r="C196" s="45">
        <v>15481689</v>
      </c>
      <c r="D196" s="45">
        <v>453209987</v>
      </c>
      <c r="E196" s="45">
        <v>108546019</v>
      </c>
      <c r="F196" s="45">
        <v>3918898</v>
      </c>
    </row>
    <row r="197" spans="1:6" x14ac:dyDescent="0.2">
      <c r="A197" t="s">
        <v>301</v>
      </c>
      <c r="B197" s="45">
        <v>2831681</v>
      </c>
      <c r="C197" s="45">
        <v>7785611</v>
      </c>
      <c r="D197" s="45">
        <v>283170000</v>
      </c>
      <c r="E197" s="45">
        <v>5374092</v>
      </c>
      <c r="F197" s="45">
        <v>253923</v>
      </c>
    </row>
    <row r="198" spans="1:6" x14ac:dyDescent="0.2">
      <c r="A198" t="s">
        <v>302</v>
      </c>
      <c r="B198" s="45">
        <v>449998</v>
      </c>
      <c r="C198" s="45">
        <v>1406333</v>
      </c>
      <c r="D198" s="45">
        <v>45000000</v>
      </c>
      <c r="E198" s="45">
        <v>2118336</v>
      </c>
      <c r="F198" s="45">
        <v>195010</v>
      </c>
    </row>
    <row r="199" spans="1:6" x14ac:dyDescent="0.2">
      <c r="A199" t="s">
        <v>303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55B89-3131-924E-960F-693AE04DE4BF}">
  <sheetPr codeName="Sheet52"/>
  <dimension ref="A3:Q355"/>
  <sheetViews>
    <sheetView topLeftCell="A181" workbookViewId="0">
      <selection activeCell="H35" sqref="H35"/>
    </sheetView>
  </sheetViews>
  <sheetFormatPr baseColWidth="10" defaultRowHeight="16" x14ac:dyDescent="0.2"/>
  <cols>
    <col min="2" max="2" width="19.5" customWidth="1"/>
    <col min="3" max="3" width="17.6640625" customWidth="1"/>
    <col min="4" max="4" width="12.83203125" customWidth="1"/>
    <col min="5" max="5" width="18.1640625" customWidth="1"/>
    <col min="6" max="6" width="15.83203125" customWidth="1"/>
    <col min="13" max="13" width="13.6640625" customWidth="1"/>
  </cols>
  <sheetData>
    <row r="3" spans="9:9" x14ac:dyDescent="0.2">
      <c r="I3" s="77" t="e">
        <f t="shared" ref="I3:I5" si="0">H3/$M$21*1000</f>
        <v>#N/A</v>
      </c>
    </row>
    <row r="4" spans="9:9" x14ac:dyDescent="0.2">
      <c r="I4" s="77" t="e">
        <f t="shared" si="0"/>
        <v>#N/A</v>
      </c>
    </row>
    <row r="5" spans="9:9" x14ac:dyDescent="0.2">
      <c r="I5" s="77" t="e">
        <f t="shared" si="0"/>
        <v>#N/A</v>
      </c>
    </row>
    <row r="6" spans="9:9" x14ac:dyDescent="0.2">
      <c r="I6" s="77" t="e">
        <f>H6/$M$21*1000</f>
        <v>#N/A</v>
      </c>
    </row>
    <row r="7" spans="9:9" x14ac:dyDescent="0.2">
      <c r="I7" s="77" t="e">
        <f t="shared" ref="I7:I9" si="1">H7/$M$20*1000</f>
        <v>#N/A</v>
      </c>
    </row>
    <row r="8" spans="9:9" x14ac:dyDescent="0.2">
      <c r="I8" s="77" t="e">
        <f t="shared" si="1"/>
        <v>#N/A</v>
      </c>
    </row>
    <row r="9" spans="9:9" x14ac:dyDescent="0.2">
      <c r="I9" s="77" t="e">
        <f t="shared" si="1"/>
        <v>#N/A</v>
      </c>
    </row>
    <row r="10" spans="9:9" x14ac:dyDescent="0.2">
      <c r="I10" s="77" t="e">
        <f>H10/$M$20*1000</f>
        <v>#N/A</v>
      </c>
    </row>
    <row r="11" spans="9:9" x14ac:dyDescent="0.2">
      <c r="I11" s="77"/>
    </row>
    <row r="12" spans="9:9" x14ac:dyDescent="0.2">
      <c r="I12" s="77"/>
    </row>
    <row r="18" spans="2:17" x14ac:dyDescent="0.2">
      <c r="B18" t="e">
        <f>VLOOKUP(A1,'2020'!A40:E210,5,FALSE)</f>
        <v>#N/A</v>
      </c>
      <c r="D18" t="e">
        <f>VLOOKUP(A1,'2020'!A40:F210,6,FALSE)</f>
        <v>#N/A</v>
      </c>
      <c r="K18" t="e">
        <f>VLOOKUP(A1,'2020'!A40:B210,2,FALSE)</f>
        <v>#N/A</v>
      </c>
      <c r="L18" t="e">
        <f>VLOOKUP(A1,'2020'!A40:C210,3,FALSE)</f>
        <v>#N/A</v>
      </c>
      <c r="M18" t="e">
        <f>VLOOKUP(A1,'2020'!A40:D210,4,FALSE)</f>
        <v>#N/A</v>
      </c>
    </row>
    <row r="19" spans="2:17" x14ac:dyDescent="0.2">
      <c r="B19" t="e">
        <f>VLOOKUP(A1,'2021'!A40:E210,5,FALSE)</f>
        <v>#N/A</v>
      </c>
      <c r="D19" t="e">
        <f>VLOOKUP(A1,'2021'!A40:F210,6,FALSE)</f>
        <v>#N/A</v>
      </c>
      <c r="K19" t="e">
        <f>VLOOKUP(A1,'2021'!A40:B210,2,FALSE)</f>
        <v>#N/A</v>
      </c>
      <c r="L19" t="e">
        <f>VLOOKUP(A1,'2021'!A40:C210,3,FALSE)</f>
        <v>#N/A</v>
      </c>
      <c r="M19" t="e">
        <f>VLOOKUP(A1,'2021'!A40:D210,4,FALSE)</f>
        <v>#N/A</v>
      </c>
    </row>
    <row r="20" spans="2:17" x14ac:dyDescent="0.2">
      <c r="B20" t="e">
        <f>VLOOKUP(A1,'2022'!A40:E210,5,FALSE)</f>
        <v>#N/A</v>
      </c>
      <c r="D20" t="e">
        <f>VLOOKUP(A1,'2022'!A40:F210,6,FALSE)</f>
        <v>#N/A</v>
      </c>
      <c r="K20" t="e">
        <f>VLOOKUP(A1,'2022'!A40:B210,2,FALSE)</f>
        <v>#N/A</v>
      </c>
      <c r="L20" t="e">
        <f>VLOOKUP(A1,'2022'!A40:C210,3,FALSE)</f>
        <v>#N/A</v>
      </c>
      <c r="M20" t="e">
        <f>VLOOKUP(A1,'2022'!A40:D210,4,FALSE)</f>
        <v>#N/A</v>
      </c>
    </row>
    <row r="21" spans="2:17" x14ac:dyDescent="0.2">
      <c r="B21" t="e">
        <f>VLOOKUP(A1,'2023'!A40:E210,5,FALSE)</f>
        <v>#N/A</v>
      </c>
      <c r="D21" t="e">
        <f>VLOOKUP(A1,'2023'!A40:F210,6,FALSE)</f>
        <v>#N/A</v>
      </c>
      <c r="K21" t="e">
        <f>VLOOKUP(A1,'2023'!A40:B210,2,FALSE)</f>
        <v>#N/A</v>
      </c>
      <c r="L21" t="e">
        <f>VLOOKUP(A1,'2023'!A40:C210,3,FALSE)</f>
        <v>#N/A</v>
      </c>
      <c r="M21" t="e">
        <f>VLOOKUP(A1,'2023'!A40:D210,4,FALSE)</f>
        <v>#N/A</v>
      </c>
    </row>
    <row r="22" spans="2:17" x14ac:dyDescent="0.2">
      <c r="K22" t="e">
        <f>K21</f>
        <v>#N/A</v>
      </c>
      <c r="L22" t="e">
        <f>L21</f>
        <v>#N/A</v>
      </c>
      <c r="M22" t="e">
        <f>M21</f>
        <v>#N/A</v>
      </c>
    </row>
    <row r="26" spans="2:17" x14ac:dyDescent="0.2"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2:17" x14ac:dyDescent="0.2"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2:17" x14ac:dyDescent="0.2">
      <c r="K31" s="86" t="e">
        <f>SUM(I3:I6)</f>
        <v>#N/A</v>
      </c>
      <c r="L31" t="e">
        <f>K31*(M22/N22)</f>
        <v>#N/A</v>
      </c>
    </row>
    <row r="32" spans="2:17" x14ac:dyDescent="0.2">
      <c r="L32" t="e">
        <f>E22/N22*1000</f>
        <v>#DIV/0!</v>
      </c>
      <c r="P32" s="73"/>
      <c r="Q32" s="73"/>
    </row>
    <row r="36" spans="1:11" x14ac:dyDescent="0.2">
      <c r="K36" t="e">
        <f>((K3-L3)/M22)*1000</f>
        <v>#N/A</v>
      </c>
    </row>
    <row r="37" spans="1:11" x14ac:dyDescent="0.2">
      <c r="K37" t="e">
        <f>((K3-L3)/N22)*1000</f>
        <v>#DIV/0!</v>
      </c>
    </row>
    <row r="40" spans="1:11" x14ac:dyDescent="0.2">
      <c r="A40" t="s">
        <v>131</v>
      </c>
      <c r="B40" t="s">
        <v>128</v>
      </c>
      <c r="C40" t="s">
        <v>10</v>
      </c>
      <c r="D40" t="s">
        <v>129</v>
      </c>
      <c r="E40" t="s">
        <v>130</v>
      </c>
      <c r="F40" t="s">
        <v>6</v>
      </c>
    </row>
    <row r="41" spans="1:11" x14ac:dyDescent="0.2">
      <c r="A41" t="s">
        <v>290</v>
      </c>
      <c r="B41" s="45">
        <v>11085538</v>
      </c>
      <c r="C41" s="45">
        <v>5997023</v>
      </c>
      <c r="D41" s="45">
        <v>1108553895</v>
      </c>
      <c r="E41" s="45">
        <v>1198934</v>
      </c>
      <c r="F41" s="45">
        <v>-1119430</v>
      </c>
    </row>
    <row r="42" spans="1:11" x14ac:dyDescent="0.2">
      <c r="A42" t="s">
        <v>289</v>
      </c>
      <c r="B42" s="45">
        <v>6187219</v>
      </c>
      <c r="C42" s="45">
        <v>12184529</v>
      </c>
      <c r="D42" s="45">
        <v>618721968</v>
      </c>
      <c r="E42" s="45">
        <v>2223530</v>
      </c>
      <c r="F42" s="45">
        <v>477371</v>
      </c>
    </row>
    <row r="43" spans="1:11" x14ac:dyDescent="0.2">
      <c r="A43" t="s">
        <v>288</v>
      </c>
      <c r="B43" s="45">
        <v>713608</v>
      </c>
      <c r="C43" s="45">
        <v>1708534</v>
      </c>
      <c r="D43" s="45">
        <v>71360808</v>
      </c>
      <c r="E43" s="45">
        <v>3535415</v>
      </c>
      <c r="F43" s="45">
        <v>142517</v>
      </c>
    </row>
    <row r="44" spans="1:11" x14ac:dyDescent="0.2">
      <c r="A44" t="s">
        <v>284</v>
      </c>
      <c r="B44" s="45">
        <v>30438112</v>
      </c>
      <c r="C44" s="45">
        <v>28634491</v>
      </c>
      <c r="D44" s="45">
        <v>3043811200</v>
      </c>
      <c r="E44" s="45">
        <v>19242048</v>
      </c>
      <c r="F44" s="45">
        <v>-366628</v>
      </c>
    </row>
    <row r="45" spans="1:11" x14ac:dyDescent="0.2">
      <c r="A45" t="s">
        <v>283</v>
      </c>
      <c r="B45" s="45">
        <v>10342295</v>
      </c>
      <c r="C45" s="45">
        <v>11185141</v>
      </c>
      <c r="D45" s="45">
        <v>1034229500</v>
      </c>
      <c r="E45" s="45">
        <v>57835977</v>
      </c>
      <c r="F45" s="45">
        <v>604820</v>
      </c>
    </row>
    <row r="46" spans="1:11" x14ac:dyDescent="0.2">
      <c r="A46" t="s">
        <v>282</v>
      </c>
      <c r="B46" s="45">
        <v>431196</v>
      </c>
      <c r="C46" s="45">
        <v>913387</v>
      </c>
      <c r="D46" s="45">
        <v>43119688</v>
      </c>
      <c r="E46" s="45">
        <v>3863571</v>
      </c>
      <c r="F46" s="45">
        <v>421297</v>
      </c>
    </row>
    <row r="47" spans="1:11" x14ac:dyDescent="0.2">
      <c r="A47" t="s">
        <v>281</v>
      </c>
      <c r="B47" s="45">
        <v>179803</v>
      </c>
      <c r="C47" s="45">
        <v>265392</v>
      </c>
      <c r="D47" s="45">
        <v>17980358</v>
      </c>
      <c r="E47" s="45">
        <v>338629</v>
      </c>
      <c r="F47" s="45">
        <v>60786</v>
      </c>
    </row>
    <row r="48" spans="1:11" x14ac:dyDescent="0.2">
      <c r="A48" t="s">
        <v>280</v>
      </c>
      <c r="B48" s="45">
        <v>807988</v>
      </c>
      <c r="C48" s="45">
        <v>1373496</v>
      </c>
      <c r="D48" s="45">
        <v>80798839</v>
      </c>
      <c r="E48" s="45">
        <v>6868373</v>
      </c>
      <c r="F48" s="45">
        <v>174474</v>
      </c>
    </row>
    <row r="49" spans="1:6" x14ac:dyDescent="0.2">
      <c r="A49" t="s">
        <v>279</v>
      </c>
      <c r="B49" s="45">
        <v>400000</v>
      </c>
      <c r="C49" s="45">
        <v>1372953</v>
      </c>
      <c r="D49" s="45">
        <v>40000000</v>
      </c>
      <c r="E49" s="45">
        <v>608576</v>
      </c>
      <c r="F49" s="45">
        <v>277126</v>
      </c>
    </row>
    <row r="50" spans="1:6" x14ac:dyDescent="0.2">
      <c r="A50" t="s">
        <v>278</v>
      </c>
      <c r="B50" s="45">
        <v>2162949</v>
      </c>
      <c r="C50" s="45">
        <v>2563499</v>
      </c>
      <c r="D50" s="45">
        <v>216294961</v>
      </c>
      <c r="E50" s="45">
        <v>1371467</v>
      </c>
      <c r="F50" s="45">
        <v>883563</v>
      </c>
    </row>
    <row r="51" spans="1:6" x14ac:dyDescent="0.2">
      <c r="A51" t="s">
        <v>277</v>
      </c>
      <c r="B51" s="45">
        <v>419797</v>
      </c>
      <c r="C51" s="45">
        <v>964036</v>
      </c>
      <c r="D51" s="45">
        <v>41979773</v>
      </c>
      <c r="E51" s="45">
        <v>865947</v>
      </c>
      <c r="F51" s="45">
        <v>59720</v>
      </c>
    </row>
    <row r="52" spans="1:6" x14ac:dyDescent="0.2">
      <c r="A52" t="s">
        <v>276</v>
      </c>
      <c r="B52" s="45">
        <v>1232098</v>
      </c>
      <c r="C52" s="45">
        <v>2118650</v>
      </c>
      <c r="D52" s="45">
        <v>123209812</v>
      </c>
      <c r="E52" s="45">
        <v>4330051</v>
      </c>
      <c r="F52" s="45">
        <v>84353</v>
      </c>
    </row>
    <row r="53" spans="1:6" x14ac:dyDescent="0.2">
      <c r="A53" t="s">
        <v>275</v>
      </c>
      <c r="B53" s="45">
        <v>3047076</v>
      </c>
      <c r="C53" s="45">
        <v>3984169</v>
      </c>
      <c r="D53" s="45">
        <v>304707600</v>
      </c>
      <c r="E53" s="45">
        <v>786127</v>
      </c>
      <c r="F53" s="45">
        <v>330571</v>
      </c>
    </row>
    <row r="54" spans="1:6" x14ac:dyDescent="0.2">
      <c r="A54" t="s">
        <v>274</v>
      </c>
      <c r="B54" s="45">
        <v>2170973</v>
      </c>
      <c r="C54" s="45">
        <v>3343796</v>
      </c>
      <c r="D54" s="45">
        <v>217097323</v>
      </c>
      <c r="E54" s="45">
        <v>2601723</v>
      </c>
      <c r="F54" s="45">
        <v>621105</v>
      </c>
    </row>
    <row r="55" spans="1:6" x14ac:dyDescent="0.2">
      <c r="A55" t="s">
        <v>273</v>
      </c>
      <c r="B55" s="45">
        <v>1064365</v>
      </c>
      <c r="C55" s="45">
        <v>1811808</v>
      </c>
      <c r="D55" s="45">
        <v>106436576</v>
      </c>
      <c r="E55" s="45">
        <v>1064553</v>
      </c>
      <c r="F55" s="45">
        <v>386503</v>
      </c>
    </row>
    <row r="56" spans="1:6" x14ac:dyDescent="0.2">
      <c r="A56" t="s">
        <v>272</v>
      </c>
      <c r="B56" s="45">
        <v>7423227</v>
      </c>
      <c r="C56" s="45">
        <v>22026730</v>
      </c>
      <c r="D56" s="45">
        <v>742322764</v>
      </c>
      <c r="E56" s="45">
        <v>36827961</v>
      </c>
      <c r="F56" s="45">
        <v>1896699</v>
      </c>
    </row>
    <row r="57" spans="1:6" x14ac:dyDescent="0.2">
      <c r="A57" t="s">
        <v>271</v>
      </c>
      <c r="B57" s="45">
        <v>1300068</v>
      </c>
      <c r="C57" s="45">
        <v>2008993</v>
      </c>
      <c r="D57" s="45">
        <v>130006834</v>
      </c>
      <c r="E57" s="45">
        <v>906312</v>
      </c>
      <c r="F57" s="45">
        <v>194889</v>
      </c>
    </row>
    <row r="58" spans="1:6" x14ac:dyDescent="0.2">
      <c r="A58" t="s">
        <v>270</v>
      </c>
      <c r="B58" s="45">
        <v>929041</v>
      </c>
      <c r="C58" s="45">
        <v>3297878</v>
      </c>
      <c r="D58" s="45">
        <v>92904146</v>
      </c>
      <c r="E58" s="45">
        <v>5577558</v>
      </c>
      <c r="F58" s="45">
        <v>835405</v>
      </c>
    </row>
    <row r="59" spans="1:6" x14ac:dyDescent="0.2">
      <c r="A59" t="s">
        <v>269</v>
      </c>
      <c r="B59" s="45">
        <v>2015995</v>
      </c>
      <c r="C59" s="45">
        <v>3438332</v>
      </c>
      <c r="D59" s="45">
        <v>201599557</v>
      </c>
      <c r="E59" s="45">
        <v>5597581</v>
      </c>
      <c r="F59" s="45">
        <v>457982</v>
      </c>
    </row>
    <row r="60" spans="1:6" x14ac:dyDescent="0.2">
      <c r="A60" t="s">
        <v>268</v>
      </c>
      <c r="B60" s="45">
        <v>3214481</v>
      </c>
      <c r="C60" s="45">
        <v>3942043</v>
      </c>
      <c r="D60" s="45">
        <v>321448153</v>
      </c>
      <c r="E60" s="45">
        <v>516362</v>
      </c>
      <c r="F60" s="45">
        <v>232769</v>
      </c>
    </row>
    <row r="61" spans="1:6" x14ac:dyDescent="0.2">
      <c r="A61" t="s">
        <v>267</v>
      </c>
      <c r="B61" s="45">
        <v>1261967</v>
      </c>
      <c r="C61" s="45">
        <v>1868641</v>
      </c>
      <c r="D61" s="45">
        <v>126196780</v>
      </c>
      <c r="E61" s="45">
        <v>5738370</v>
      </c>
      <c r="F61" s="45">
        <v>318358</v>
      </c>
    </row>
    <row r="62" spans="1:6" x14ac:dyDescent="0.2">
      <c r="A62" t="s">
        <v>266</v>
      </c>
      <c r="B62" s="45">
        <v>2627302</v>
      </c>
      <c r="C62" s="45">
        <v>4699708</v>
      </c>
      <c r="D62" s="45">
        <v>262730247</v>
      </c>
      <c r="E62" s="45">
        <v>1220560</v>
      </c>
      <c r="F62" s="45">
        <v>157968</v>
      </c>
    </row>
    <row r="63" spans="1:6" x14ac:dyDescent="0.2">
      <c r="A63" t="s">
        <v>265</v>
      </c>
      <c r="B63" s="45">
        <v>1744048</v>
      </c>
      <c r="C63" s="45">
        <v>2388616</v>
      </c>
      <c r="D63" s="45">
        <v>174404824</v>
      </c>
      <c r="E63" s="45">
        <v>1802653</v>
      </c>
      <c r="F63" s="45">
        <v>181759</v>
      </c>
    </row>
    <row r="64" spans="1:6" x14ac:dyDescent="0.2">
      <c r="A64" t="s">
        <v>264</v>
      </c>
      <c r="B64" s="45">
        <v>4111983</v>
      </c>
      <c r="C64" s="45">
        <v>455270</v>
      </c>
      <c r="D64" s="45">
        <v>411198302</v>
      </c>
      <c r="E64" s="45">
        <v>1607039</v>
      </c>
      <c r="F64" s="45">
        <v>-8672</v>
      </c>
    </row>
    <row r="65" spans="1:6" x14ac:dyDescent="0.2">
      <c r="A65" t="s">
        <v>263</v>
      </c>
      <c r="B65" s="45">
        <v>501590</v>
      </c>
      <c r="C65" s="45">
        <v>706452</v>
      </c>
      <c r="D65" s="45">
        <v>50159019</v>
      </c>
      <c r="E65" s="45">
        <v>1213721</v>
      </c>
      <c r="F65" s="45">
        <v>42088</v>
      </c>
    </row>
    <row r="66" spans="1:6" x14ac:dyDescent="0.2">
      <c r="A66" t="s">
        <v>262</v>
      </c>
      <c r="B66" s="45">
        <v>2424157</v>
      </c>
      <c r="C66" s="45">
        <v>4056527</v>
      </c>
      <c r="D66" s="45">
        <v>242415784</v>
      </c>
      <c r="E66" s="45">
        <v>11355969</v>
      </c>
      <c r="F66" s="45">
        <v>102964</v>
      </c>
    </row>
    <row r="67" spans="1:6" x14ac:dyDescent="0.2">
      <c r="A67" t="s">
        <v>261</v>
      </c>
      <c r="B67" s="45">
        <v>3582012</v>
      </c>
      <c r="C67" s="45">
        <v>7763525</v>
      </c>
      <c r="D67" s="45">
        <v>358201208</v>
      </c>
      <c r="E67" s="45">
        <v>4328806</v>
      </c>
      <c r="F67" s="45">
        <v>538795</v>
      </c>
    </row>
    <row r="68" spans="1:6" x14ac:dyDescent="0.2">
      <c r="A68" t="s">
        <v>260</v>
      </c>
      <c r="B68" s="45">
        <v>3663563</v>
      </c>
      <c r="C68" s="45">
        <v>5032891</v>
      </c>
      <c r="D68" s="45">
        <v>366356303</v>
      </c>
      <c r="E68" s="45">
        <v>1683184</v>
      </c>
      <c r="F68" s="45">
        <v>187140</v>
      </c>
    </row>
    <row r="69" spans="1:6" x14ac:dyDescent="0.2">
      <c r="A69" t="s">
        <v>259</v>
      </c>
      <c r="B69" s="45">
        <v>4766000</v>
      </c>
      <c r="C69" s="45">
        <v>4340591</v>
      </c>
      <c r="D69" s="45">
        <v>476600000</v>
      </c>
      <c r="E69" s="45">
        <v>278969</v>
      </c>
      <c r="F69" s="45">
        <v>4155</v>
      </c>
    </row>
    <row r="70" spans="1:6" x14ac:dyDescent="0.2">
      <c r="A70" t="s">
        <v>258</v>
      </c>
      <c r="B70" s="45">
        <v>1430000</v>
      </c>
      <c r="C70" s="45">
        <v>1747284</v>
      </c>
      <c r="D70" s="45">
        <v>143000000</v>
      </c>
      <c r="E70" s="45">
        <v>2655712</v>
      </c>
      <c r="F70" s="45">
        <v>223819</v>
      </c>
    </row>
    <row r="71" spans="1:6" x14ac:dyDescent="0.2">
      <c r="A71" t="s">
        <v>257</v>
      </c>
      <c r="B71" s="45">
        <v>2975371</v>
      </c>
      <c r="C71" s="45">
        <v>8349564</v>
      </c>
      <c r="D71" s="45">
        <v>297537174</v>
      </c>
      <c r="E71" s="45">
        <v>2589458</v>
      </c>
      <c r="F71" s="45">
        <v>608930</v>
      </c>
    </row>
    <row r="72" spans="1:6" x14ac:dyDescent="0.2">
      <c r="A72" t="s">
        <v>256</v>
      </c>
      <c r="B72" s="45">
        <v>571679</v>
      </c>
      <c r="C72" s="45">
        <v>1361970</v>
      </c>
      <c r="D72" s="45">
        <v>57167993</v>
      </c>
      <c r="E72" s="45">
        <v>7742796</v>
      </c>
      <c r="F72" s="45">
        <v>219558</v>
      </c>
    </row>
    <row r="73" spans="1:6" x14ac:dyDescent="0.2">
      <c r="A73" t="s">
        <v>255</v>
      </c>
      <c r="B73" s="45">
        <v>609946</v>
      </c>
      <c r="C73" s="45">
        <v>2418877</v>
      </c>
      <c r="D73" s="45">
        <v>60994691</v>
      </c>
      <c r="E73" s="45">
        <v>21315015</v>
      </c>
      <c r="F73" s="45">
        <v>874000</v>
      </c>
    </row>
    <row r="74" spans="1:6" x14ac:dyDescent="0.2">
      <c r="A74" t="s">
        <v>254</v>
      </c>
      <c r="B74" s="45">
        <v>421115</v>
      </c>
      <c r="C74" s="45">
        <v>833148</v>
      </c>
      <c r="D74" s="45">
        <v>42111589</v>
      </c>
      <c r="E74" s="45">
        <v>6683587</v>
      </c>
      <c r="F74" s="45">
        <v>128943</v>
      </c>
    </row>
    <row r="75" spans="1:6" x14ac:dyDescent="0.2">
      <c r="A75" t="s">
        <v>253</v>
      </c>
      <c r="B75" s="45">
        <v>38675533</v>
      </c>
      <c r="C75" s="45">
        <v>159571866</v>
      </c>
      <c r="D75" s="45">
        <v>3867553300</v>
      </c>
      <c r="E75" s="45">
        <v>125687870</v>
      </c>
      <c r="F75" s="45">
        <v>-2513883</v>
      </c>
    </row>
    <row r="76" spans="1:6" x14ac:dyDescent="0.2">
      <c r="A76" t="s">
        <v>252</v>
      </c>
      <c r="B76" s="45">
        <v>11805347</v>
      </c>
      <c r="C76" s="45">
        <v>42336652</v>
      </c>
      <c r="D76" s="45">
        <v>1180534700</v>
      </c>
      <c r="E76" s="45">
        <v>88628767</v>
      </c>
      <c r="F76" s="45">
        <v>8562882</v>
      </c>
    </row>
    <row r="77" spans="1:6" x14ac:dyDescent="0.2">
      <c r="A77" t="s">
        <v>251</v>
      </c>
      <c r="B77" s="45">
        <v>8514957</v>
      </c>
      <c r="C77" s="45">
        <v>20497801</v>
      </c>
      <c r="D77" s="45">
        <v>851495793</v>
      </c>
      <c r="E77" s="45">
        <v>28578398</v>
      </c>
      <c r="F77" s="45">
        <v>1038701</v>
      </c>
    </row>
    <row r="78" spans="1:6" x14ac:dyDescent="0.2">
      <c r="A78" t="s">
        <v>250</v>
      </c>
      <c r="B78" s="45">
        <v>1963574</v>
      </c>
      <c r="C78" s="45">
        <v>5390330</v>
      </c>
      <c r="D78" s="45">
        <v>196357415</v>
      </c>
      <c r="E78" s="45">
        <v>3777436</v>
      </c>
      <c r="F78" s="45">
        <v>1096497</v>
      </c>
    </row>
    <row r="79" spans="1:6" x14ac:dyDescent="0.2">
      <c r="A79" t="s">
        <v>249</v>
      </c>
      <c r="B79" s="45">
        <v>3100588</v>
      </c>
      <c r="C79" s="45">
        <v>16357877</v>
      </c>
      <c r="D79" s="45">
        <v>310058841</v>
      </c>
      <c r="E79" s="45">
        <v>5809810</v>
      </c>
      <c r="F79" s="45">
        <v>1855079</v>
      </c>
    </row>
    <row r="80" spans="1:6" x14ac:dyDescent="0.2">
      <c r="A80" t="s">
        <v>248</v>
      </c>
      <c r="B80" s="45">
        <v>1187926</v>
      </c>
      <c r="C80" s="45">
        <v>1773930</v>
      </c>
      <c r="D80" s="45">
        <v>118792605</v>
      </c>
      <c r="E80" s="45">
        <v>4379518</v>
      </c>
      <c r="F80" s="45">
        <v>290828</v>
      </c>
    </row>
    <row r="81" spans="1:6" x14ac:dyDescent="0.2">
      <c r="A81" t="s">
        <v>247</v>
      </c>
      <c r="B81" s="45">
        <v>699944</v>
      </c>
      <c r="C81" s="45">
        <v>1697095</v>
      </c>
      <c r="D81" s="45">
        <v>69994423</v>
      </c>
      <c r="E81" s="45">
        <v>4164330</v>
      </c>
      <c r="F81" s="45">
        <v>481340</v>
      </c>
    </row>
    <row r="82" spans="1:6" x14ac:dyDescent="0.2">
      <c r="A82" t="s">
        <v>246</v>
      </c>
      <c r="B82" s="45">
        <v>3486319</v>
      </c>
      <c r="C82" s="45">
        <v>3807532</v>
      </c>
      <c r="D82" s="45">
        <v>348631965</v>
      </c>
      <c r="E82" s="45">
        <v>870395</v>
      </c>
      <c r="F82" s="45">
        <v>61583</v>
      </c>
    </row>
    <row r="83" spans="1:6" x14ac:dyDescent="0.2">
      <c r="A83" t="s">
        <v>245</v>
      </c>
      <c r="B83" s="45">
        <v>13288000</v>
      </c>
      <c r="C83" s="45">
        <v>23683251</v>
      </c>
      <c r="D83" s="45">
        <v>1328800000</v>
      </c>
      <c r="E83" s="45">
        <v>4019247</v>
      </c>
      <c r="F83" s="45">
        <v>5750655</v>
      </c>
    </row>
    <row r="84" spans="1:6" x14ac:dyDescent="0.2">
      <c r="A84" t="s">
        <v>244</v>
      </c>
      <c r="B84" s="45">
        <v>495169</v>
      </c>
      <c r="C84" s="45">
        <v>710005</v>
      </c>
      <c r="D84" s="45">
        <v>49516982</v>
      </c>
      <c r="E84" s="45">
        <v>5551485</v>
      </c>
      <c r="F84" s="45">
        <v>160072</v>
      </c>
    </row>
    <row r="85" spans="1:6" x14ac:dyDescent="0.2">
      <c r="A85" t="s">
        <v>243</v>
      </c>
      <c r="B85" s="45">
        <v>9075516</v>
      </c>
      <c r="C85" s="45">
        <v>21417985</v>
      </c>
      <c r="D85" s="45">
        <v>907551649</v>
      </c>
      <c r="E85" s="45">
        <v>35657262</v>
      </c>
      <c r="F85" s="45">
        <v>4337411</v>
      </c>
    </row>
    <row r="86" spans="1:6" x14ac:dyDescent="0.2">
      <c r="A86" t="s">
        <v>242</v>
      </c>
      <c r="B86" s="45">
        <v>911088</v>
      </c>
      <c r="C86" s="45">
        <v>1214231</v>
      </c>
      <c r="D86" s="45">
        <v>91108861</v>
      </c>
      <c r="E86" s="45">
        <v>220412</v>
      </c>
      <c r="F86" s="45">
        <v>78682</v>
      </c>
    </row>
    <row r="87" spans="1:6" x14ac:dyDescent="0.2">
      <c r="A87" t="s">
        <v>241</v>
      </c>
      <c r="B87" s="45">
        <v>667053</v>
      </c>
      <c r="C87" s="45">
        <v>1794410</v>
      </c>
      <c r="D87" s="45">
        <v>66705370</v>
      </c>
      <c r="E87" s="45">
        <v>1266596</v>
      </c>
      <c r="F87" s="45">
        <v>189094</v>
      </c>
    </row>
    <row r="88" spans="1:6" x14ac:dyDescent="0.2">
      <c r="A88" t="s">
        <v>240</v>
      </c>
      <c r="B88" s="45">
        <v>1307460</v>
      </c>
      <c r="C88" s="45">
        <v>3793143</v>
      </c>
      <c r="D88" s="45">
        <v>130746071</v>
      </c>
      <c r="E88" s="45">
        <v>4003170</v>
      </c>
      <c r="F88" s="45">
        <v>777219</v>
      </c>
    </row>
    <row r="89" spans="1:6" x14ac:dyDescent="0.2">
      <c r="A89" t="s">
        <v>239</v>
      </c>
      <c r="B89" s="45">
        <v>97919</v>
      </c>
      <c r="C89" s="45">
        <v>640352</v>
      </c>
      <c r="D89" s="45">
        <v>9791945</v>
      </c>
      <c r="E89" s="45">
        <v>857009</v>
      </c>
      <c r="F89" s="45">
        <v>190605</v>
      </c>
    </row>
    <row r="90" spans="1:6" x14ac:dyDescent="0.2">
      <c r="A90" t="s">
        <v>238</v>
      </c>
      <c r="B90" s="45">
        <v>700000</v>
      </c>
      <c r="C90" s="45">
        <v>1604121</v>
      </c>
      <c r="D90" s="45">
        <v>70000000</v>
      </c>
      <c r="E90" s="45">
        <v>2138184</v>
      </c>
      <c r="F90" s="45">
        <v>32960</v>
      </c>
    </row>
    <row r="91" spans="1:6" x14ac:dyDescent="0.2">
      <c r="A91" t="s">
        <v>237</v>
      </c>
      <c r="B91" s="45">
        <v>6507622</v>
      </c>
      <c r="C91" s="45">
        <v>9441571</v>
      </c>
      <c r="D91" s="45">
        <v>638769480</v>
      </c>
      <c r="E91" s="45">
        <v>16658614</v>
      </c>
      <c r="F91" s="45">
        <v>821429</v>
      </c>
    </row>
    <row r="92" spans="1:6" x14ac:dyDescent="0.2">
      <c r="A92" t="s">
        <v>236</v>
      </c>
      <c r="B92" s="45">
        <v>3569399</v>
      </c>
      <c r="C92" s="45">
        <v>7094887</v>
      </c>
      <c r="D92" s="45">
        <v>356939955</v>
      </c>
      <c r="E92" s="45">
        <v>7335294</v>
      </c>
      <c r="F92" s="45">
        <v>1253564</v>
      </c>
    </row>
    <row r="93" spans="1:6" x14ac:dyDescent="0.2">
      <c r="A93" t="s">
        <v>235</v>
      </c>
      <c r="B93" s="45">
        <v>432000</v>
      </c>
      <c r="C93" s="45">
        <v>1610439</v>
      </c>
      <c r="D93" s="45">
        <v>43200000</v>
      </c>
      <c r="E93" s="45">
        <v>4150320</v>
      </c>
      <c r="F93" s="45">
        <v>330292</v>
      </c>
    </row>
    <row r="94" spans="1:6" x14ac:dyDescent="0.2">
      <c r="A94" t="s">
        <v>234</v>
      </c>
      <c r="B94" s="45">
        <v>380694</v>
      </c>
      <c r="C94" s="45">
        <v>583902</v>
      </c>
      <c r="D94" s="45">
        <v>38069450</v>
      </c>
      <c r="E94" s="45">
        <v>1513151</v>
      </c>
      <c r="F94" s="45">
        <v>85210</v>
      </c>
    </row>
    <row r="95" spans="1:6" x14ac:dyDescent="0.2">
      <c r="A95" t="s">
        <v>233</v>
      </c>
      <c r="B95" s="45">
        <v>500094</v>
      </c>
      <c r="C95" s="45">
        <v>1495400</v>
      </c>
      <c r="D95" s="45">
        <v>50009400</v>
      </c>
      <c r="E95" s="45">
        <v>4747622</v>
      </c>
      <c r="F95" s="45">
        <v>442381</v>
      </c>
    </row>
    <row r="96" spans="1:6" x14ac:dyDescent="0.2">
      <c r="A96" t="s">
        <v>232</v>
      </c>
      <c r="B96" s="45">
        <v>707269</v>
      </c>
      <c r="C96" s="45">
        <v>1258993</v>
      </c>
      <c r="D96" s="45">
        <v>70726944</v>
      </c>
      <c r="E96" s="45">
        <v>2042388</v>
      </c>
      <c r="F96" s="45">
        <v>278479</v>
      </c>
    </row>
    <row r="97" spans="1:6" x14ac:dyDescent="0.2">
      <c r="A97" t="s">
        <v>231</v>
      </c>
      <c r="B97" s="45">
        <v>5000000</v>
      </c>
      <c r="C97" s="45">
        <v>9233000</v>
      </c>
      <c r="D97" s="45">
        <v>500000000</v>
      </c>
      <c r="E97" s="45">
        <v>16002865</v>
      </c>
      <c r="F97" s="45">
        <v>803147</v>
      </c>
    </row>
    <row r="98" spans="1:6" x14ac:dyDescent="0.2">
      <c r="A98" t="s">
        <v>230</v>
      </c>
      <c r="B98" s="45">
        <v>926987</v>
      </c>
      <c r="C98" s="45">
        <v>1462251</v>
      </c>
      <c r="D98" s="45">
        <v>92698779</v>
      </c>
      <c r="E98" s="45">
        <v>5443607</v>
      </c>
      <c r="F98" s="45">
        <v>232286</v>
      </c>
    </row>
    <row r="99" spans="1:6" x14ac:dyDescent="0.2">
      <c r="A99" t="s">
        <v>229</v>
      </c>
      <c r="B99" s="45">
        <v>780000</v>
      </c>
      <c r="C99" s="45">
        <v>1454818</v>
      </c>
      <c r="D99" s="45">
        <v>78000000</v>
      </c>
      <c r="E99" s="45">
        <v>10434354</v>
      </c>
      <c r="F99" s="45">
        <v>321720</v>
      </c>
    </row>
    <row r="100" spans="1:6" x14ac:dyDescent="0.2">
      <c r="A100" t="s">
        <v>228</v>
      </c>
      <c r="B100" s="45">
        <v>9274679</v>
      </c>
      <c r="C100" s="45">
        <v>4673233</v>
      </c>
      <c r="D100" s="45">
        <v>927467947</v>
      </c>
      <c r="E100" s="45">
        <v>2097418</v>
      </c>
      <c r="F100" s="45">
        <v>203030</v>
      </c>
    </row>
    <row r="101" spans="1:6" x14ac:dyDescent="0.2">
      <c r="A101" t="s">
        <v>227</v>
      </c>
      <c r="B101" s="45">
        <v>1152394</v>
      </c>
      <c r="C101" s="45">
        <v>4685923</v>
      </c>
      <c r="D101" s="45">
        <v>115239430</v>
      </c>
      <c r="E101" s="45">
        <v>10812794</v>
      </c>
      <c r="F101" s="45">
        <v>829557</v>
      </c>
    </row>
    <row r="102" spans="1:6" x14ac:dyDescent="0.2">
      <c r="A102" t="s">
        <v>226</v>
      </c>
      <c r="B102" s="45">
        <v>1600000</v>
      </c>
      <c r="C102" s="45">
        <v>4874197</v>
      </c>
      <c r="D102" s="45">
        <v>160000000</v>
      </c>
      <c r="E102" s="45">
        <v>7070128</v>
      </c>
      <c r="F102" s="45">
        <v>1772059</v>
      </c>
    </row>
    <row r="103" spans="1:6" x14ac:dyDescent="0.2">
      <c r="A103" t="s">
        <v>225</v>
      </c>
      <c r="B103" s="45">
        <v>485994</v>
      </c>
      <c r="C103" s="45">
        <v>2390733</v>
      </c>
      <c r="D103" s="45">
        <v>48599441</v>
      </c>
      <c r="E103" s="45">
        <v>6491949</v>
      </c>
      <c r="F103" s="45">
        <v>511840</v>
      </c>
    </row>
    <row r="104" spans="1:6" x14ac:dyDescent="0.2">
      <c r="A104" t="s">
        <v>224</v>
      </c>
      <c r="B104" s="45">
        <v>805933</v>
      </c>
      <c r="C104" s="45">
        <v>3033198</v>
      </c>
      <c r="D104" s="45">
        <v>80593340</v>
      </c>
      <c r="E104" s="45">
        <v>10224140</v>
      </c>
      <c r="F104" s="45">
        <v>417777</v>
      </c>
    </row>
    <row r="105" spans="1:6" x14ac:dyDescent="0.2">
      <c r="A105" t="s">
        <v>223</v>
      </c>
      <c r="B105" s="45">
        <v>2163585</v>
      </c>
      <c r="C105" s="45">
        <v>7579653</v>
      </c>
      <c r="D105" s="45">
        <v>216358580</v>
      </c>
      <c r="E105" s="45">
        <v>9248572</v>
      </c>
      <c r="F105" s="45">
        <v>296141</v>
      </c>
    </row>
    <row r="106" spans="1:6" x14ac:dyDescent="0.2">
      <c r="A106" t="s">
        <v>222</v>
      </c>
      <c r="B106" s="45">
        <v>3914000</v>
      </c>
      <c r="C106" s="45">
        <v>10713159</v>
      </c>
      <c r="D106" s="45">
        <v>391400000</v>
      </c>
      <c r="E106" s="45">
        <v>12786141</v>
      </c>
      <c r="F106" s="45">
        <v>3117133</v>
      </c>
    </row>
    <row r="107" spans="1:6" x14ac:dyDescent="0.2">
      <c r="A107" t="s">
        <v>221</v>
      </c>
      <c r="B107" s="45">
        <v>5294000</v>
      </c>
      <c r="C107" s="45">
        <v>7478097</v>
      </c>
      <c r="D107" s="45">
        <v>529400000</v>
      </c>
      <c r="E107" s="45">
        <v>9869762</v>
      </c>
      <c r="F107" s="45">
        <v>1823459</v>
      </c>
    </row>
    <row r="108" spans="1:6" x14ac:dyDescent="0.2">
      <c r="A108" t="s">
        <v>220</v>
      </c>
      <c r="B108" s="45">
        <v>1177961</v>
      </c>
      <c r="C108" s="45">
        <v>2707977</v>
      </c>
      <c r="D108" s="45">
        <v>117796183</v>
      </c>
      <c r="E108" s="45">
        <v>4823524</v>
      </c>
      <c r="F108" s="45">
        <v>467759</v>
      </c>
    </row>
    <row r="109" spans="1:6" x14ac:dyDescent="0.2">
      <c r="A109" t="s">
        <v>219</v>
      </c>
      <c r="B109" s="45">
        <v>818609</v>
      </c>
      <c r="C109" s="45">
        <v>2293474</v>
      </c>
      <c r="D109" s="45">
        <v>81860938</v>
      </c>
      <c r="E109" s="45">
        <v>4552756</v>
      </c>
      <c r="F109" s="45">
        <v>214376</v>
      </c>
    </row>
    <row r="110" spans="1:6" x14ac:dyDescent="0.2">
      <c r="A110" t="s">
        <v>218</v>
      </c>
      <c r="B110" s="45">
        <v>3815899</v>
      </c>
      <c r="C110" s="45">
        <v>5174416</v>
      </c>
      <c r="D110" s="45">
        <v>381589911</v>
      </c>
      <c r="E110" s="45">
        <v>7064342</v>
      </c>
      <c r="F110" s="45">
        <v>368954</v>
      </c>
    </row>
    <row r="111" spans="1:6" x14ac:dyDescent="0.2">
      <c r="A111" t="s">
        <v>217</v>
      </c>
      <c r="B111" s="45">
        <v>470000</v>
      </c>
      <c r="C111" s="45">
        <v>676079</v>
      </c>
      <c r="D111" s="45">
        <v>47000000</v>
      </c>
      <c r="E111" s="45">
        <v>941951</v>
      </c>
      <c r="F111" s="45">
        <v>161228</v>
      </c>
    </row>
    <row r="112" spans="1:6" x14ac:dyDescent="0.2">
      <c r="A112" t="s">
        <v>216</v>
      </c>
      <c r="B112" s="45">
        <v>151199</v>
      </c>
      <c r="C112" s="45">
        <v>468583</v>
      </c>
      <c r="D112" s="45">
        <v>15119946</v>
      </c>
      <c r="E112" s="45">
        <v>337422</v>
      </c>
      <c r="F112" s="45">
        <v>90254</v>
      </c>
    </row>
    <row r="113" spans="1:6" x14ac:dyDescent="0.2">
      <c r="A113" t="s">
        <v>215</v>
      </c>
      <c r="B113" s="45">
        <v>736312</v>
      </c>
      <c r="C113" s="45">
        <v>1787856</v>
      </c>
      <c r="D113" s="45">
        <v>73631202</v>
      </c>
      <c r="E113" s="45">
        <v>884273</v>
      </c>
      <c r="F113" s="45">
        <v>252812</v>
      </c>
    </row>
    <row r="114" spans="1:6" x14ac:dyDescent="0.2">
      <c r="A114" t="s">
        <v>214</v>
      </c>
      <c r="B114" s="45">
        <v>19139500</v>
      </c>
      <c r="C114" s="45">
        <v>52192730</v>
      </c>
      <c r="D114" s="45">
        <v>1913950000</v>
      </c>
      <c r="E114" s="45">
        <v>78992156</v>
      </c>
      <c r="F114" s="45">
        <v>8672965</v>
      </c>
    </row>
    <row r="115" spans="1:6" x14ac:dyDescent="0.2">
      <c r="A115" t="s">
        <v>213</v>
      </c>
      <c r="B115" s="45">
        <v>12938780</v>
      </c>
      <c r="C115" s="45">
        <v>28260191</v>
      </c>
      <c r="D115" s="45">
        <v>1293878081</v>
      </c>
      <c r="E115" s="45">
        <v>169008605</v>
      </c>
      <c r="F115" s="45">
        <v>2838904</v>
      </c>
    </row>
    <row r="116" spans="1:6" x14ac:dyDescent="0.2">
      <c r="A116" t="s">
        <v>212</v>
      </c>
      <c r="B116" s="45">
        <v>3236512</v>
      </c>
      <c r="C116" s="45">
        <v>6963197</v>
      </c>
      <c r="D116" s="45">
        <v>323651246</v>
      </c>
      <c r="E116" s="45">
        <v>7460234</v>
      </c>
      <c r="F116" s="45">
        <v>659756</v>
      </c>
    </row>
    <row r="117" spans="1:6" x14ac:dyDescent="0.2">
      <c r="A117" t="s">
        <v>211</v>
      </c>
      <c r="B117" s="45">
        <v>4779662</v>
      </c>
      <c r="C117" s="45">
        <v>12534321</v>
      </c>
      <c r="D117" s="45">
        <v>477966290</v>
      </c>
      <c r="E117" s="45">
        <v>14198441</v>
      </c>
      <c r="F117" s="45">
        <v>601160</v>
      </c>
    </row>
    <row r="118" spans="1:6" x14ac:dyDescent="0.2">
      <c r="A118" t="s">
        <v>210</v>
      </c>
      <c r="B118" s="45">
        <v>4215457</v>
      </c>
      <c r="C118" s="45">
        <v>13831580</v>
      </c>
      <c r="D118" s="45">
        <v>421545789</v>
      </c>
      <c r="E118" s="45">
        <v>3995471</v>
      </c>
      <c r="F118" s="45">
        <v>19553</v>
      </c>
    </row>
    <row r="119" spans="1:6" x14ac:dyDescent="0.2">
      <c r="A119" t="s">
        <v>209</v>
      </c>
      <c r="B119" s="45">
        <v>31004996</v>
      </c>
      <c r="C119" s="45">
        <v>37563804</v>
      </c>
      <c r="D119" s="45">
        <v>3100499616</v>
      </c>
      <c r="E119" s="45">
        <v>101080035</v>
      </c>
      <c r="F119" s="45">
        <v>6715504</v>
      </c>
    </row>
    <row r="120" spans="1:6" x14ac:dyDescent="0.2">
      <c r="A120" t="s">
        <v>208</v>
      </c>
      <c r="B120" s="45">
        <v>4934818</v>
      </c>
      <c r="C120" s="45">
        <v>11289063</v>
      </c>
      <c r="D120" s="45">
        <v>493481896</v>
      </c>
      <c r="E120" s="45">
        <v>56560558</v>
      </c>
      <c r="F120" s="45">
        <v>4379126</v>
      </c>
    </row>
    <row r="121" spans="1:6" x14ac:dyDescent="0.2">
      <c r="A121" t="s">
        <v>207</v>
      </c>
      <c r="B121" s="45">
        <v>2183985</v>
      </c>
      <c r="C121" s="45">
        <v>5723203</v>
      </c>
      <c r="D121" s="45">
        <v>218398568</v>
      </c>
      <c r="E121" s="45">
        <v>28173402</v>
      </c>
      <c r="F121" s="45">
        <v>2225261</v>
      </c>
    </row>
    <row r="122" spans="1:6" x14ac:dyDescent="0.2">
      <c r="A122" t="s">
        <v>206</v>
      </c>
      <c r="B122" s="45">
        <v>44729227</v>
      </c>
      <c r="C122" s="45">
        <v>90780625</v>
      </c>
      <c r="D122" s="45">
        <v>4472922706</v>
      </c>
      <c r="E122" s="45">
        <v>149679789</v>
      </c>
      <c r="F122" s="45">
        <v>34478143</v>
      </c>
    </row>
    <row r="123" spans="1:6" x14ac:dyDescent="0.2">
      <c r="A123" t="s">
        <v>205</v>
      </c>
      <c r="B123" s="45">
        <v>3037155</v>
      </c>
      <c r="C123" s="45">
        <v>3737693</v>
      </c>
      <c r="D123" s="45">
        <v>303715526</v>
      </c>
      <c r="E123" s="45">
        <v>1381118</v>
      </c>
      <c r="F123" s="45">
        <v>282831</v>
      </c>
    </row>
    <row r="124" spans="1:6" x14ac:dyDescent="0.2">
      <c r="A124" t="s">
        <v>204</v>
      </c>
      <c r="B124" s="45">
        <v>4500000</v>
      </c>
      <c r="C124" s="45">
        <v>6170542</v>
      </c>
      <c r="D124" s="45">
        <v>450000000</v>
      </c>
      <c r="E124" s="45">
        <v>8570583</v>
      </c>
      <c r="F124" s="45">
        <v>578015</v>
      </c>
    </row>
    <row r="125" spans="1:6" x14ac:dyDescent="0.2">
      <c r="A125" t="s">
        <v>203</v>
      </c>
      <c r="B125" s="45">
        <v>2878760</v>
      </c>
      <c r="C125" s="45">
        <v>4233573</v>
      </c>
      <c r="D125" s="45">
        <v>287876029</v>
      </c>
      <c r="E125" s="45">
        <v>6149583</v>
      </c>
      <c r="F125" s="45">
        <v>533789</v>
      </c>
    </row>
    <row r="126" spans="1:6" x14ac:dyDescent="0.2">
      <c r="A126" t="s">
        <v>202</v>
      </c>
      <c r="B126" s="45">
        <v>450181</v>
      </c>
      <c r="C126" s="45">
        <v>1376211</v>
      </c>
      <c r="D126" s="45">
        <v>45018141</v>
      </c>
      <c r="E126" s="45">
        <v>3629140</v>
      </c>
      <c r="F126" s="45">
        <v>271756</v>
      </c>
    </row>
    <row r="127" spans="1:6" x14ac:dyDescent="0.2">
      <c r="A127" t="s">
        <v>201</v>
      </c>
      <c r="B127" s="45">
        <v>2351596</v>
      </c>
      <c r="C127" s="45">
        <v>6280836</v>
      </c>
      <c r="D127" s="45">
        <v>235159649</v>
      </c>
      <c r="E127" s="45">
        <v>9828463</v>
      </c>
      <c r="F127" s="45">
        <v>695020</v>
      </c>
    </row>
    <row r="128" spans="1:6" x14ac:dyDescent="0.2">
      <c r="A128" t="s">
        <v>200</v>
      </c>
      <c r="B128" s="45">
        <v>2276446</v>
      </c>
      <c r="C128" s="45">
        <v>3142608</v>
      </c>
      <c r="D128" s="45">
        <v>227644608</v>
      </c>
      <c r="E128" s="45">
        <v>5718847</v>
      </c>
      <c r="F128" s="45">
        <v>136630</v>
      </c>
    </row>
    <row r="129" spans="1:6" x14ac:dyDescent="0.2">
      <c r="A129" t="s">
        <v>199</v>
      </c>
      <c r="B129" s="45">
        <v>653888</v>
      </c>
      <c r="C129" s="45">
        <v>1976754</v>
      </c>
      <c r="D129" s="45">
        <v>65388889</v>
      </c>
      <c r="E129" s="45">
        <v>5199104</v>
      </c>
      <c r="F129" s="45">
        <v>267038</v>
      </c>
    </row>
    <row r="130" spans="1:6" x14ac:dyDescent="0.2">
      <c r="A130" t="s">
        <v>198</v>
      </c>
      <c r="B130" s="45">
        <v>1275396</v>
      </c>
      <c r="C130" s="45">
        <v>2335585</v>
      </c>
      <c r="D130" s="45">
        <v>127539625</v>
      </c>
      <c r="E130" s="45">
        <v>3493926</v>
      </c>
      <c r="F130" s="45">
        <v>128739</v>
      </c>
    </row>
    <row r="131" spans="1:6" x14ac:dyDescent="0.2">
      <c r="A131" t="s">
        <v>197</v>
      </c>
      <c r="B131" s="45">
        <v>1833769</v>
      </c>
      <c r="C131" s="45">
        <v>5883949</v>
      </c>
      <c r="D131" s="45">
        <v>183376956</v>
      </c>
      <c r="E131" s="45">
        <v>9054248</v>
      </c>
      <c r="F131" s="45">
        <v>1098959</v>
      </c>
    </row>
    <row r="132" spans="1:6" x14ac:dyDescent="0.2">
      <c r="A132" t="s">
        <v>196</v>
      </c>
      <c r="B132" s="45">
        <v>1035584</v>
      </c>
      <c r="C132" s="45">
        <v>1325548</v>
      </c>
      <c r="D132" s="45">
        <v>103558492</v>
      </c>
      <c r="E132" s="45">
        <v>21452031</v>
      </c>
      <c r="F132" s="45">
        <v>295893</v>
      </c>
    </row>
    <row r="133" spans="1:6" x14ac:dyDescent="0.2">
      <c r="A133" t="s">
        <v>195</v>
      </c>
      <c r="B133" s="45">
        <v>1100281</v>
      </c>
      <c r="C133" s="45">
        <v>2996127</v>
      </c>
      <c r="D133" s="45">
        <v>110028154</v>
      </c>
      <c r="E133" s="45">
        <v>1892131</v>
      </c>
      <c r="F133" s="45">
        <v>349944</v>
      </c>
    </row>
    <row r="134" spans="1:6" x14ac:dyDescent="0.2">
      <c r="A134" t="s">
        <v>194</v>
      </c>
      <c r="B134" s="45">
        <v>1400000</v>
      </c>
      <c r="C134" s="45">
        <v>1009110</v>
      </c>
      <c r="D134" s="45">
        <v>140000000</v>
      </c>
      <c r="E134" s="45">
        <v>1423851</v>
      </c>
      <c r="F134" s="45">
        <v>490303</v>
      </c>
    </row>
    <row r="135" spans="1:6" x14ac:dyDescent="0.2">
      <c r="A135" t="s">
        <v>193</v>
      </c>
      <c r="B135" s="45">
        <v>487827</v>
      </c>
      <c r="C135" s="45">
        <v>1902029</v>
      </c>
      <c r="D135" s="45">
        <v>48782751</v>
      </c>
      <c r="E135" s="45">
        <v>1955301</v>
      </c>
      <c r="F135" s="45">
        <v>445513</v>
      </c>
    </row>
    <row r="136" spans="1:6" x14ac:dyDescent="0.2">
      <c r="A136" t="s">
        <v>192</v>
      </c>
      <c r="B136" s="45">
        <v>3013779</v>
      </c>
      <c r="C136" s="45">
        <v>7044618</v>
      </c>
      <c r="D136" s="45">
        <v>301377957</v>
      </c>
      <c r="E136" s="45">
        <v>3206290</v>
      </c>
      <c r="F136" s="45">
        <v>612182</v>
      </c>
    </row>
    <row r="137" spans="1:6" x14ac:dyDescent="0.2">
      <c r="A137" t="s">
        <v>191</v>
      </c>
      <c r="B137" s="45">
        <v>1461099</v>
      </c>
      <c r="C137" s="45">
        <v>1455051</v>
      </c>
      <c r="D137" s="45">
        <v>146109900</v>
      </c>
      <c r="E137" s="45">
        <v>2877891</v>
      </c>
      <c r="F137" s="45">
        <v>190923</v>
      </c>
    </row>
    <row r="138" spans="1:6" x14ac:dyDescent="0.2">
      <c r="A138" t="s">
        <v>190</v>
      </c>
      <c r="B138" s="45">
        <v>1128564</v>
      </c>
      <c r="C138" s="45">
        <v>1332473</v>
      </c>
      <c r="D138" s="45">
        <v>112856400</v>
      </c>
      <c r="E138" s="45">
        <v>2801047</v>
      </c>
      <c r="F138" s="45">
        <v>67024</v>
      </c>
    </row>
    <row r="139" spans="1:6" x14ac:dyDescent="0.2">
      <c r="A139" t="s">
        <v>189</v>
      </c>
      <c r="B139" s="45">
        <v>442000</v>
      </c>
      <c r="C139" s="45">
        <v>1159710</v>
      </c>
      <c r="D139" s="45">
        <v>44200000</v>
      </c>
      <c r="E139" s="45">
        <v>1576769</v>
      </c>
      <c r="F139" s="45">
        <v>209261</v>
      </c>
    </row>
    <row r="140" spans="1:6" x14ac:dyDescent="0.2">
      <c r="A140" t="s">
        <v>188</v>
      </c>
      <c r="B140" s="45">
        <v>1710805</v>
      </c>
      <c r="C140" s="45">
        <v>6332002</v>
      </c>
      <c r="D140" s="45">
        <v>171080556</v>
      </c>
      <c r="E140" s="45">
        <v>9550386</v>
      </c>
      <c r="F140" s="45">
        <v>2388150</v>
      </c>
    </row>
    <row r="141" spans="1:6" x14ac:dyDescent="0.2">
      <c r="A141" t="s">
        <v>187</v>
      </c>
      <c r="B141" s="45">
        <v>2276123</v>
      </c>
      <c r="C141" s="45">
        <v>6012633</v>
      </c>
      <c r="D141" s="45">
        <v>227612362</v>
      </c>
      <c r="E141" s="45">
        <v>19547058</v>
      </c>
      <c r="F141" s="45">
        <v>1029042</v>
      </c>
    </row>
    <row r="142" spans="1:6" x14ac:dyDescent="0.2">
      <c r="A142" t="s">
        <v>186</v>
      </c>
      <c r="B142" s="45">
        <v>23288184</v>
      </c>
      <c r="C142" s="45">
        <v>30650829</v>
      </c>
      <c r="D142" s="45">
        <v>2328818400</v>
      </c>
      <c r="E142" s="45">
        <v>5891141</v>
      </c>
      <c r="F142" s="45">
        <v>1314510</v>
      </c>
    </row>
    <row r="143" spans="1:6" x14ac:dyDescent="0.2">
      <c r="A143" t="s">
        <v>185</v>
      </c>
      <c r="B143" s="45">
        <v>20899554</v>
      </c>
      <c r="C143" s="45">
        <v>35850114</v>
      </c>
      <c r="D143" s="45">
        <v>2089955445</v>
      </c>
      <c r="E143" s="45">
        <v>60919164</v>
      </c>
      <c r="F143" s="45">
        <v>10532477</v>
      </c>
    </row>
    <row r="144" spans="1:6" x14ac:dyDescent="0.2">
      <c r="A144" t="s">
        <v>184</v>
      </c>
      <c r="B144" s="45">
        <v>904501</v>
      </c>
      <c r="C144" s="45">
        <v>1939727</v>
      </c>
      <c r="D144" s="45">
        <v>90450124</v>
      </c>
      <c r="E144" s="45">
        <v>17598237</v>
      </c>
      <c r="F144" s="45">
        <v>264843</v>
      </c>
    </row>
    <row r="145" spans="1:6" x14ac:dyDescent="0.2">
      <c r="A145" t="s">
        <v>183</v>
      </c>
      <c r="B145" s="45">
        <v>885520</v>
      </c>
      <c r="C145" s="45">
        <v>1781284</v>
      </c>
      <c r="D145" s="45">
        <v>88552025</v>
      </c>
      <c r="E145" s="45">
        <v>20922813</v>
      </c>
      <c r="F145" s="45">
        <v>654372</v>
      </c>
    </row>
    <row r="146" spans="1:6" x14ac:dyDescent="0.2">
      <c r="A146" t="s">
        <v>182</v>
      </c>
      <c r="B146" s="45">
        <v>789817</v>
      </c>
      <c r="C146" s="45">
        <v>1679274</v>
      </c>
      <c r="D146" s="45">
        <v>78981792</v>
      </c>
      <c r="E146" s="45">
        <v>22494961</v>
      </c>
      <c r="F146" s="45">
        <v>443732</v>
      </c>
    </row>
    <row r="147" spans="1:6" x14ac:dyDescent="0.2">
      <c r="A147" t="s">
        <v>122</v>
      </c>
      <c r="B147" s="45">
        <v>7130654</v>
      </c>
      <c r="C147" s="45">
        <v>20378245</v>
      </c>
      <c r="D147" s="45">
        <v>713065495</v>
      </c>
      <c r="E147" s="45">
        <v>122958106</v>
      </c>
      <c r="F147" s="45">
        <v>4898869</v>
      </c>
    </row>
    <row r="148" spans="1:6" x14ac:dyDescent="0.2">
      <c r="A148" t="s">
        <v>181</v>
      </c>
      <c r="B148" s="45">
        <v>10350000</v>
      </c>
      <c r="C148" s="45">
        <v>17144920</v>
      </c>
      <c r="D148" s="45">
        <v>1035000000</v>
      </c>
      <c r="E148" s="45">
        <v>6989748</v>
      </c>
      <c r="F148" s="45">
        <v>1404558</v>
      </c>
    </row>
    <row r="149" spans="1:6" x14ac:dyDescent="0.2">
      <c r="A149" t="s">
        <v>180</v>
      </c>
      <c r="B149" s="45">
        <v>40000000</v>
      </c>
      <c r="C149" s="45">
        <v>51940039</v>
      </c>
      <c r="D149" s="45">
        <v>4000000000</v>
      </c>
      <c r="E149" s="45">
        <v>26189593</v>
      </c>
      <c r="F149" s="45">
        <v>4158196</v>
      </c>
    </row>
    <row r="150" spans="1:6" x14ac:dyDescent="0.2">
      <c r="A150" t="s">
        <v>179</v>
      </c>
      <c r="B150" s="45">
        <v>239999</v>
      </c>
      <c r="C150" s="45">
        <v>632435</v>
      </c>
      <c r="D150" s="45">
        <v>23999980</v>
      </c>
      <c r="E150" s="45">
        <v>271180</v>
      </c>
      <c r="F150" s="45">
        <v>294231</v>
      </c>
    </row>
    <row r="151" spans="1:6" x14ac:dyDescent="0.2">
      <c r="A151" t="s">
        <v>178</v>
      </c>
      <c r="B151" s="45">
        <v>430000</v>
      </c>
      <c r="C151" s="45">
        <v>2742552</v>
      </c>
      <c r="D151" s="45">
        <v>43000000</v>
      </c>
      <c r="E151" s="45">
        <v>1216841</v>
      </c>
      <c r="F151" s="45">
        <v>431075</v>
      </c>
    </row>
    <row r="152" spans="1:6" x14ac:dyDescent="0.2">
      <c r="A152" t="s">
        <v>177</v>
      </c>
      <c r="B152" s="45">
        <v>500120</v>
      </c>
      <c r="C152" s="45">
        <v>1464103</v>
      </c>
      <c r="D152" s="45">
        <v>50012010</v>
      </c>
      <c r="E152" s="45">
        <v>781650</v>
      </c>
      <c r="F152" s="45">
        <v>296294</v>
      </c>
    </row>
    <row r="153" spans="1:6" x14ac:dyDescent="0.2">
      <c r="A153" t="s">
        <v>176</v>
      </c>
      <c r="B153" s="45">
        <v>1354991</v>
      </c>
      <c r="C153" s="45">
        <v>3109170</v>
      </c>
      <c r="D153" s="45">
        <v>135499198</v>
      </c>
      <c r="E153" s="45">
        <v>1945434</v>
      </c>
      <c r="F153" s="45">
        <v>477512</v>
      </c>
    </row>
    <row r="154" spans="1:6" x14ac:dyDescent="0.2">
      <c r="A154" t="s">
        <v>175</v>
      </c>
      <c r="B154" s="45">
        <v>4483500</v>
      </c>
      <c r="C154" s="45">
        <v>8356843</v>
      </c>
      <c r="D154" s="45">
        <v>448350000</v>
      </c>
      <c r="E154" s="45">
        <v>11194313</v>
      </c>
      <c r="F154" s="45">
        <v>1223652</v>
      </c>
    </row>
    <row r="155" spans="1:6" x14ac:dyDescent="0.2">
      <c r="A155" t="s">
        <v>174</v>
      </c>
      <c r="B155" s="45">
        <v>1000000</v>
      </c>
      <c r="C155" s="45">
        <v>1465585</v>
      </c>
      <c r="D155" s="45">
        <v>100000000</v>
      </c>
      <c r="E155" s="45">
        <v>713222</v>
      </c>
      <c r="F155" s="45">
        <v>323628</v>
      </c>
    </row>
    <row r="156" spans="1:6" x14ac:dyDescent="0.2">
      <c r="A156" t="s">
        <v>173</v>
      </c>
      <c r="B156" s="45">
        <v>3000000</v>
      </c>
      <c r="C156" s="45">
        <v>5028036</v>
      </c>
      <c r="D156" s="45">
        <v>300000000</v>
      </c>
      <c r="E156" s="45">
        <v>4301236</v>
      </c>
      <c r="F156" s="45">
        <v>454308</v>
      </c>
    </row>
    <row r="157" spans="1:6" x14ac:dyDescent="0.2">
      <c r="A157" t="s">
        <v>172</v>
      </c>
      <c r="B157" s="45">
        <v>5757111</v>
      </c>
      <c r="C157" s="45">
        <v>16171359</v>
      </c>
      <c r="D157" s="45">
        <v>575711167</v>
      </c>
      <c r="E157" s="45">
        <v>4245981</v>
      </c>
      <c r="F157" s="45">
        <v>782304</v>
      </c>
    </row>
    <row r="158" spans="1:6" x14ac:dyDescent="0.2">
      <c r="A158" t="s">
        <v>171</v>
      </c>
      <c r="B158" s="45">
        <v>307360</v>
      </c>
      <c r="C158" s="45">
        <v>785658</v>
      </c>
      <c r="D158" s="45">
        <v>30736025</v>
      </c>
      <c r="E158" s="45">
        <v>693305</v>
      </c>
      <c r="F158" s="45">
        <v>119193</v>
      </c>
    </row>
    <row r="159" spans="1:6" x14ac:dyDescent="0.2">
      <c r="A159" t="s">
        <v>170</v>
      </c>
      <c r="B159" s="45">
        <v>1123591</v>
      </c>
      <c r="C159" s="45">
        <v>1280607</v>
      </c>
      <c r="D159" s="45">
        <v>112359101</v>
      </c>
      <c r="E159" s="45">
        <v>1885076</v>
      </c>
      <c r="F159" s="45">
        <v>63051</v>
      </c>
    </row>
    <row r="160" spans="1:6" x14ac:dyDescent="0.2">
      <c r="A160" t="s">
        <v>169</v>
      </c>
      <c r="B160" s="45">
        <v>159713</v>
      </c>
      <c r="C160" s="45">
        <v>530576</v>
      </c>
      <c r="D160" s="45">
        <v>15971306</v>
      </c>
      <c r="E160" s="45">
        <v>1318963</v>
      </c>
      <c r="F160" s="45">
        <v>128036</v>
      </c>
    </row>
    <row r="161" spans="1:6" x14ac:dyDescent="0.2">
      <c r="A161" t="s">
        <v>168</v>
      </c>
      <c r="B161" s="45">
        <v>929238</v>
      </c>
      <c r="C161" s="45">
        <v>1311715</v>
      </c>
      <c r="D161" s="45">
        <v>92923873</v>
      </c>
      <c r="E161" s="45">
        <v>7446888</v>
      </c>
      <c r="F161" s="45">
        <v>375253</v>
      </c>
    </row>
    <row r="162" spans="1:6" x14ac:dyDescent="0.2">
      <c r="A162" t="s">
        <v>167</v>
      </c>
      <c r="B162" s="45">
        <v>2673840</v>
      </c>
      <c r="C162" s="45">
        <v>7676137</v>
      </c>
      <c r="D162" s="45">
        <v>267384090</v>
      </c>
      <c r="E162" s="45">
        <v>1861340</v>
      </c>
      <c r="F162" s="45">
        <v>268873</v>
      </c>
    </row>
    <row r="163" spans="1:6" x14ac:dyDescent="0.2">
      <c r="A163" t="s">
        <v>166</v>
      </c>
      <c r="B163" s="45">
        <v>1574390</v>
      </c>
      <c r="C163" s="45">
        <v>2929181</v>
      </c>
      <c r="D163" s="45">
        <v>157439005</v>
      </c>
      <c r="E163" s="45">
        <v>3484219</v>
      </c>
      <c r="F163" s="45">
        <v>68374</v>
      </c>
    </row>
    <row r="164" spans="1:6" x14ac:dyDescent="0.2">
      <c r="A164" t="s">
        <v>165</v>
      </c>
      <c r="B164" s="45">
        <v>4417106</v>
      </c>
      <c r="C164" s="45">
        <v>7627624</v>
      </c>
      <c r="D164" s="45">
        <v>441710673</v>
      </c>
      <c r="E164" s="45">
        <v>5749000</v>
      </c>
      <c r="F164" s="45">
        <v>394288</v>
      </c>
    </row>
    <row r="165" spans="1:6" x14ac:dyDescent="0.2">
      <c r="A165" t="s">
        <v>164</v>
      </c>
      <c r="B165" s="45">
        <v>792550</v>
      </c>
      <c r="C165" s="45">
        <v>8247560</v>
      </c>
      <c r="D165" s="45">
        <v>79255000</v>
      </c>
      <c r="E165" s="45">
        <v>9077915</v>
      </c>
      <c r="F165" s="45">
        <v>24007</v>
      </c>
    </row>
    <row r="166" spans="1:6" x14ac:dyDescent="0.2">
      <c r="A166" t="s">
        <v>163</v>
      </c>
      <c r="B166" s="45">
        <v>609899</v>
      </c>
      <c r="C166" s="45">
        <v>1229066</v>
      </c>
      <c r="D166" s="45">
        <v>60989950</v>
      </c>
      <c r="E166" s="45">
        <v>576723</v>
      </c>
      <c r="F166" s="45">
        <v>237956</v>
      </c>
    </row>
    <row r="167" spans="1:6" x14ac:dyDescent="0.2">
      <c r="A167" t="s">
        <v>162</v>
      </c>
      <c r="B167" s="45">
        <v>864696</v>
      </c>
      <c r="C167" s="45">
        <v>1483977</v>
      </c>
      <c r="D167" s="45">
        <v>86469664</v>
      </c>
      <c r="E167" s="45">
        <v>1352322</v>
      </c>
      <c r="F167" s="45">
        <v>309339</v>
      </c>
    </row>
    <row r="168" spans="1:6" x14ac:dyDescent="0.2">
      <c r="A168" t="s">
        <v>161</v>
      </c>
      <c r="B168" s="45">
        <v>2573399</v>
      </c>
      <c r="C168" s="45">
        <v>3534352</v>
      </c>
      <c r="D168" s="45">
        <v>257339985</v>
      </c>
      <c r="E168" s="45">
        <v>901810</v>
      </c>
      <c r="F168" s="45">
        <v>93150</v>
      </c>
    </row>
    <row r="169" spans="1:6" x14ac:dyDescent="0.2">
      <c r="A169" t="s">
        <v>160</v>
      </c>
      <c r="B169" s="45">
        <v>4998909</v>
      </c>
      <c r="C169" s="45">
        <v>7671482</v>
      </c>
      <c r="D169" s="45">
        <v>499890962</v>
      </c>
      <c r="E169" s="45">
        <v>2568688</v>
      </c>
      <c r="F169" s="45">
        <v>986154</v>
      </c>
    </row>
    <row r="170" spans="1:6" x14ac:dyDescent="0.2">
      <c r="A170" t="s">
        <v>159</v>
      </c>
      <c r="B170" s="45">
        <v>6429370</v>
      </c>
      <c r="C170" s="45">
        <v>10221204</v>
      </c>
      <c r="D170" s="45">
        <v>642937069</v>
      </c>
      <c r="E170" s="45">
        <v>3738367</v>
      </c>
      <c r="F170" s="45">
        <v>1202474</v>
      </c>
    </row>
    <row r="171" spans="1:6" x14ac:dyDescent="0.2">
      <c r="A171" t="s">
        <v>158</v>
      </c>
      <c r="B171" s="45">
        <v>3829400</v>
      </c>
      <c r="C171" s="45">
        <v>13527665</v>
      </c>
      <c r="D171" s="45">
        <v>382940013</v>
      </c>
      <c r="E171" s="45">
        <v>5205519</v>
      </c>
      <c r="F171" s="45">
        <v>1070826</v>
      </c>
    </row>
    <row r="172" spans="1:6" x14ac:dyDescent="0.2">
      <c r="A172" t="s">
        <v>157</v>
      </c>
      <c r="B172" s="45">
        <v>43543675</v>
      </c>
      <c r="C172" s="45">
        <v>131407411</v>
      </c>
      <c r="D172" s="45">
        <v>4354367500</v>
      </c>
      <c r="E172" s="45">
        <v>84985606</v>
      </c>
      <c r="F172" s="45">
        <v>38824562</v>
      </c>
    </row>
    <row r="173" spans="1:6" x14ac:dyDescent="0.2">
      <c r="A173" t="s">
        <v>156</v>
      </c>
      <c r="B173" s="45">
        <v>19304213</v>
      </c>
      <c r="C173" s="45">
        <v>41173113</v>
      </c>
      <c r="D173" s="45">
        <v>1930421319</v>
      </c>
      <c r="E173" s="45">
        <v>14902759</v>
      </c>
      <c r="F173" s="45">
        <v>3224687</v>
      </c>
    </row>
    <row r="174" spans="1:6" x14ac:dyDescent="0.2">
      <c r="A174" t="s">
        <v>155</v>
      </c>
      <c r="B174" s="45">
        <v>5977730</v>
      </c>
      <c r="C174" s="45">
        <v>13381475</v>
      </c>
      <c r="D174" s="45">
        <v>597773048</v>
      </c>
      <c r="E174" s="45">
        <v>10089384</v>
      </c>
      <c r="F174" s="45">
        <v>1157260</v>
      </c>
    </row>
    <row r="175" spans="1:6" x14ac:dyDescent="0.2">
      <c r="A175" t="s">
        <v>154</v>
      </c>
      <c r="B175" s="45">
        <v>4927719</v>
      </c>
      <c r="C175" s="45">
        <v>8144511</v>
      </c>
      <c r="D175" s="45">
        <v>492771916</v>
      </c>
      <c r="E175" s="45">
        <v>3620224</v>
      </c>
      <c r="F175" s="45">
        <v>1865003</v>
      </c>
    </row>
    <row r="176" spans="1:6" x14ac:dyDescent="0.2">
      <c r="A176" t="s">
        <v>153</v>
      </c>
      <c r="B176" s="45">
        <v>12355229</v>
      </c>
      <c r="C176" s="45">
        <v>17784908</v>
      </c>
      <c r="D176" s="45">
        <v>1235522900</v>
      </c>
      <c r="E176" s="45">
        <v>3524302</v>
      </c>
      <c r="F176" s="45">
        <v>965437</v>
      </c>
    </row>
    <row r="177" spans="1:6" x14ac:dyDescent="0.2">
      <c r="A177" t="s">
        <v>152</v>
      </c>
      <c r="B177" s="45">
        <v>15817555</v>
      </c>
      <c r="C177" s="45">
        <v>25987070</v>
      </c>
      <c r="D177" s="45">
        <v>1581755500</v>
      </c>
      <c r="E177" s="45">
        <v>9946049</v>
      </c>
      <c r="F177" s="45">
        <v>4829179</v>
      </c>
    </row>
    <row r="178" spans="1:6" x14ac:dyDescent="0.2">
      <c r="A178" t="s">
        <v>151</v>
      </c>
      <c r="B178" s="45">
        <v>20072906</v>
      </c>
      <c r="C178" s="45">
        <v>30790113</v>
      </c>
      <c r="D178" s="45">
        <v>2007290600</v>
      </c>
      <c r="E178" s="45">
        <v>13890777</v>
      </c>
      <c r="F178" s="45">
        <v>6053519</v>
      </c>
    </row>
    <row r="179" spans="1:6" x14ac:dyDescent="0.2">
      <c r="A179" t="s">
        <v>150</v>
      </c>
      <c r="B179" s="45">
        <v>15275000</v>
      </c>
      <c r="C179" s="45">
        <v>22037785</v>
      </c>
      <c r="D179" s="45">
        <v>1527500000</v>
      </c>
      <c r="E179" s="45">
        <v>6216244</v>
      </c>
      <c r="F179" s="45">
        <v>4034740</v>
      </c>
    </row>
    <row r="180" spans="1:6" x14ac:dyDescent="0.2">
      <c r="A180" t="s">
        <v>149</v>
      </c>
      <c r="B180" s="45">
        <v>12035905</v>
      </c>
      <c r="C180" s="45">
        <v>16801877</v>
      </c>
      <c r="D180" s="45">
        <v>1203590500</v>
      </c>
      <c r="E180" s="45">
        <v>9017159</v>
      </c>
      <c r="F180" s="45">
        <v>2873248</v>
      </c>
    </row>
    <row r="181" spans="1:6" x14ac:dyDescent="0.2">
      <c r="A181" t="s">
        <v>148</v>
      </c>
      <c r="B181" s="45">
        <v>15531430</v>
      </c>
      <c r="C181" s="45">
        <v>24290740</v>
      </c>
      <c r="D181" s="45">
        <v>1553143000</v>
      </c>
      <c r="E181" s="45">
        <v>11816147</v>
      </c>
      <c r="F181" s="45">
        <v>6409750</v>
      </c>
    </row>
    <row r="182" spans="1:6" x14ac:dyDescent="0.2">
      <c r="A182" t="s">
        <v>147</v>
      </c>
      <c r="B182" s="45">
        <v>45056930</v>
      </c>
      <c r="C182" s="45">
        <v>86278147</v>
      </c>
      <c r="D182" s="45">
        <v>4505693000</v>
      </c>
      <c r="E182" s="45">
        <v>34348829</v>
      </c>
      <c r="F182" s="45">
        <v>11721208</v>
      </c>
    </row>
    <row r="183" spans="1:6" x14ac:dyDescent="0.2">
      <c r="A183" t="s">
        <v>146</v>
      </c>
      <c r="B183" s="45">
        <v>27019481</v>
      </c>
      <c r="C183" s="45">
        <v>44900909</v>
      </c>
      <c r="D183" s="45">
        <v>2701948100</v>
      </c>
      <c r="E183" s="45">
        <v>18944792</v>
      </c>
      <c r="F183" s="45">
        <v>9602746</v>
      </c>
    </row>
    <row r="184" spans="1:6" x14ac:dyDescent="0.2">
      <c r="A184" t="s">
        <v>145</v>
      </c>
      <c r="B184" s="45">
        <v>35109148</v>
      </c>
      <c r="C184" s="45">
        <v>93041472</v>
      </c>
      <c r="D184" s="45">
        <v>3510914800</v>
      </c>
      <c r="E184" s="45">
        <v>26698613</v>
      </c>
      <c r="F184" s="45">
        <v>18052250</v>
      </c>
    </row>
    <row r="185" spans="1:6" x14ac:dyDescent="0.2">
      <c r="A185" t="s">
        <v>144</v>
      </c>
      <c r="B185" s="45">
        <v>37783218</v>
      </c>
      <c r="C185" s="45">
        <v>62486023</v>
      </c>
      <c r="D185" s="45">
        <v>3778321800</v>
      </c>
      <c r="E185" s="45">
        <v>26199554</v>
      </c>
      <c r="F185" s="45">
        <v>12697075</v>
      </c>
    </row>
    <row r="186" spans="1:6" x14ac:dyDescent="0.2">
      <c r="A186" t="s">
        <v>314</v>
      </c>
      <c r="B186" s="45">
        <v>28118040</v>
      </c>
      <c r="C186" s="45">
        <v>35531670</v>
      </c>
      <c r="D186" s="45">
        <v>2667370000</v>
      </c>
      <c r="E186" s="45">
        <v>15570350</v>
      </c>
      <c r="F186" s="45">
        <v>5007160</v>
      </c>
    </row>
    <row r="187" spans="1:6" x14ac:dyDescent="0.2">
      <c r="A187" t="s">
        <v>143</v>
      </c>
      <c r="B187" s="45">
        <v>48057506</v>
      </c>
      <c r="C187" s="45">
        <v>93649511</v>
      </c>
      <c r="D187" s="45">
        <v>4805750600</v>
      </c>
      <c r="E187" s="45">
        <v>41788465</v>
      </c>
      <c r="F187" s="45">
        <v>14088760</v>
      </c>
    </row>
    <row r="188" spans="1:6" x14ac:dyDescent="0.2">
      <c r="A188" t="s">
        <v>142</v>
      </c>
      <c r="B188" s="45">
        <v>18852157</v>
      </c>
      <c r="C188" s="45">
        <v>34261336</v>
      </c>
      <c r="D188" s="45">
        <v>1885215700</v>
      </c>
      <c r="E188" s="45">
        <v>11964487</v>
      </c>
      <c r="F188" s="45">
        <v>3411496</v>
      </c>
    </row>
    <row r="189" spans="1:6" x14ac:dyDescent="0.2">
      <c r="A189" t="s">
        <v>141</v>
      </c>
      <c r="B189" s="45">
        <v>37088774</v>
      </c>
      <c r="C189" s="45">
        <v>109117393</v>
      </c>
      <c r="D189" s="45">
        <v>3708877400</v>
      </c>
      <c r="E189" s="45">
        <v>42399617</v>
      </c>
      <c r="F189" s="45">
        <v>21918813</v>
      </c>
    </row>
    <row r="190" spans="1:6" x14ac:dyDescent="0.2">
      <c r="A190" t="s">
        <v>140</v>
      </c>
      <c r="B190" s="45">
        <v>1220700</v>
      </c>
      <c r="C190" s="45">
        <v>1719257</v>
      </c>
      <c r="D190" s="45">
        <v>121887325</v>
      </c>
      <c r="E190" s="45">
        <v>1333024</v>
      </c>
      <c r="F190" s="45">
        <v>356889</v>
      </c>
    </row>
    <row r="191" spans="1:6" x14ac:dyDescent="0.2">
      <c r="A191" t="s">
        <v>139</v>
      </c>
      <c r="B191" s="45">
        <v>3742322</v>
      </c>
      <c r="C191" s="45">
        <v>6055579</v>
      </c>
      <c r="D191" s="45">
        <v>374232283</v>
      </c>
      <c r="E191" s="45">
        <v>2895317</v>
      </c>
      <c r="F191" s="45">
        <v>1396285</v>
      </c>
    </row>
    <row r="192" spans="1:6" x14ac:dyDescent="0.2">
      <c r="A192" t="s">
        <v>138</v>
      </c>
      <c r="B192" s="45">
        <v>2745952</v>
      </c>
      <c r="C192" s="45">
        <v>3761675</v>
      </c>
      <c r="D192" s="45">
        <v>274595119</v>
      </c>
      <c r="E192" s="45">
        <v>1569548</v>
      </c>
      <c r="F192" s="45">
        <v>735746</v>
      </c>
    </row>
    <row r="193" spans="1:6" x14ac:dyDescent="0.2">
      <c r="A193" t="s">
        <v>137</v>
      </c>
      <c r="B193" s="45">
        <v>1475672</v>
      </c>
      <c r="C193" s="45">
        <v>2982643</v>
      </c>
      <c r="D193" s="45">
        <v>147567297</v>
      </c>
      <c r="E193" s="45">
        <v>1383479</v>
      </c>
      <c r="F193" s="45">
        <v>845975</v>
      </c>
    </row>
    <row r="194" spans="1:6" x14ac:dyDescent="0.2">
      <c r="A194" t="s">
        <v>136</v>
      </c>
      <c r="B194" s="45">
        <v>2676183</v>
      </c>
      <c r="C194" s="45">
        <v>3411545</v>
      </c>
      <c r="D194" s="45">
        <v>267552113</v>
      </c>
      <c r="E194" s="45">
        <v>2217763</v>
      </c>
      <c r="F194" s="45">
        <v>586810</v>
      </c>
    </row>
    <row r="195" spans="1:6" x14ac:dyDescent="0.2">
      <c r="A195" t="s">
        <v>135</v>
      </c>
      <c r="B195" s="45">
        <v>3330000</v>
      </c>
      <c r="C195" s="45">
        <v>6541863</v>
      </c>
      <c r="D195" s="45">
        <v>333000000</v>
      </c>
      <c r="E195" s="45">
        <v>3707068</v>
      </c>
      <c r="F195" s="45">
        <v>1498718</v>
      </c>
    </row>
    <row r="196" spans="1:6" x14ac:dyDescent="0.2">
      <c r="A196" t="s">
        <v>134</v>
      </c>
      <c r="B196" s="45">
        <v>4580523</v>
      </c>
      <c r="C196" s="45">
        <v>7325252</v>
      </c>
      <c r="D196" s="45">
        <v>458052367</v>
      </c>
      <c r="E196" s="45">
        <v>4460112</v>
      </c>
      <c r="F196" s="45">
        <v>1147062</v>
      </c>
    </row>
    <row r="197" spans="1:6" x14ac:dyDescent="0.2">
      <c r="A197" t="s">
        <v>133</v>
      </c>
      <c r="B197" s="45">
        <v>5852916</v>
      </c>
      <c r="C197" s="45">
        <v>9822482</v>
      </c>
      <c r="D197" s="45">
        <v>585291639</v>
      </c>
      <c r="E197" s="45">
        <v>6039232</v>
      </c>
      <c r="F197" s="45">
        <v>2382923</v>
      </c>
    </row>
    <row r="198" spans="1:6" x14ac:dyDescent="0.2">
      <c r="A198" t="s">
        <v>132</v>
      </c>
      <c r="B198" s="45">
        <v>9847500</v>
      </c>
      <c r="C198" s="45">
        <v>14220082</v>
      </c>
      <c r="D198" s="45">
        <v>984750022</v>
      </c>
      <c r="E198" s="45">
        <v>7443181</v>
      </c>
      <c r="F198" s="45">
        <v>2695913</v>
      </c>
    </row>
    <row r="199" spans="1:6" x14ac:dyDescent="0.2">
      <c r="A199" t="s">
        <v>301</v>
      </c>
      <c r="B199" s="45">
        <v>2833050</v>
      </c>
      <c r="C199" s="45">
        <v>8378780</v>
      </c>
      <c r="D199" s="45">
        <v>283300000</v>
      </c>
      <c r="E199" s="45">
        <v>2860030</v>
      </c>
      <c r="F199" s="45">
        <v>-332400</v>
      </c>
    </row>
    <row r="200" spans="1:6" x14ac:dyDescent="0.2">
      <c r="A200" t="s">
        <v>302</v>
      </c>
      <c r="B200" s="45">
        <v>630000</v>
      </c>
      <c r="C200" s="45">
        <v>1781840</v>
      </c>
      <c r="D200" s="45">
        <v>63000000</v>
      </c>
      <c r="E200" s="45">
        <v>2545460</v>
      </c>
      <c r="F200" s="45">
        <v>341950</v>
      </c>
    </row>
    <row r="201" spans="1:6" x14ac:dyDescent="0.2">
      <c r="A201" t="s">
        <v>303</v>
      </c>
      <c r="B201" s="45">
        <v>7267940</v>
      </c>
      <c r="C201" s="45">
        <v>17005690</v>
      </c>
      <c r="D201" s="45">
        <v>727460000</v>
      </c>
      <c r="E201" s="45">
        <v>27773640</v>
      </c>
      <c r="F201" s="45">
        <v>5442130</v>
      </c>
    </row>
    <row r="202" spans="1:6" x14ac:dyDescent="0.2">
      <c r="B202" s="45"/>
      <c r="C202" s="45"/>
      <c r="D202" s="45"/>
      <c r="E202" s="45"/>
      <c r="F202" s="45"/>
    </row>
    <row r="203" spans="1:6" x14ac:dyDescent="0.2">
      <c r="B203" s="45"/>
      <c r="C203" s="45"/>
      <c r="D203" s="45"/>
      <c r="E203" s="45"/>
      <c r="F203" s="45"/>
    </row>
    <row r="204" spans="1:6" x14ac:dyDescent="0.2">
      <c r="B204" s="45"/>
      <c r="C204" s="45"/>
      <c r="D204" s="45"/>
      <c r="E204" s="45"/>
      <c r="F204" s="45"/>
    </row>
    <row r="205" spans="1:6" x14ac:dyDescent="0.2">
      <c r="B205" s="45"/>
      <c r="C205" s="45"/>
      <c r="D205" s="45"/>
      <c r="E205" s="45"/>
      <c r="F205" s="45"/>
    </row>
    <row r="206" spans="1:6" x14ac:dyDescent="0.2">
      <c r="B206" s="45"/>
      <c r="C206" s="45"/>
      <c r="D206" s="45"/>
      <c r="E206" s="45"/>
      <c r="F206" s="45"/>
    </row>
    <row r="207" spans="1:6" x14ac:dyDescent="0.2">
      <c r="B207" s="45"/>
      <c r="C207" s="45"/>
      <c r="D207" s="45"/>
      <c r="E207" s="45"/>
      <c r="F207" s="45"/>
    </row>
    <row r="208" spans="1:6" x14ac:dyDescent="0.2">
      <c r="B208" s="45"/>
      <c r="C208" s="45"/>
      <c r="D208" s="45"/>
      <c r="E208" s="45"/>
      <c r="F208" s="45"/>
    </row>
    <row r="209" spans="2:6" x14ac:dyDescent="0.2">
      <c r="B209" s="45"/>
      <c r="C209" s="45"/>
      <c r="D209" s="45"/>
      <c r="E209" s="45"/>
      <c r="F209" s="45"/>
    </row>
    <row r="210" spans="2:6" x14ac:dyDescent="0.2">
      <c r="B210" s="45"/>
      <c r="C210" s="45"/>
      <c r="D210" s="45"/>
      <c r="E210" s="45"/>
      <c r="F210" s="45"/>
    </row>
    <row r="211" spans="2:6" x14ac:dyDescent="0.2">
      <c r="B211" s="45"/>
      <c r="C211" s="45"/>
      <c r="D211" s="45"/>
      <c r="E211" s="45"/>
      <c r="F211" s="45"/>
    </row>
    <row r="212" spans="2:6" x14ac:dyDescent="0.2">
      <c r="B212" s="45"/>
      <c r="C212" s="45"/>
      <c r="D212" s="45"/>
      <c r="E212" s="45"/>
      <c r="F212" s="45"/>
    </row>
    <row r="213" spans="2:6" x14ac:dyDescent="0.2">
      <c r="B213" s="45"/>
      <c r="C213" s="45"/>
      <c r="D213" s="45"/>
      <c r="E213" s="45"/>
      <c r="F213" s="45"/>
    </row>
    <row r="214" spans="2:6" x14ac:dyDescent="0.2">
      <c r="B214" s="45"/>
      <c r="C214" s="45"/>
      <c r="D214" s="45"/>
      <c r="E214" s="45"/>
      <c r="F214" s="45"/>
    </row>
    <row r="215" spans="2:6" x14ac:dyDescent="0.2">
      <c r="B215" s="45"/>
      <c r="C215" s="45"/>
      <c r="D215" s="45"/>
      <c r="E215" s="45"/>
      <c r="F215" s="45"/>
    </row>
    <row r="216" spans="2:6" x14ac:dyDescent="0.2">
      <c r="B216" s="45"/>
      <c r="C216" s="45"/>
      <c r="D216" s="45"/>
      <c r="E216" s="45"/>
      <c r="F216" s="45"/>
    </row>
    <row r="217" spans="2:6" x14ac:dyDescent="0.2">
      <c r="B217" s="45"/>
      <c r="C217" s="45"/>
      <c r="D217" s="45"/>
      <c r="E217" s="45"/>
      <c r="F217" s="45"/>
    </row>
    <row r="218" spans="2:6" x14ac:dyDescent="0.2">
      <c r="B218" s="45"/>
      <c r="C218" s="45"/>
      <c r="D218" s="45"/>
      <c r="E218" s="45"/>
      <c r="F218" s="45"/>
    </row>
    <row r="219" spans="2:6" x14ac:dyDescent="0.2">
      <c r="B219" s="45"/>
      <c r="C219" s="45"/>
      <c r="D219" s="45"/>
      <c r="E219" s="45"/>
      <c r="F219" s="45"/>
    </row>
    <row r="220" spans="2:6" x14ac:dyDescent="0.2">
      <c r="B220" s="45"/>
      <c r="C220" s="45"/>
      <c r="D220" s="45"/>
      <c r="E220" s="45"/>
      <c r="F220" s="45"/>
    </row>
    <row r="221" spans="2:6" x14ac:dyDescent="0.2">
      <c r="B221" s="45"/>
      <c r="C221" s="45"/>
      <c r="D221" s="45"/>
      <c r="E221" s="45"/>
      <c r="F221" s="45"/>
    </row>
    <row r="222" spans="2:6" x14ac:dyDescent="0.2">
      <c r="B222" s="45"/>
      <c r="C222" s="45"/>
      <c r="D222" s="45"/>
      <c r="E222" s="45"/>
      <c r="F222" s="45"/>
    </row>
    <row r="223" spans="2:6" x14ac:dyDescent="0.2">
      <c r="B223" s="45"/>
      <c r="C223" s="45"/>
      <c r="D223" s="45"/>
      <c r="E223" s="45"/>
      <c r="F223" s="45"/>
    </row>
    <row r="224" spans="2:6" x14ac:dyDescent="0.2">
      <c r="B224" s="45"/>
      <c r="C224" s="45"/>
      <c r="D224" s="45"/>
      <c r="E224" s="45"/>
      <c r="F224" s="45"/>
    </row>
    <row r="225" spans="2:6" x14ac:dyDescent="0.2">
      <c r="B225" s="45"/>
      <c r="C225" s="45"/>
      <c r="D225" s="45"/>
      <c r="E225" s="45"/>
      <c r="F225" s="45"/>
    </row>
    <row r="226" spans="2:6" x14ac:dyDescent="0.2">
      <c r="B226" s="45"/>
      <c r="C226" s="45"/>
      <c r="D226" s="45"/>
      <c r="E226" s="45"/>
      <c r="F226" s="45"/>
    </row>
    <row r="227" spans="2:6" x14ac:dyDescent="0.2">
      <c r="B227" s="45"/>
      <c r="C227" s="45"/>
      <c r="D227" s="45"/>
      <c r="E227" s="45"/>
      <c r="F227" s="45"/>
    </row>
    <row r="228" spans="2:6" x14ac:dyDescent="0.2">
      <c r="B228" s="45"/>
      <c r="C228" s="45"/>
      <c r="D228" s="45"/>
      <c r="E228" s="45"/>
      <c r="F228" s="45"/>
    </row>
    <row r="229" spans="2:6" x14ac:dyDescent="0.2">
      <c r="B229" s="45"/>
      <c r="C229" s="45"/>
      <c r="D229" s="45"/>
      <c r="E229" s="45"/>
      <c r="F229" s="45"/>
    </row>
    <row r="230" spans="2:6" x14ac:dyDescent="0.2">
      <c r="B230" s="45"/>
      <c r="C230" s="45"/>
      <c r="D230" s="45"/>
      <c r="E230" s="45"/>
      <c r="F230" s="45"/>
    </row>
    <row r="231" spans="2:6" x14ac:dyDescent="0.2">
      <c r="B231" s="45"/>
      <c r="C231" s="45"/>
      <c r="D231" s="45"/>
      <c r="E231" s="45"/>
      <c r="F231" s="45"/>
    </row>
    <row r="232" spans="2:6" x14ac:dyDescent="0.2">
      <c r="B232" s="45"/>
      <c r="C232" s="45"/>
      <c r="D232" s="45"/>
      <c r="E232" s="45"/>
      <c r="F232" s="45"/>
    </row>
    <row r="233" spans="2:6" x14ac:dyDescent="0.2">
      <c r="B233" s="45"/>
      <c r="C233" s="45"/>
      <c r="D233" s="45"/>
      <c r="E233" s="45"/>
      <c r="F233" s="45"/>
    </row>
    <row r="234" spans="2:6" x14ac:dyDescent="0.2">
      <c r="B234" s="45"/>
      <c r="C234" s="45"/>
      <c r="D234" s="45"/>
      <c r="E234" s="45"/>
      <c r="F234" s="45"/>
    </row>
    <row r="235" spans="2:6" x14ac:dyDescent="0.2">
      <c r="B235" s="45"/>
      <c r="C235" s="45"/>
      <c r="D235" s="45"/>
      <c r="E235" s="45"/>
      <c r="F235" s="45"/>
    </row>
    <row r="236" spans="2:6" x14ac:dyDescent="0.2">
      <c r="B236" s="45"/>
      <c r="C236" s="45"/>
      <c r="D236" s="45"/>
      <c r="E236" s="45"/>
      <c r="F236" s="45"/>
    </row>
    <row r="237" spans="2:6" x14ac:dyDescent="0.2">
      <c r="B237" s="45"/>
      <c r="C237" s="45"/>
      <c r="D237" s="45"/>
      <c r="E237" s="45"/>
      <c r="F237" s="45"/>
    </row>
    <row r="238" spans="2:6" x14ac:dyDescent="0.2">
      <c r="B238" s="45"/>
      <c r="C238" s="45"/>
      <c r="D238" s="45"/>
      <c r="E238" s="45"/>
      <c r="F238" s="45"/>
    </row>
    <row r="239" spans="2:6" x14ac:dyDescent="0.2">
      <c r="B239" s="45"/>
      <c r="C239" s="45"/>
      <c r="D239" s="45"/>
      <c r="E239" s="45"/>
      <c r="F239" s="45"/>
    </row>
    <row r="240" spans="2:6" x14ac:dyDescent="0.2">
      <c r="B240" s="45"/>
      <c r="C240" s="45"/>
      <c r="D240" s="45"/>
      <c r="E240" s="45"/>
      <c r="F240" s="45"/>
    </row>
    <row r="241" spans="2:6" x14ac:dyDescent="0.2">
      <c r="B241" s="45"/>
      <c r="C241" s="45"/>
      <c r="D241" s="45"/>
      <c r="E241" s="45"/>
      <c r="F241" s="45"/>
    </row>
    <row r="242" spans="2:6" x14ac:dyDescent="0.2">
      <c r="B242" s="45"/>
      <c r="C242" s="45"/>
      <c r="D242" s="45"/>
      <c r="E242" s="45"/>
      <c r="F242" s="45"/>
    </row>
    <row r="243" spans="2:6" x14ac:dyDescent="0.2">
      <c r="B243" s="45"/>
      <c r="C243" s="45"/>
      <c r="D243" s="45"/>
      <c r="E243" s="45"/>
      <c r="F243" s="45"/>
    </row>
    <row r="244" spans="2:6" x14ac:dyDescent="0.2">
      <c r="B244" s="45"/>
      <c r="C244" s="45"/>
      <c r="D244" s="45"/>
      <c r="E244" s="45"/>
      <c r="F244" s="45"/>
    </row>
    <row r="245" spans="2:6" x14ac:dyDescent="0.2">
      <c r="B245" s="45"/>
      <c r="C245" s="45"/>
      <c r="D245" s="45"/>
      <c r="E245" s="45"/>
      <c r="F245" s="45"/>
    </row>
    <row r="246" spans="2:6" x14ac:dyDescent="0.2">
      <c r="B246" s="45"/>
      <c r="C246" s="45"/>
      <c r="D246" s="45"/>
      <c r="E246" s="45"/>
      <c r="F246" s="45"/>
    </row>
    <row r="247" spans="2:6" x14ac:dyDescent="0.2">
      <c r="B247" s="45"/>
      <c r="C247" s="45"/>
      <c r="D247" s="45"/>
      <c r="E247" s="45"/>
      <c r="F247" s="45"/>
    </row>
    <row r="248" spans="2:6" x14ac:dyDescent="0.2">
      <c r="B248" s="45"/>
      <c r="C248" s="45"/>
      <c r="D248" s="45"/>
      <c r="E248" s="45"/>
      <c r="F248" s="45"/>
    </row>
    <row r="249" spans="2:6" x14ac:dyDescent="0.2">
      <c r="B249" s="45"/>
      <c r="C249" s="45"/>
      <c r="D249" s="45"/>
      <c r="E249" s="45"/>
      <c r="F249" s="45"/>
    </row>
    <row r="250" spans="2:6" x14ac:dyDescent="0.2">
      <c r="B250" s="45"/>
      <c r="C250" s="45"/>
      <c r="D250" s="45"/>
      <c r="E250" s="45"/>
      <c r="F250" s="45"/>
    </row>
    <row r="251" spans="2:6" x14ac:dyDescent="0.2">
      <c r="B251" s="45"/>
      <c r="C251" s="45"/>
      <c r="D251" s="45"/>
      <c r="E251" s="45"/>
      <c r="F251" s="45"/>
    </row>
    <row r="252" spans="2:6" x14ac:dyDescent="0.2">
      <c r="B252" s="45"/>
      <c r="C252" s="45"/>
      <c r="D252" s="45"/>
      <c r="E252" s="45"/>
      <c r="F252" s="45"/>
    </row>
    <row r="253" spans="2:6" x14ac:dyDescent="0.2">
      <c r="B253" s="45"/>
      <c r="C253" s="45"/>
      <c r="D253" s="45"/>
      <c r="E253" s="45"/>
      <c r="F253" s="45"/>
    </row>
    <row r="254" spans="2:6" x14ac:dyDescent="0.2">
      <c r="B254" s="45"/>
      <c r="C254" s="45"/>
      <c r="D254" s="45"/>
      <c r="E254" s="45"/>
      <c r="F254" s="45"/>
    </row>
    <row r="255" spans="2:6" x14ac:dyDescent="0.2">
      <c r="B255" s="45"/>
      <c r="C255" s="45"/>
      <c r="D255" s="45"/>
      <c r="E255" s="45"/>
      <c r="F255" s="45"/>
    </row>
    <row r="256" spans="2:6" x14ac:dyDescent="0.2">
      <c r="B256" s="45"/>
      <c r="C256" s="45"/>
      <c r="D256" s="45"/>
      <c r="E256" s="45"/>
      <c r="F256" s="45"/>
    </row>
    <row r="257" spans="2:6" x14ac:dyDescent="0.2">
      <c r="B257" s="45"/>
      <c r="C257" s="45"/>
      <c r="D257" s="45"/>
      <c r="E257" s="45"/>
      <c r="F257" s="45"/>
    </row>
    <row r="258" spans="2:6" x14ac:dyDescent="0.2">
      <c r="B258" s="45"/>
      <c r="C258" s="45"/>
      <c r="D258" s="45"/>
      <c r="E258" s="45"/>
      <c r="F258" s="45"/>
    </row>
    <row r="259" spans="2:6" x14ac:dyDescent="0.2">
      <c r="B259" s="45"/>
      <c r="C259" s="45"/>
      <c r="D259" s="45"/>
      <c r="E259" s="45"/>
      <c r="F259" s="45"/>
    </row>
    <row r="260" spans="2:6" x14ac:dyDescent="0.2">
      <c r="B260" s="45"/>
      <c r="C260" s="45"/>
      <c r="D260" s="45"/>
      <c r="E260" s="45"/>
      <c r="F260" s="45"/>
    </row>
    <row r="261" spans="2:6" x14ac:dyDescent="0.2">
      <c r="B261" s="45"/>
      <c r="C261" s="45"/>
      <c r="D261" s="45"/>
      <c r="E261" s="45"/>
      <c r="F261" s="45"/>
    </row>
    <row r="262" spans="2:6" x14ac:dyDescent="0.2">
      <c r="B262" s="45"/>
      <c r="C262" s="45"/>
      <c r="D262" s="45"/>
      <c r="E262" s="45"/>
      <c r="F262" s="45"/>
    </row>
    <row r="263" spans="2:6" x14ac:dyDescent="0.2">
      <c r="B263" s="45"/>
      <c r="C263" s="45"/>
      <c r="D263" s="45"/>
      <c r="E263" s="45"/>
      <c r="F263" s="45"/>
    </row>
    <row r="264" spans="2:6" x14ac:dyDescent="0.2">
      <c r="B264" s="45"/>
      <c r="C264" s="45"/>
      <c r="D264" s="45"/>
      <c r="E264" s="45"/>
      <c r="F264" s="45"/>
    </row>
    <row r="265" spans="2:6" x14ac:dyDescent="0.2">
      <c r="B265" s="45"/>
      <c r="C265" s="45"/>
      <c r="D265" s="45"/>
      <c r="E265" s="45"/>
      <c r="F265" s="45"/>
    </row>
    <row r="266" spans="2:6" x14ac:dyDescent="0.2">
      <c r="B266" s="45"/>
      <c r="C266" s="45"/>
      <c r="D266" s="45"/>
      <c r="E266" s="45"/>
      <c r="F266" s="45"/>
    </row>
    <row r="267" spans="2:6" x14ac:dyDescent="0.2">
      <c r="B267" s="45"/>
      <c r="C267" s="45"/>
      <c r="D267" s="45"/>
      <c r="E267" s="45"/>
      <c r="F267" s="45"/>
    </row>
    <row r="268" spans="2:6" x14ac:dyDescent="0.2">
      <c r="B268" s="45"/>
      <c r="C268" s="45"/>
      <c r="D268" s="45"/>
      <c r="E268" s="45"/>
      <c r="F268" s="45"/>
    </row>
    <row r="269" spans="2:6" x14ac:dyDescent="0.2">
      <c r="B269" s="45"/>
      <c r="C269" s="45"/>
      <c r="D269" s="45"/>
      <c r="E269" s="45"/>
      <c r="F269" s="45"/>
    </row>
    <row r="270" spans="2:6" x14ac:dyDescent="0.2">
      <c r="B270" s="45"/>
      <c r="C270" s="45"/>
      <c r="D270" s="45"/>
      <c r="E270" s="45"/>
      <c r="F270" s="45"/>
    </row>
    <row r="271" spans="2:6" x14ac:dyDescent="0.2">
      <c r="B271" s="45"/>
      <c r="C271" s="45"/>
      <c r="D271" s="45"/>
      <c r="E271" s="45"/>
      <c r="F271" s="45"/>
    </row>
    <row r="272" spans="2:6" x14ac:dyDescent="0.2">
      <c r="B272" s="45"/>
      <c r="C272" s="45"/>
      <c r="D272" s="45"/>
      <c r="E272" s="45"/>
      <c r="F272" s="45"/>
    </row>
    <row r="273" spans="2:6" x14ac:dyDescent="0.2">
      <c r="B273" s="45"/>
      <c r="C273" s="45"/>
      <c r="D273" s="45"/>
      <c r="E273" s="45"/>
      <c r="F273" s="45"/>
    </row>
    <row r="274" spans="2:6" x14ac:dyDescent="0.2">
      <c r="B274" s="45"/>
      <c r="C274" s="45"/>
      <c r="D274" s="45"/>
      <c r="E274" s="45"/>
      <c r="F274" s="45"/>
    </row>
    <row r="275" spans="2:6" x14ac:dyDescent="0.2">
      <c r="B275" s="45"/>
      <c r="C275" s="45"/>
      <c r="D275" s="45"/>
      <c r="E275" s="45"/>
      <c r="F275" s="45"/>
    </row>
    <row r="276" spans="2:6" x14ac:dyDescent="0.2">
      <c r="B276" s="45"/>
      <c r="C276" s="45"/>
      <c r="D276" s="45"/>
      <c r="E276" s="45"/>
      <c r="F276" s="45"/>
    </row>
    <row r="277" spans="2:6" x14ac:dyDescent="0.2">
      <c r="B277" s="45"/>
      <c r="C277" s="45"/>
      <c r="D277" s="45"/>
      <c r="E277" s="45"/>
      <c r="F277" s="45"/>
    </row>
    <row r="278" spans="2:6" x14ac:dyDescent="0.2">
      <c r="B278" s="45"/>
      <c r="C278" s="45"/>
      <c r="D278" s="45"/>
      <c r="E278" s="45"/>
      <c r="F278" s="45"/>
    </row>
    <row r="279" spans="2:6" x14ac:dyDescent="0.2">
      <c r="B279" s="45"/>
      <c r="C279" s="45"/>
      <c r="D279" s="45"/>
      <c r="E279" s="45"/>
      <c r="F279" s="45"/>
    </row>
    <row r="280" spans="2:6" x14ac:dyDescent="0.2">
      <c r="B280" s="45"/>
      <c r="C280" s="45"/>
      <c r="D280" s="45"/>
      <c r="E280" s="45"/>
      <c r="F280" s="45"/>
    </row>
    <row r="281" spans="2:6" x14ac:dyDescent="0.2">
      <c r="B281" s="45"/>
      <c r="C281" s="45"/>
      <c r="D281" s="45"/>
      <c r="E281" s="45"/>
      <c r="F281" s="45"/>
    </row>
    <row r="282" spans="2:6" x14ac:dyDescent="0.2">
      <c r="B282" s="45"/>
      <c r="C282" s="45"/>
      <c r="D282" s="45"/>
      <c r="E282" s="45"/>
      <c r="F282" s="45"/>
    </row>
    <row r="283" spans="2:6" x14ac:dyDescent="0.2">
      <c r="B283" s="45"/>
      <c r="C283" s="45"/>
      <c r="D283" s="45"/>
      <c r="E283" s="45"/>
      <c r="F283" s="45"/>
    </row>
    <row r="284" spans="2:6" x14ac:dyDescent="0.2">
      <c r="B284" s="45"/>
      <c r="C284" s="45"/>
      <c r="D284" s="45"/>
      <c r="E284" s="45"/>
      <c r="F284" s="45"/>
    </row>
    <row r="285" spans="2:6" x14ac:dyDescent="0.2">
      <c r="B285" s="45"/>
      <c r="C285" s="45"/>
      <c r="D285" s="45"/>
      <c r="E285" s="45"/>
      <c r="F285" s="45"/>
    </row>
    <row r="286" spans="2:6" x14ac:dyDescent="0.2">
      <c r="B286" s="45"/>
      <c r="C286" s="45"/>
      <c r="D286" s="45"/>
      <c r="E286" s="45"/>
      <c r="F286" s="45"/>
    </row>
    <row r="287" spans="2:6" x14ac:dyDescent="0.2">
      <c r="B287" s="45"/>
      <c r="C287" s="45"/>
      <c r="D287" s="45"/>
      <c r="E287" s="45"/>
      <c r="F287" s="45"/>
    </row>
    <row r="288" spans="2:6" x14ac:dyDescent="0.2">
      <c r="B288" s="45"/>
      <c r="C288" s="45"/>
      <c r="D288" s="45"/>
      <c r="E288" s="45"/>
      <c r="F288" s="45"/>
    </row>
    <row r="289" spans="2:6" x14ac:dyDescent="0.2">
      <c r="B289" s="45"/>
      <c r="C289" s="45"/>
      <c r="D289" s="45"/>
      <c r="E289" s="45"/>
      <c r="F289" s="45"/>
    </row>
    <row r="290" spans="2:6" x14ac:dyDescent="0.2">
      <c r="B290" s="45"/>
      <c r="C290" s="45"/>
      <c r="D290" s="45"/>
      <c r="E290" s="45"/>
      <c r="F290" s="45"/>
    </row>
    <row r="291" spans="2:6" x14ac:dyDescent="0.2">
      <c r="B291" s="45"/>
      <c r="C291" s="45"/>
      <c r="D291" s="45"/>
      <c r="E291" s="45"/>
      <c r="F291" s="45"/>
    </row>
    <row r="292" spans="2:6" x14ac:dyDescent="0.2">
      <c r="B292" s="45"/>
      <c r="C292" s="45"/>
      <c r="D292" s="45"/>
      <c r="E292" s="45"/>
      <c r="F292" s="45"/>
    </row>
    <row r="293" spans="2:6" x14ac:dyDescent="0.2">
      <c r="B293" s="45"/>
      <c r="C293" s="45"/>
      <c r="D293" s="45"/>
      <c r="E293" s="45"/>
      <c r="F293" s="45"/>
    </row>
    <row r="294" spans="2:6" x14ac:dyDescent="0.2">
      <c r="B294" s="45"/>
      <c r="C294" s="45"/>
      <c r="D294" s="45"/>
      <c r="E294" s="45"/>
      <c r="F294" s="45"/>
    </row>
    <row r="295" spans="2:6" x14ac:dyDescent="0.2">
      <c r="B295" s="45"/>
      <c r="C295" s="45"/>
      <c r="D295" s="45"/>
      <c r="E295" s="45"/>
      <c r="F295" s="45"/>
    </row>
    <row r="296" spans="2:6" x14ac:dyDescent="0.2">
      <c r="B296" s="45"/>
      <c r="C296" s="45"/>
      <c r="D296" s="45"/>
      <c r="E296" s="45"/>
      <c r="F296" s="45"/>
    </row>
    <row r="297" spans="2:6" x14ac:dyDescent="0.2">
      <c r="B297" s="45"/>
      <c r="C297" s="45"/>
      <c r="D297" s="45"/>
      <c r="E297" s="45"/>
      <c r="F297" s="45"/>
    </row>
    <row r="298" spans="2:6" x14ac:dyDescent="0.2">
      <c r="B298" s="45"/>
      <c r="C298" s="45"/>
      <c r="D298" s="45"/>
      <c r="E298" s="45"/>
      <c r="F298" s="45"/>
    </row>
    <row r="299" spans="2:6" x14ac:dyDescent="0.2">
      <c r="B299" s="45"/>
      <c r="C299" s="45"/>
      <c r="D299" s="45"/>
      <c r="E299" s="45"/>
      <c r="F299" s="45"/>
    </row>
    <row r="300" spans="2:6" x14ac:dyDescent="0.2">
      <c r="B300" s="45"/>
      <c r="C300" s="45"/>
      <c r="D300" s="45"/>
      <c r="E300" s="45"/>
      <c r="F300" s="45"/>
    </row>
    <row r="301" spans="2:6" x14ac:dyDescent="0.2">
      <c r="B301" s="45"/>
      <c r="C301" s="45"/>
      <c r="D301" s="45"/>
      <c r="E301" s="45"/>
      <c r="F301" s="45"/>
    </row>
    <row r="302" spans="2:6" x14ac:dyDescent="0.2">
      <c r="B302" s="45"/>
      <c r="C302" s="45"/>
      <c r="D302" s="45"/>
      <c r="E302" s="45"/>
      <c r="F302" s="45"/>
    </row>
    <row r="303" spans="2:6" x14ac:dyDescent="0.2">
      <c r="B303" s="45"/>
      <c r="C303" s="45"/>
      <c r="D303" s="45"/>
      <c r="E303" s="45"/>
      <c r="F303" s="45"/>
    </row>
    <row r="304" spans="2:6" x14ac:dyDescent="0.2">
      <c r="B304" s="45"/>
      <c r="C304" s="45"/>
      <c r="D304" s="45"/>
      <c r="E304" s="45"/>
      <c r="F304" s="45"/>
    </row>
    <row r="305" spans="2:6" x14ac:dyDescent="0.2">
      <c r="B305" s="45"/>
      <c r="C305" s="45"/>
      <c r="D305" s="45"/>
      <c r="E305" s="45"/>
      <c r="F305" s="45"/>
    </row>
    <row r="306" spans="2:6" x14ac:dyDescent="0.2">
      <c r="B306" s="45"/>
      <c r="C306" s="45"/>
      <c r="D306" s="45"/>
      <c r="E306" s="45"/>
      <c r="F306" s="45"/>
    </row>
    <row r="307" spans="2:6" x14ac:dyDescent="0.2">
      <c r="B307" s="45"/>
      <c r="C307" s="45"/>
      <c r="D307" s="45"/>
      <c r="E307" s="45"/>
      <c r="F307" s="45"/>
    </row>
    <row r="308" spans="2:6" x14ac:dyDescent="0.2">
      <c r="B308" s="45"/>
      <c r="C308" s="45"/>
      <c r="D308" s="45"/>
      <c r="E308" s="45"/>
      <c r="F308" s="45"/>
    </row>
    <row r="309" spans="2:6" x14ac:dyDescent="0.2">
      <c r="B309" s="45"/>
      <c r="C309" s="45"/>
      <c r="D309" s="45"/>
      <c r="E309" s="45"/>
      <c r="F309" s="45"/>
    </row>
    <row r="310" spans="2:6" x14ac:dyDescent="0.2">
      <c r="B310" s="45"/>
      <c r="C310" s="45"/>
      <c r="D310" s="45"/>
      <c r="E310" s="45"/>
      <c r="F310" s="45"/>
    </row>
    <row r="311" spans="2:6" x14ac:dyDescent="0.2">
      <c r="B311" s="45"/>
      <c r="C311" s="45"/>
      <c r="D311" s="45"/>
      <c r="E311" s="45"/>
      <c r="F311" s="45"/>
    </row>
    <row r="312" spans="2:6" x14ac:dyDescent="0.2">
      <c r="B312" s="45"/>
      <c r="C312" s="45"/>
      <c r="D312" s="45"/>
      <c r="E312" s="45"/>
      <c r="F312" s="45"/>
    </row>
    <row r="313" spans="2:6" x14ac:dyDescent="0.2">
      <c r="B313" s="45"/>
      <c r="C313" s="45"/>
      <c r="D313" s="45"/>
      <c r="E313" s="45"/>
      <c r="F313" s="45"/>
    </row>
    <row r="314" spans="2:6" x14ac:dyDescent="0.2">
      <c r="B314" s="45"/>
      <c r="C314" s="45"/>
      <c r="D314" s="45"/>
      <c r="E314" s="45"/>
      <c r="F314" s="45"/>
    </row>
    <row r="315" spans="2:6" x14ac:dyDescent="0.2">
      <c r="B315" s="45"/>
      <c r="C315" s="45"/>
      <c r="D315" s="45"/>
      <c r="E315" s="45"/>
      <c r="F315" s="45"/>
    </row>
    <row r="316" spans="2:6" x14ac:dyDescent="0.2">
      <c r="B316" s="45"/>
      <c r="C316" s="45"/>
      <c r="D316" s="45"/>
      <c r="E316" s="45"/>
      <c r="F316" s="45"/>
    </row>
    <row r="317" spans="2:6" x14ac:dyDescent="0.2">
      <c r="B317" s="45"/>
      <c r="C317" s="45"/>
      <c r="D317" s="45"/>
      <c r="E317" s="45"/>
      <c r="F317" s="45"/>
    </row>
    <row r="318" spans="2:6" x14ac:dyDescent="0.2">
      <c r="B318" s="45"/>
      <c r="C318" s="45"/>
      <c r="D318" s="45"/>
      <c r="E318" s="45"/>
      <c r="F318" s="45"/>
    </row>
    <row r="319" spans="2:6" x14ac:dyDescent="0.2">
      <c r="B319" s="45"/>
      <c r="C319" s="45"/>
      <c r="D319" s="45"/>
      <c r="E319" s="45"/>
      <c r="F319" s="45"/>
    </row>
    <row r="320" spans="2:6" x14ac:dyDescent="0.2">
      <c r="B320" s="45"/>
      <c r="C320" s="45"/>
      <c r="D320" s="45"/>
      <c r="E320" s="45"/>
      <c r="F320" s="45"/>
    </row>
    <row r="321" spans="2:6" x14ac:dyDescent="0.2">
      <c r="B321" s="45"/>
      <c r="C321" s="45"/>
      <c r="D321" s="45"/>
      <c r="E321" s="45"/>
      <c r="F321" s="45"/>
    </row>
    <row r="322" spans="2:6" x14ac:dyDescent="0.2">
      <c r="B322" s="45"/>
      <c r="C322" s="45"/>
      <c r="D322" s="45"/>
      <c r="E322" s="45"/>
      <c r="F322" s="45"/>
    </row>
    <row r="323" spans="2:6" x14ac:dyDescent="0.2">
      <c r="B323" s="45"/>
      <c r="C323" s="45"/>
      <c r="D323" s="45"/>
      <c r="E323" s="45"/>
      <c r="F323" s="45"/>
    </row>
    <row r="324" spans="2:6" x14ac:dyDescent="0.2">
      <c r="B324" s="45"/>
      <c r="C324" s="45"/>
      <c r="D324" s="45"/>
      <c r="E324" s="45"/>
      <c r="F324" s="45"/>
    </row>
    <row r="325" spans="2:6" x14ac:dyDescent="0.2">
      <c r="B325" s="45"/>
      <c r="C325" s="45"/>
      <c r="D325" s="45"/>
      <c r="E325" s="45"/>
      <c r="F325" s="45"/>
    </row>
    <row r="326" spans="2:6" x14ac:dyDescent="0.2">
      <c r="B326" s="45"/>
      <c r="C326" s="45"/>
      <c r="D326" s="45"/>
      <c r="E326" s="45"/>
      <c r="F326" s="45"/>
    </row>
    <row r="327" spans="2:6" x14ac:dyDescent="0.2">
      <c r="B327" s="45"/>
      <c r="C327" s="45"/>
      <c r="D327" s="45"/>
      <c r="E327" s="45"/>
      <c r="F327" s="45"/>
    </row>
    <row r="328" spans="2:6" x14ac:dyDescent="0.2">
      <c r="B328" s="45"/>
      <c r="C328" s="45"/>
      <c r="D328" s="45"/>
      <c r="E328" s="45"/>
      <c r="F328" s="45"/>
    </row>
    <row r="329" spans="2:6" x14ac:dyDescent="0.2">
      <c r="B329" s="45"/>
      <c r="C329" s="45"/>
      <c r="D329" s="45"/>
      <c r="E329" s="45"/>
      <c r="F329" s="45"/>
    </row>
    <row r="330" spans="2:6" x14ac:dyDescent="0.2">
      <c r="B330" s="45"/>
      <c r="C330" s="45"/>
      <c r="D330" s="45"/>
      <c r="E330" s="45"/>
      <c r="F330" s="45"/>
    </row>
    <row r="331" spans="2:6" x14ac:dyDescent="0.2">
      <c r="B331" s="45"/>
      <c r="C331" s="45"/>
      <c r="D331" s="45"/>
      <c r="E331" s="45"/>
      <c r="F331" s="45"/>
    </row>
    <row r="332" spans="2:6" x14ac:dyDescent="0.2">
      <c r="B332" s="45"/>
      <c r="C332" s="45"/>
      <c r="D332" s="45"/>
      <c r="E332" s="45"/>
      <c r="F332" s="45"/>
    </row>
    <row r="333" spans="2:6" x14ac:dyDescent="0.2">
      <c r="B333" s="45"/>
      <c r="C333" s="45"/>
      <c r="D333" s="45"/>
      <c r="E333" s="45"/>
      <c r="F333" s="45"/>
    </row>
    <row r="334" spans="2:6" x14ac:dyDescent="0.2">
      <c r="B334" s="45"/>
      <c r="C334" s="45"/>
      <c r="D334" s="45"/>
      <c r="E334" s="45"/>
      <c r="F334" s="45"/>
    </row>
    <row r="335" spans="2:6" x14ac:dyDescent="0.2">
      <c r="B335" s="45"/>
      <c r="C335" s="45"/>
      <c r="D335" s="45"/>
      <c r="E335" s="45"/>
      <c r="F335" s="45"/>
    </row>
    <row r="336" spans="2:6" x14ac:dyDescent="0.2">
      <c r="B336" s="45"/>
      <c r="C336" s="45"/>
      <c r="D336" s="45"/>
      <c r="E336" s="45"/>
      <c r="F336" s="45"/>
    </row>
    <row r="337" spans="2:6" x14ac:dyDescent="0.2">
      <c r="B337" s="45"/>
      <c r="C337" s="45"/>
      <c r="D337" s="45"/>
      <c r="E337" s="45"/>
      <c r="F337" s="45"/>
    </row>
    <row r="338" spans="2:6" x14ac:dyDescent="0.2">
      <c r="B338" s="45"/>
      <c r="C338" s="45"/>
      <c r="D338" s="45"/>
      <c r="E338" s="45"/>
      <c r="F338" s="45"/>
    </row>
    <row r="339" spans="2:6" x14ac:dyDescent="0.2">
      <c r="B339" s="45"/>
      <c r="C339" s="45"/>
      <c r="D339" s="45"/>
      <c r="E339" s="45"/>
      <c r="F339" s="45"/>
    </row>
    <row r="340" spans="2:6" x14ac:dyDescent="0.2">
      <c r="B340" s="45"/>
      <c r="C340" s="45"/>
      <c r="D340" s="45"/>
      <c r="E340" s="45"/>
      <c r="F340" s="45"/>
    </row>
    <row r="341" spans="2:6" x14ac:dyDescent="0.2">
      <c r="B341" s="45"/>
      <c r="C341" s="45"/>
      <c r="D341" s="45"/>
      <c r="E341" s="45"/>
      <c r="F341" s="45"/>
    </row>
    <row r="342" spans="2:6" x14ac:dyDescent="0.2">
      <c r="B342" s="45"/>
      <c r="C342" s="45"/>
      <c r="D342" s="45"/>
      <c r="E342" s="45"/>
      <c r="F342" s="45"/>
    </row>
    <row r="343" spans="2:6" x14ac:dyDescent="0.2">
      <c r="B343" s="45"/>
      <c r="C343" s="45"/>
      <c r="D343" s="45"/>
      <c r="E343" s="45"/>
      <c r="F343" s="45"/>
    </row>
    <row r="344" spans="2:6" x14ac:dyDescent="0.2">
      <c r="B344" s="45"/>
      <c r="C344" s="45"/>
      <c r="D344" s="45"/>
      <c r="E344" s="45"/>
      <c r="F344" s="45"/>
    </row>
    <row r="345" spans="2:6" x14ac:dyDescent="0.2">
      <c r="B345" s="45"/>
      <c r="C345" s="45"/>
      <c r="D345" s="45"/>
      <c r="E345" s="45"/>
      <c r="F345" s="45"/>
    </row>
    <row r="346" spans="2:6" x14ac:dyDescent="0.2">
      <c r="B346" s="45"/>
      <c r="C346" s="45"/>
      <c r="D346" s="45"/>
      <c r="E346" s="45"/>
      <c r="F346" s="45"/>
    </row>
    <row r="347" spans="2:6" x14ac:dyDescent="0.2">
      <c r="B347" s="45"/>
      <c r="C347" s="45"/>
      <c r="D347" s="45"/>
      <c r="E347" s="45"/>
      <c r="F347" s="45"/>
    </row>
    <row r="348" spans="2:6" x14ac:dyDescent="0.2">
      <c r="B348" s="45"/>
      <c r="C348" s="45"/>
      <c r="D348" s="45"/>
      <c r="E348" s="45"/>
      <c r="F348" s="45"/>
    </row>
    <row r="349" spans="2:6" x14ac:dyDescent="0.2">
      <c r="B349" s="45"/>
      <c r="C349" s="45"/>
      <c r="D349" s="45"/>
      <c r="E349" s="45"/>
      <c r="F349" s="45"/>
    </row>
    <row r="350" spans="2:6" x14ac:dyDescent="0.2">
      <c r="B350" s="45"/>
      <c r="C350" s="45"/>
      <c r="D350" s="45"/>
      <c r="E350" s="45"/>
      <c r="F350" s="45"/>
    </row>
    <row r="351" spans="2:6" x14ac:dyDescent="0.2">
      <c r="B351" s="45"/>
      <c r="C351" s="45"/>
      <c r="D351" s="45"/>
      <c r="E351" s="45"/>
      <c r="F351" s="45"/>
    </row>
    <row r="352" spans="2:6" x14ac:dyDescent="0.2">
      <c r="B352" s="45"/>
      <c r="C352" s="45"/>
      <c r="D352" s="45"/>
      <c r="E352" s="45"/>
      <c r="F352" s="45"/>
    </row>
    <row r="353" spans="2:6" x14ac:dyDescent="0.2">
      <c r="B353" s="45"/>
      <c r="C353" s="45"/>
      <c r="D353" s="45"/>
      <c r="E353" s="45"/>
      <c r="F353" s="45"/>
    </row>
    <row r="354" spans="2:6" x14ac:dyDescent="0.2">
      <c r="B354" s="45"/>
      <c r="C354" s="45"/>
      <c r="D354" s="45"/>
      <c r="E354" s="45"/>
      <c r="F354" s="45"/>
    </row>
    <row r="355" spans="2:6" x14ac:dyDescent="0.2">
      <c r="B355" s="45"/>
      <c r="C355" s="45"/>
      <c r="D355" s="6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00C8C-91AB-B943-8928-F8659D487CB9}">
  <sheetPr codeName="Sheet53"/>
  <dimension ref="A3:Q355"/>
  <sheetViews>
    <sheetView topLeftCell="A146" workbookViewId="0">
      <selection activeCell="H35" sqref="H35"/>
    </sheetView>
  </sheetViews>
  <sheetFormatPr baseColWidth="10" defaultRowHeight="16" x14ac:dyDescent="0.2"/>
  <cols>
    <col min="2" max="2" width="19.5" customWidth="1"/>
    <col min="3" max="3" width="17.6640625" customWidth="1"/>
    <col min="4" max="4" width="12.83203125" customWidth="1"/>
    <col min="5" max="5" width="18.1640625" customWidth="1"/>
    <col min="6" max="6" width="15.83203125" customWidth="1"/>
    <col min="13" max="13" width="13.6640625" customWidth="1"/>
  </cols>
  <sheetData>
    <row r="3" spans="9:9" x14ac:dyDescent="0.2">
      <c r="I3" s="77" t="e">
        <f t="shared" ref="I3:I5" si="0">H3/$M$21*1000</f>
        <v>#N/A</v>
      </c>
    </row>
    <row r="4" spans="9:9" x14ac:dyDescent="0.2">
      <c r="I4" s="77" t="e">
        <f t="shared" si="0"/>
        <v>#N/A</v>
      </c>
    </row>
    <row r="5" spans="9:9" x14ac:dyDescent="0.2">
      <c r="I5" s="77" t="e">
        <f t="shared" si="0"/>
        <v>#N/A</v>
      </c>
    </row>
    <row r="6" spans="9:9" x14ac:dyDescent="0.2">
      <c r="I6" s="77" t="e">
        <f>H6/$M$21*1000</f>
        <v>#N/A</v>
      </c>
    </row>
    <row r="7" spans="9:9" x14ac:dyDescent="0.2">
      <c r="I7" s="77" t="e">
        <f t="shared" ref="I7:I9" si="1">H7/$M$20*1000</f>
        <v>#N/A</v>
      </c>
    </row>
    <row r="8" spans="9:9" x14ac:dyDescent="0.2">
      <c r="I8" s="77" t="e">
        <f t="shared" si="1"/>
        <v>#N/A</v>
      </c>
    </row>
    <row r="9" spans="9:9" x14ac:dyDescent="0.2">
      <c r="I9" s="77" t="e">
        <f t="shared" si="1"/>
        <v>#N/A</v>
      </c>
    </row>
    <row r="10" spans="9:9" x14ac:dyDescent="0.2">
      <c r="I10" s="77" t="e">
        <f>H10/$M$20*1000</f>
        <v>#N/A</v>
      </c>
    </row>
    <row r="11" spans="9:9" x14ac:dyDescent="0.2">
      <c r="I11" s="77"/>
    </row>
    <row r="12" spans="9:9" x14ac:dyDescent="0.2">
      <c r="I12" s="77"/>
    </row>
    <row r="18" spans="2:17" x14ac:dyDescent="0.2">
      <c r="B18" t="e">
        <f>VLOOKUP(A1,'2020'!A40:E210,5,FALSE)</f>
        <v>#N/A</v>
      </c>
      <c r="D18" t="e">
        <f>VLOOKUP(A1,'2020'!A40:F210,6,FALSE)</f>
        <v>#N/A</v>
      </c>
      <c r="K18" t="e">
        <f>VLOOKUP(A1,'2020'!A40:B210,2,FALSE)</f>
        <v>#N/A</v>
      </c>
      <c r="L18" t="e">
        <f>VLOOKUP(A1,'2020'!A40:C210,3,FALSE)</f>
        <v>#N/A</v>
      </c>
      <c r="M18" t="e">
        <f>VLOOKUP(A1,'2020'!A40:D210,4,FALSE)</f>
        <v>#N/A</v>
      </c>
    </row>
    <row r="19" spans="2:17" x14ac:dyDescent="0.2">
      <c r="B19" t="e">
        <f>VLOOKUP(A1,'2021'!A40:E210,5,FALSE)</f>
        <v>#N/A</v>
      </c>
      <c r="D19" t="e">
        <f>VLOOKUP(A1,'2021'!A40:F210,6,FALSE)</f>
        <v>#N/A</v>
      </c>
      <c r="K19" t="e">
        <f>VLOOKUP(A1,'2021'!A40:B210,2,FALSE)</f>
        <v>#N/A</v>
      </c>
      <c r="L19" t="e">
        <f>VLOOKUP(A1,'2021'!A40:C210,3,FALSE)</f>
        <v>#N/A</v>
      </c>
      <c r="M19" t="e">
        <f>VLOOKUP(A1,'2021'!A40:D210,4,FALSE)</f>
        <v>#N/A</v>
      </c>
    </row>
    <row r="20" spans="2:17" x14ac:dyDescent="0.2">
      <c r="B20" t="e">
        <f>VLOOKUP(A1,'2022'!A40:E210,5,FALSE)</f>
        <v>#N/A</v>
      </c>
      <c r="D20" t="e">
        <f>VLOOKUP(A1,'2022'!A40:F210,6,FALSE)</f>
        <v>#N/A</v>
      </c>
      <c r="K20" t="e">
        <f>VLOOKUP(A1,'2022'!A40:B210,2,FALSE)</f>
        <v>#N/A</v>
      </c>
      <c r="L20" t="e">
        <f>VLOOKUP(A1,'2022'!A40:C210,3,FALSE)</f>
        <v>#N/A</v>
      </c>
      <c r="M20" t="e">
        <f>VLOOKUP(A1,'2022'!A40:D210,4,FALSE)</f>
        <v>#N/A</v>
      </c>
    </row>
    <row r="21" spans="2:17" x14ac:dyDescent="0.2">
      <c r="B21" t="e">
        <f>VLOOKUP(A1,'2023'!A40:E210,5,FALSE)</f>
        <v>#N/A</v>
      </c>
      <c r="D21" t="e">
        <f>VLOOKUP(A1,'2023'!A40:F210,6,FALSE)</f>
        <v>#N/A</v>
      </c>
      <c r="K21" t="e">
        <f>VLOOKUP(A1,'2023'!A40:B210,2,FALSE)</f>
        <v>#N/A</v>
      </c>
      <c r="L21" t="e">
        <f>VLOOKUP(A1,'2023'!A40:C210,3,FALSE)</f>
        <v>#N/A</v>
      </c>
      <c r="M21" t="e">
        <f>VLOOKUP(A1,'2023'!A40:D210,4,FALSE)</f>
        <v>#N/A</v>
      </c>
    </row>
    <row r="22" spans="2:17" x14ac:dyDescent="0.2">
      <c r="K22" t="e">
        <f>K21</f>
        <v>#N/A</v>
      </c>
      <c r="L22" t="e">
        <f>L21</f>
        <v>#N/A</v>
      </c>
      <c r="M22" t="e">
        <f>M21</f>
        <v>#N/A</v>
      </c>
    </row>
    <row r="26" spans="2:17" x14ac:dyDescent="0.2"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2:17" x14ac:dyDescent="0.2"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2:17" x14ac:dyDescent="0.2">
      <c r="K31" s="86" t="e">
        <f>SUM(I3:I6)</f>
        <v>#N/A</v>
      </c>
      <c r="L31" t="e">
        <f>K31*(M22/N22)</f>
        <v>#N/A</v>
      </c>
    </row>
    <row r="32" spans="2:17" x14ac:dyDescent="0.2">
      <c r="L32" t="e">
        <f>E22/N22*1000</f>
        <v>#DIV/0!</v>
      </c>
      <c r="P32" s="73"/>
      <c r="Q32" s="73"/>
    </row>
    <row r="36" spans="1:11" x14ac:dyDescent="0.2">
      <c r="K36" t="e">
        <f>((K3-L3)/M22)*1000</f>
        <v>#N/A</v>
      </c>
    </row>
    <row r="37" spans="1:11" x14ac:dyDescent="0.2">
      <c r="K37" t="e">
        <f>((K3-L3)/N22)*1000</f>
        <v>#DIV/0!</v>
      </c>
    </row>
    <row r="40" spans="1:11" x14ac:dyDescent="0.2">
      <c r="A40" t="s">
        <v>131</v>
      </c>
      <c r="B40" t="s">
        <v>128</v>
      </c>
      <c r="C40" t="s">
        <v>10</v>
      </c>
      <c r="D40" t="s">
        <v>129</v>
      </c>
      <c r="E40" t="s">
        <v>130</v>
      </c>
      <c r="F40" t="s">
        <v>6</v>
      </c>
    </row>
    <row r="41" spans="1:11" x14ac:dyDescent="0.2">
      <c r="A41" t="s">
        <v>290</v>
      </c>
      <c r="B41" s="45">
        <v>11085538</v>
      </c>
      <c r="C41" s="45">
        <v>3044822</v>
      </c>
      <c r="D41" s="45">
        <v>1108553895</v>
      </c>
      <c r="E41" s="45">
        <v>741796</v>
      </c>
      <c r="F41" s="45">
        <v>-3565767</v>
      </c>
    </row>
    <row r="42" spans="1:11" x14ac:dyDescent="0.2">
      <c r="A42" t="s">
        <v>289</v>
      </c>
      <c r="B42" s="45">
        <v>6682158</v>
      </c>
      <c r="C42" s="45">
        <v>11446489</v>
      </c>
      <c r="D42" s="45">
        <v>668215843</v>
      </c>
      <c r="E42" s="45">
        <v>2694390</v>
      </c>
      <c r="F42" s="45">
        <v>178710</v>
      </c>
    </row>
    <row r="43" spans="1:11" x14ac:dyDescent="0.2">
      <c r="A43" t="s">
        <v>288</v>
      </c>
      <c r="B43" s="45">
        <v>820471</v>
      </c>
      <c r="C43" s="45">
        <v>1978857</v>
      </c>
      <c r="D43" s="45">
        <v>82047127</v>
      </c>
      <c r="E43" s="45">
        <v>4337389</v>
      </c>
      <c r="F43" s="45">
        <v>279344</v>
      </c>
    </row>
    <row r="44" spans="1:11" x14ac:dyDescent="0.2">
      <c r="A44" t="s">
        <v>284</v>
      </c>
      <c r="B44" s="45">
        <v>30438112</v>
      </c>
      <c r="C44" s="45">
        <v>29173891</v>
      </c>
      <c r="D44" s="45">
        <v>3043811200</v>
      </c>
      <c r="E44" s="45">
        <v>23738151</v>
      </c>
      <c r="F44" s="45">
        <v>859661</v>
      </c>
    </row>
    <row r="45" spans="1:11" x14ac:dyDescent="0.2">
      <c r="A45" t="s">
        <v>283</v>
      </c>
      <c r="B45" s="45">
        <v>10342295</v>
      </c>
      <c r="C45" s="45">
        <v>11327208</v>
      </c>
      <c r="D45" s="45">
        <v>1034229500</v>
      </c>
      <c r="E45" s="45">
        <v>104213796</v>
      </c>
      <c r="F45" s="45">
        <v>651194</v>
      </c>
    </row>
    <row r="46" spans="1:11" x14ac:dyDescent="0.2">
      <c r="A46" t="s">
        <v>282</v>
      </c>
      <c r="B46" s="45">
        <v>801983</v>
      </c>
      <c r="C46" s="45">
        <v>1480709</v>
      </c>
      <c r="D46" s="45">
        <v>80198336</v>
      </c>
      <c r="E46" s="45">
        <v>5524662</v>
      </c>
      <c r="F46" s="45">
        <v>62532</v>
      </c>
    </row>
    <row r="47" spans="1:11" x14ac:dyDescent="0.2">
      <c r="A47" t="s">
        <v>281</v>
      </c>
      <c r="B47" s="45">
        <v>197471</v>
      </c>
      <c r="C47" s="45">
        <v>294210</v>
      </c>
      <c r="D47" s="45">
        <v>19747171</v>
      </c>
      <c r="E47" s="45">
        <v>399761</v>
      </c>
      <c r="F47" s="45">
        <v>69125</v>
      </c>
    </row>
    <row r="48" spans="1:11" x14ac:dyDescent="0.2">
      <c r="A48" t="s">
        <v>280</v>
      </c>
      <c r="B48" s="45">
        <v>807988</v>
      </c>
      <c r="C48" s="45">
        <v>1244921</v>
      </c>
      <c r="D48" s="45">
        <v>80798839</v>
      </c>
      <c r="E48" s="45">
        <v>8600983</v>
      </c>
      <c r="F48" s="45">
        <v>133232</v>
      </c>
    </row>
    <row r="49" spans="1:6" x14ac:dyDescent="0.2">
      <c r="A49" t="s">
        <v>279</v>
      </c>
      <c r="B49" s="45">
        <v>400000</v>
      </c>
      <c r="C49" s="45">
        <v>1382833</v>
      </c>
      <c r="D49" s="45">
        <v>40000000</v>
      </c>
      <c r="E49" s="45">
        <v>584923</v>
      </c>
      <c r="F49" s="45">
        <v>283380</v>
      </c>
    </row>
    <row r="50" spans="1:6" x14ac:dyDescent="0.2">
      <c r="A50" t="s">
        <v>278</v>
      </c>
      <c r="B50" s="45">
        <v>2162949</v>
      </c>
      <c r="C50" s="45">
        <v>2687167</v>
      </c>
      <c r="D50" s="45">
        <v>216294961</v>
      </c>
      <c r="E50" s="45">
        <v>1112481</v>
      </c>
      <c r="F50" s="45">
        <v>199649</v>
      </c>
    </row>
    <row r="51" spans="1:6" x14ac:dyDescent="0.2">
      <c r="A51" t="s">
        <v>277</v>
      </c>
      <c r="B51" s="45">
        <v>419797</v>
      </c>
      <c r="C51" s="45">
        <v>1028268</v>
      </c>
      <c r="D51" s="45">
        <v>41979773</v>
      </c>
      <c r="E51" s="45">
        <v>1021248</v>
      </c>
      <c r="F51" s="45">
        <v>92001</v>
      </c>
    </row>
    <row r="52" spans="1:6" x14ac:dyDescent="0.2">
      <c r="A52" t="s">
        <v>276</v>
      </c>
      <c r="B52" s="45">
        <v>1232098</v>
      </c>
      <c r="C52" s="45">
        <v>2122642</v>
      </c>
      <c r="D52" s="45">
        <v>123209812</v>
      </c>
      <c r="E52" s="45">
        <v>4218317</v>
      </c>
      <c r="F52" s="45">
        <v>69328</v>
      </c>
    </row>
    <row r="53" spans="1:6" x14ac:dyDescent="0.2">
      <c r="A53" t="s">
        <v>275</v>
      </c>
      <c r="B53" s="45">
        <v>3510640</v>
      </c>
      <c r="C53" s="45">
        <v>4335080</v>
      </c>
      <c r="D53" s="45">
        <v>351064000</v>
      </c>
      <c r="E53" s="45">
        <v>919202</v>
      </c>
      <c r="F53" s="45">
        <v>365787</v>
      </c>
    </row>
    <row r="54" spans="1:6" x14ac:dyDescent="0.2">
      <c r="A54" t="s">
        <v>274</v>
      </c>
      <c r="B54" s="45">
        <v>2170973</v>
      </c>
      <c r="C54" s="45">
        <v>3816239</v>
      </c>
      <c r="D54" s="45">
        <v>217097323</v>
      </c>
      <c r="E54" s="45">
        <v>1968122</v>
      </c>
      <c r="F54" s="45">
        <v>511049</v>
      </c>
    </row>
    <row r="55" spans="1:6" x14ac:dyDescent="0.2">
      <c r="A55" t="s">
        <v>273</v>
      </c>
      <c r="B55" s="45">
        <v>1487383</v>
      </c>
      <c r="C55" s="45">
        <v>1854319</v>
      </c>
      <c r="D55" s="45">
        <v>148738311</v>
      </c>
      <c r="E55" s="45">
        <v>872155</v>
      </c>
      <c r="F55" s="45">
        <v>71067</v>
      </c>
    </row>
    <row r="56" spans="1:6" x14ac:dyDescent="0.2">
      <c r="A56" t="s">
        <v>272</v>
      </c>
      <c r="B56" s="45">
        <v>7423227</v>
      </c>
      <c r="C56" s="45">
        <v>21290785</v>
      </c>
      <c r="D56" s="45">
        <v>742322764</v>
      </c>
      <c r="E56" s="45">
        <v>40698567</v>
      </c>
      <c r="F56" s="45">
        <v>1530368</v>
      </c>
    </row>
    <row r="57" spans="1:6" x14ac:dyDescent="0.2">
      <c r="A57" t="s">
        <v>271</v>
      </c>
      <c r="B57" s="45">
        <v>1760064</v>
      </c>
      <c r="C57" s="45">
        <v>2500450</v>
      </c>
      <c r="D57" s="45">
        <v>176006485</v>
      </c>
      <c r="E57" s="45">
        <v>943536</v>
      </c>
      <c r="F57" s="45">
        <v>227222</v>
      </c>
    </row>
    <row r="58" spans="1:6" x14ac:dyDescent="0.2">
      <c r="A58" t="s">
        <v>270</v>
      </c>
      <c r="B58" s="45">
        <v>909041</v>
      </c>
      <c r="C58" s="45">
        <v>3660833</v>
      </c>
      <c r="D58" s="45">
        <v>90904146</v>
      </c>
      <c r="E58" s="45">
        <v>6034522</v>
      </c>
      <c r="F58" s="45">
        <v>977156</v>
      </c>
    </row>
    <row r="59" spans="1:6" x14ac:dyDescent="0.2">
      <c r="A59" t="s">
        <v>269</v>
      </c>
      <c r="B59" s="45">
        <v>4636785</v>
      </c>
      <c r="C59" s="45">
        <v>5619664</v>
      </c>
      <c r="D59" s="45">
        <v>463678534</v>
      </c>
      <c r="E59" s="45">
        <v>3490659</v>
      </c>
      <c r="F59" s="45">
        <v>196496</v>
      </c>
    </row>
    <row r="60" spans="1:6" x14ac:dyDescent="0.2">
      <c r="A60" t="s">
        <v>268</v>
      </c>
      <c r="B60" s="45">
        <v>3214481</v>
      </c>
      <c r="C60" s="45">
        <v>4166136</v>
      </c>
      <c r="D60" s="45">
        <v>321448153</v>
      </c>
      <c r="E60" s="45">
        <v>385295</v>
      </c>
      <c r="F60" s="45">
        <v>221996</v>
      </c>
    </row>
    <row r="61" spans="1:6" x14ac:dyDescent="0.2">
      <c r="A61" t="s">
        <v>267</v>
      </c>
      <c r="B61" s="45">
        <v>1261967</v>
      </c>
      <c r="C61" s="45">
        <v>1544114</v>
      </c>
      <c r="D61" s="45">
        <v>126196780</v>
      </c>
      <c r="E61" s="45">
        <v>7355100</v>
      </c>
      <c r="F61" s="45">
        <v>-236199</v>
      </c>
    </row>
    <row r="62" spans="1:6" x14ac:dyDescent="0.2">
      <c r="A62" t="s">
        <v>266</v>
      </c>
      <c r="B62" s="45">
        <v>3399330</v>
      </c>
      <c r="C62" s="45">
        <v>5771487</v>
      </c>
      <c r="D62" s="45">
        <v>339933034</v>
      </c>
      <c r="E62" s="45">
        <v>1917209</v>
      </c>
      <c r="F62" s="45">
        <v>47998</v>
      </c>
    </row>
    <row r="63" spans="1:6" x14ac:dyDescent="0.2">
      <c r="A63" t="s">
        <v>265</v>
      </c>
      <c r="B63" s="45">
        <v>1916411</v>
      </c>
      <c r="C63" s="45">
        <v>2580274</v>
      </c>
      <c r="D63" s="45">
        <v>191641170</v>
      </c>
      <c r="E63" s="45">
        <v>1009034</v>
      </c>
      <c r="F63" s="45">
        <v>193202</v>
      </c>
    </row>
    <row r="64" spans="1:6" x14ac:dyDescent="0.2">
      <c r="A64" t="s">
        <v>264</v>
      </c>
      <c r="B64" s="45">
        <v>4111983</v>
      </c>
      <c r="C64" s="45">
        <v>461287</v>
      </c>
      <c r="D64" s="45">
        <v>411198302</v>
      </c>
      <c r="E64" s="45">
        <v>2018536</v>
      </c>
      <c r="F64" s="45">
        <v>10659</v>
      </c>
    </row>
    <row r="65" spans="1:6" x14ac:dyDescent="0.2">
      <c r="A65" t="s">
        <v>263</v>
      </c>
      <c r="B65" s="45">
        <v>501590</v>
      </c>
      <c r="C65" s="45">
        <v>824400</v>
      </c>
      <c r="D65" s="45">
        <v>50159019</v>
      </c>
      <c r="E65" s="45">
        <v>1166952</v>
      </c>
      <c r="F65" s="45">
        <v>117947</v>
      </c>
    </row>
    <row r="66" spans="1:6" x14ac:dyDescent="0.2">
      <c r="A66" t="s">
        <v>262</v>
      </c>
      <c r="B66" s="45">
        <v>2741332</v>
      </c>
      <c r="C66" s="45">
        <v>2643040</v>
      </c>
      <c r="D66" s="45">
        <v>274133270</v>
      </c>
      <c r="E66" s="45">
        <v>14122588</v>
      </c>
      <c r="F66" s="45">
        <v>-1138170</v>
      </c>
    </row>
    <row r="67" spans="1:6" x14ac:dyDescent="0.2">
      <c r="A67" t="s">
        <v>261</v>
      </c>
      <c r="B67" s="45">
        <v>4531223</v>
      </c>
      <c r="C67" s="45">
        <v>8290268</v>
      </c>
      <c r="D67" s="45">
        <v>453122377</v>
      </c>
      <c r="E67" s="45">
        <v>4096289</v>
      </c>
      <c r="F67" s="45">
        <v>318873</v>
      </c>
    </row>
    <row r="68" spans="1:6" x14ac:dyDescent="0.2">
      <c r="A68" t="s">
        <v>260</v>
      </c>
      <c r="B68" s="45">
        <v>3956617</v>
      </c>
      <c r="C68" s="45">
        <v>5068026</v>
      </c>
      <c r="D68" s="45">
        <v>395661775</v>
      </c>
      <c r="E68" s="45">
        <v>893255</v>
      </c>
      <c r="F68" s="45">
        <v>50165</v>
      </c>
    </row>
    <row r="69" spans="1:6" x14ac:dyDescent="0.2">
      <c r="A69" t="s">
        <v>259</v>
      </c>
      <c r="B69" s="45">
        <v>4766000</v>
      </c>
      <c r="C69" s="45">
        <v>4358642</v>
      </c>
      <c r="D69" s="45">
        <v>476600000</v>
      </c>
      <c r="E69" s="45">
        <v>275905</v>
      </c>
      <c r="F69" s="45">
        <v>18063</v>
      </c>
    </row>
    <row r="70" spans="1:6" x14ac:dyDescent="0.2">
      <c r="A70" t="s">
        <v>258</v>
      </c>
      <c r="B70" s="45">
        <v>1644500</v>
      </c>
      <c r="C70" s="45">
        <v>1892499</v>
      </c>
      <c r="D70" s="45">
        <v>164450000</v>
      </c>
      <c r="E70" s="45">
        <v>3773473</v>
      </c>
      <c r="F70" s="45">
        <v>159498</v>
      </c>
    </row>
    <row r="71" spans="1:6" x14ac:dyDescent="0.2">
      <c r="A71" t="s">
        <v>257</v>
      </c>
      <c r="B71" s="45">
        <v>5334676</v>
      </c>
      <c r="C71" s="45">
        <v>13801450</v>
      </c>
      <c r="D71" s="45">
        <v>533467622</v>
      </c>
      <c r="E71" s="45">
        <v>4531643</v>
      </c>
      <c r="F71" s="45">
        <v>342983</v>
      </c>
    </row>
    <row r="72" spans="1:6" x14ac:dyDescent="0.2">
      <c r="A72" t="s">
        <v>256</v>
      </c>
      <c r="B72" s="45">
        <v>571679</v>
      </c>
      <c r="C72" s="45">
        <v>1351498</v>
      </c>
      <c r="D72" s="45">
        <v>57167993</v>
      </c>
      <c r="E72" s="45">
        <v>8581358</v>
      </c>
      <c r="F72" s="45">
        <v>141094</v>
      </c>
    </row>
    <row r="73" spans="1:6" x14ac:dyDescent="0.2">
      <c r="A73" t="s">
        <v>255</v>
      </c>
      <c r="B73" s="45">
        <v>736785</v>
      </c>
      <c r="C73" s="45">
        <v>1723068</v>
      </c>
      <c r="D73" s="45">
        <v>73678587</v>
      </c>
      <c r="E73" s="45">
        <v>23181579</v>
      </c>
      <c r="F73" s="45">
        <v>-578988</v>
      </c>
    </row>
    <row r="74" spans="1:6" x14ac:dyDescent="0.2">
      <c r="A74" t="s">
        <v>254</v>
      </c>
      <c r="B74" s="45">
        <v>484279</v>
      </c>
      <c r="C74" s="45">
        <v>926483</v>
      </c>
      <c r="D74" s="45">
        <v>48427921</v>
      </c>
      <c r="E74" s="45">
        <v>8483237</v>
      </c>
      <c r="F74" s="45">
        <v>99982</v>
      </c>
    </row>
    <row r="75" spans="1:6" x14ac:dyDescent="0.2">
      <c r="A75" t="s">
        <v>253</v>
      </c>
      <c r="B75" s="45">
        <v>38688573</v>
      </c>
      <c r="C75" s="45">
        <v>135613097</v>
      </c>
      <c r="D75" s="45">
        <v>3868857300</v>
      </c>
      <c r="E75" s="45">
        <v>101523467</v>
      </c>
      <c r="F75" s="45">
        <v>8351853</v>
      </c>
    </row>
    <row r="76" spans="1:6" x14ac:dyDescent="0.2">
      <c r="A76" t="s">
        <v>252</v>
      </c>
      <c r="B76" s="45">
        <v>14237248</v>
      </c>
      <c r="C76" s="45">
        <v>36636739</v>
      </c>
      <c r="D76" s="45">
        <v>1423724800</v>
      </c>
      <c r="E76" s="45">
        <v>76189225</v>
      </c>
      <c r="F76" s="45">
        <v>3566996</v>
      </c>
    </row>
    <row r="77" spans="1:6" x14ac:dyDescent="0.2">
      <c r="A77" t="s">
        <v>251</v>
      </c>
      <c r="B77" s="45">
        <v>8514957</v>
      </c>
      <c r="C77" s="45">
        <v>21043377</v>
      </c>
      <c r="D77" s="45">
        <v>851495793</v>
      </c>
      <c r="E77" s="45">
        <v>32088752</v>
      </c>
      <c r="F77" s="45">
        <v>368916</v>
      </c>
    </row>
    <row r="78" spans="1:6" x14ac:dyDescent="0.2">
      <c r="A78" t="s">
        <v>250</v>
      </c>
      <c r="B78" s="45">
        <v>2446058</v>
      </c>
      <c r="C78" s="45">
        <v>6738782</v>
      </c>
      <c r="D78" s="45">
        <v>244605898</v>
      </c>
      <c r="E78" s="45">
        <v>3641693</v>
      </c>
      <c r="F78" s="45">
        <v>1121091</v>
      </c>
    </row>
    <row r="79" spans="1:6" x14ac:dyDescent="0.2">
      <c r="A79" t="s">
        <v>249</v>
      </c>
      <c r="B79" s="45">
        <v>3564104</v>
      </c>
      <c r="C79" s="45">
        <v>19203692</v>
      </c>
      <c r="D79" s="45">
        <v>356410484</v>
      </c>
      <c r="E79" s="45">
        <v>9371927</v>
      </c>
      <c r="F79" s="45">
        <v>2692516</v>
      </c>
    </row>
    <row r="80" spans="1:6" x14ac:dyDescent="0.2">
      <c r="A80" t="s">
        <v>248</v>
      </c>
      <c r="B80" s="45">
        <v>1187926</v>
      </c>
      <c r="C80" s="45">
        <v>1909762</v>
      </c>
      <c r="D80" s="45">
        <v>118792605</v>
      </c>
      <c r="E80" s="45">
        <v>4898587</v>
      </c>
      <c r="F80" s="45">
        <v>307184</v>
      </c>
    </row>
    <row r="81" spans="1:6" x14ac:dyDescent="0.2">
      <c r="A81" t="s">
        <v>247</v>
      </c>
      <c r="B81" s="45">
        <v>699944</v>
      </c>
      <c r="C81" s="45">
        <v>1751538</v>
      </c>
      <c r="D81" s="45">
        <v>69994423</v>
      </c>
      <c r="E81" s="45">
        <v>3941780</v>
      </c>
      <c r="F81" s="45">
        <v>378200</v>
      </c>
    </row>
    <row r="82" spans="1:6" x14ac:dyDescent="0.2">
      <c r="A82" t="s">
        <v>246</v>
      </c>
      <c r="B82" s="45">
        <v>3486319</v>
      </c>
      <c r="C82" s="45">
        <v>3873467</v>
      </c>
      <c r="D82" s="45">
        <v>348631965</v>
      </c>
      <c r="E82" s="45">
        <v>1073161</v>
      </c>
      <c r="F82" s="45">
        <v>144565</v>
      </c>
    </row>
    <row r="83" spans="1:6" x14ac:dyDescent="0.2">
      <c r="A83" t="s">
        <v>245</v>
      </c>
      <c r="B83" s="45">
        <v>13288000</v>
      </c>
      <c r="C83" s="45">
        <v>25229586</v>
      </c>
      <c r="D83" s="45">
        <v>1328800000</v>
      </c>
      <c r="E83" s="45">
        <v>4747588</v>
      </c>
      <c r="F83" s="45">
        <v>7601699</v>
      </c>
    </row>
    <row r="84" spans="1:6" x14ac:dyDescent="0.2">
      <c r="A84" t="s">
        <v>244</v>
      </c>
      <c r="B84" s="45">
        <v>569434</v>
      </c>
      <c r="C84" s="45">
        <v>968919</v>
      </c>
      <c r="D84" s="45">
        <v>56943434</v>
      </c>
      <c r="E84" s="45">
        <v>6775200</v>
      </c>
      <c r="F84" s="45">
        <v>239380</v>
      </c>
    </row>
    <row r="85" spans="1:6" x14ac:dyDescent="0.2">
      <c r="A85" t="s">
        <v>243</v>
      </c>
      <c r="B85" s="45">
        <v>10970265</v>
      </c>
      <c r="C85" s="45">
        <v>25356124</v>
      </c>
      <c r="D85" s="45">
        <v>1097026572</v>
      </c>
      <c r="E85" s="45">
        <v>44009527</v>
      </c>
      <c r="F85" s="45">
        <v>5310108</v>
      </c>
    </row>
    <row r="86" spans="1:6" x14ac:dyDescent="0.2">
      <c r="A86" t="s">
        <v>242</v>
      </c>
      <c r="B86" s="45">
        <v>1311056</v>
      </c>
      <c r="C86" s="45">
        <v>1675537</v>
      </c>
      <c r="D86" s="45">
        <v>131105650</v>
      </c>
      <c r="E86" s="45">
        <v>281818</v>
      </c>
      <c r="F86" s="45">
        <v>53931</v>
      </c>
    </row>
    <row r="87" spans="1:6" x14ac:dyDescent="0.2">
      <c r="A87" t="s">
        <v>241</v>
      </c>
      <c r="B87" s="45">
        <v>667053</v>
      </c>
      <c r="C87" s="45">
        <v>1894446</v>
      </c>
      <c r="D87" s="45">
        <v>66705370</v>
      </c>
      <c r="E87" s="45">
        <v>1643706</v>
      </c>
      <c r="F87" s="45">
        <v>223540</v>
      </c>
    </row>
    <row r="88" spans="1:6" x14ac:dyDescent="0.2">
      <c r="A88" t="s">
        <v>240</v>
      </c>
      <c r="B88" s="45">
        <v>1307460</v>
      </c>
      <c r="C88" s="45">
        <v>4291536</v>
      </c>
      <c r="D88" s="45">
        <v>130746071</v>
      </c>
      <c r="E88" s="45">
        <v>4676016</v>
      </c>
      <c r="F88" s="45">
        <v>988454</v>
      </c>
    </row>
    <row r="89" spans="1:6" x14ac:dyDescent="0.2">
      <c r="A89" t="s">
        <v>239</v>
      </c>
      <c r="B89" s="45">
        <v>97919</v>
      </c>
      <c r="C89" s="45">
        <v>848815</v>
      </c>
      <c r="D89" s="45">
        <v>9791945</v>
      </c>
      <c r="E89" s="45">
        <v>1255131</v>
      </c>
      <c r="F89" s="45">
        <v>309005</v>
      </c>
    </row>
    <row r="90" spans="1:6" x14ac:dyDescent="0.2">
      <c r="A90" t="s">
        <v>238</v>
      </c>
      <c r="B90" s="45">
        <v>745479</v>
      </c>
      <c r="C90" s="45">
        <v>1633633</v>
      </c>
      <c r="D90" s="45">
        <v>74547993</v>
      </c>
      <c r="E90" s="45">
        <v>1918107</v>
      </c>
      <c r="F90" s="45">
        <v>38778</v>
      </c>
    </row>
    <row r="91" spans="1:6" x14ac:dyDescent="0.2">
      <c r="A91" t="s">
        <v>237</v>
      </c>
      <c r="B91" s="45">
        <v>6947998</v>
      </c>
      <c r="C91" s="45">
        <v>10177177</v>
      </c>
      <c r="D91" s="45">
        <v>694799896</v>
      </c>
      <c r="E91" s="45">
        <v>21253536</v>
      </c>
      <c r="F91" s="45">
        <v>739332</v>
      </c>
    </row>
    <row r="92" spans="1:6" x14ac:dyDescent="0.2">
      <c r="A92" t="s">
        <v>236</v>
      </c>
      <c r="B92" s="45">
        <v>3569399</v>
      </c>
      <c r="C92" s="45">
        <v>7464879</v>
      </c>
      <c r="D92" s="45">
        <v>356939955</v>
      </c>
      <c r="E92" s="45">
        <v>8255003</v>
      </c>
      <c r="F92" s="45">
        <v>1286743</v>
      </c>
    </row>
    <row r="93" spans="1:6" x14ac:dyDescent="0.2">
      <c r="A93" t="s">
        <v>235</v>
      </c>
      <c r="B93" s="45">
        <v>690000</v>
      </c>
      <c r="C93" s="45">
        <v>2512024</v>
      </c>
      <c r="D93" s="45">
        <v>69000000</v>
      </c>
      <c r="E93" s="45">
        <v>3166604</v>
      </c>
      <c r="F93" s="45">
        <v>361769</v>
      </c>
    </row>
    <row r="94" spans="1:6" x14ac:dyDescent="0.2">
      <c r="A94" t="s">
        <v>234</v>
      </c>
      <c r="B94" s="45">
        <v>437790</v>
      </c>
      <c r="C94" s="45">
        <v>657094</v>
      </c>
      <c r="D94" s="45">
        <v>43779034</v>
      </c>
      <c r="E94" s="45">
        <v>1692564</v>
      </c>
      <c r="F94" s="45">
        <v>67400</v>
      </c>
    </row>
    <row r="95" spans="1:6" x14ac:dyDescent="0.2">
      <c r="A95" t="s">
        <v>233</v>
      </c>
      <c r="B95" s="45">
        <v>750141</v>
      </c>
      <c r="C95" s="45">
        <v>1719050</v>
      </c>
      <c r="D95" s="45">
        <v>75014100</v>
      </c>
      <c r="E95" s="45">
        <v>5520957</v>
      </c>
      <c r="F95" s="45">
        <v>374889</v>
      </c>
    </row>
    <row r="96" spans="1:6" x14ac:dyDescent="0.2">
      <c r="A96" t="s">
        <v>232</v>
      </c>
      <c r="B96" s="45">
        <v>843638</v>
      </c>
      <c r="C96" s="45">
        <v>1541090</v>
      </c>
      <c r="D96" s="45">
        <v>84363825</v>
      </c>
      <c r="E96" s="45">
        <v>2114531</v>
      </c>
      <c r="F96" s="45">
        <v>242274</v>
      </c>
    </row>
    <row r="97" spans="1:6" x14ac:dyDescent="0.2">
      <c r="A97" t="s">
        <v>231</v>
      </c>
      <c r="B97" s="45">
        <v>5000000</v>
      </c>
      <c r="C97" s="45">
        <v>9563061</v>
      </c>
      <c r="D97" s="45">
        <v>500000000</v>
      </c>
      <c r="E97" s="45">
        <v>18364341</v>
      </c>
      <c r="F97" s="45">
        <v>648797</v>
      </c>
    </row>
    <row r="98" spans="1:6" x14ac:dyDescent="0.2">
      <c r="A98" t="s">
        <v>230</v>
      </c>
      <c r="B98" s="45">
        <v>1051177</v>
      </c>
      <c r="C98" s="45">
        <v>1650828</v>
      </c>
      <c r="D98" s="45">
        <v>121364758</v>
      </c>
      <c r="E98" s="45">
        <v>6772345</v>
      </c>
      <c r="F98" s="45">
        <v>292996</v>
      </c>
    </row>
    <row r="99" spans="1:6" x14ac:dyDescent="0.2">
      <c r="A99" t="s">
        <v>229</v>
      </c>
      <c r="B99" s="45">
        <v>1435200</v>
      </c>
      <c r="C99" s="45">
        <v>1747929</v>
      </c>
      <c r="D99" s="45">
        <v>143520000</v>
      </c>
      <c r="E99" s="45">
        <v>7047346</v>
      </c>
      <c r="F99" s="45">
        <v>292101</v>
      </c>
    </row>
    <row r="100" spans="1:6" x14ac:dyDescent="0.2">
      <c r="A100" t="s">
        <v>228</v>
      </c>
      <c r="B100" s="45">
        <v>9274679</v>
      </c>
      <c r="C100" s="45">
        <v>5240472</v>
      </c>
      <c r="D100" s="45">
        <v>927467947</v>
      </c>
      <c r="E100" s="45">
        <v>5081287</v>
      </c>
      <c r="F100" s="45">
        <v>1180221</v>
      </c>
    </row>
    <row r="101" spans="1:6" x14ac:dyDescent="0.2">
      <c r="A101" t="s">
        <v>227</v>
      </c>
      <c r="B101" s="45">
        <v>2420018</v>
      </c>
      <c r="C101" s="45">
        <v>4786129</v>
      </c>
      <c r="D101" s="45">
        <v>242001859</v>
      </c>
      <c r="E101" s="45">
        <v>12269044</v>
      </c>
      <c r="F101" s="45">
        <v>150096</v>
      </c>
    </row>
    <row r="102" spans="1:6" x14ac:dyDescent="0.2">
      <c r="A102" t="s">
        <v>226</v>
      </c>
      <c r="B102" s="45">
        <v>1600000</v>
      </c>
      <c r="C102" s="45">
        <v>4868737</v>
      </c>
      <c r="D102" s="45">
        <v>160000000</v>
      </c>
      <c r="E102" s="45">
        <v>5660265</v>
      </c>
      <c r="F102" s="45">
        <v>1148702</v>
      </c>
    </row>
    <row r="103" spans="1:6" x14ac:dyDescent="0.2">
      <c r="A103" t="s">
        <v>225</v>
      </c>
      <c r="B103" s="45">
        <v>680384</v>
      </c>
      <c r="C103" s="45">
        <v>2761260</v>
      </c>
      <c r="D103" s="45">
        <v>68038403</v>
      </c>
      <c r="E103" s="45">
        <v>6886522</v>
      </c>
      <c r="F103" s="45">
        <v>487291</v>
      </c>
    </row>
    <row r="104" spans="1:6" x14ac:dyDescent="0.2">
      <c r="A104" t="s">
        <v>224</v>
      </c>
      <c r="B104" s="45">
        <v>805933</v>
      </c>
      <c r="C104" s="45">
        <v>3152394</v>
      </c>
      <c r="D104" s="45">
        <v>80593340</v>
      </c>
      <c r="E104" s="45">
        <v>11690615</v>
      </c>
      <c r="F104" s="45">
        <v>412441</v>
      </c>
    </row>
    <row r="105" spans="1:6" x14ac:dyDescent="0.2">
      <c r="A105" t="s">
        <v>223</v>
      </c>
      <c r="B105" s="45">
        <v>2163585</v>
      </c>
      <c r="C105" s="45">
        <v>7849542</v>
      </c>
      <c r="D105" s="45">
        <v>216358580</v>
      </c>
      <c r="E105" s="45">
        <v>13662845</v>
      </c>
      <c r="F105" s="45">
        <v>362895</v>
      </c>
    </row>
    <row r="106" spans="1:6" x14ac:dyDescent="0.2">
      <c r="A106" t="s">
        <v>222</v>
      </c>
      <c r="B106" s="45">
        <v>3914000</v>
      </c>
      <c r="C106" s="45">
        <v>14017438</v>
      </c>
      <c r="D106" s="45">
        <v>391400000</v>
      </c>
      <c r="E106" s="45">
        <v>18627179</v>
      </c>
      <c r="F106" s="45">
        <v>5564877</v>
      </c>
    </row>
    <row r="107" spans="1:6" x14ac:dyDescent="0.2">
      <c r="A107" t="s">
        <v>221</v>
      </c>
      <c r="B107" s="45">
        <v>5294000</v>
      </c>
      <c r="C107" s="45">
        <v>10605448</v>
      </c>
      <c r="D107" s="45">
        <v>529400000</v>
      </c>
      <c r="E107" s="45">
        <v>15924526</v>
      </c>
      <c r="F107" s="45">
        <v>4315953</v>
      </c>
    </row>
    <row r="108" spans="1:6" x14ac:dyDescent="0.2">
      <c r="A108" t="s">
        <v>220</v>
      </c>
      <c r="B108" s="45">
        <v>1295753</v>
      </c>
      <c r="C108" s="45">
        <v>2830817</v>
      </c>
      <c r="D108" s="45">
        <v>129575334</v>
      </c>
      <c r="E108" s="45">
        <v>5685112</v>
      </c>
      <c r="F108" s="45">
        <v>479539</v>
      </c>
    </row>
    <row r="109" spans="1:6" x14ac:dyDescent="0.2">
      <c r="A109" t="s">
        <v>219</v>
      </c>
      <c r="B109" s="45">
        <v>818609</v>
      </c>
      <c r="C109" s="45">
        <v>2621318</v>
      </c>
      <c r="D109" s="45">
        <v>81860938</v>
      </c>
      <c r="E109" s="45">
        <v>5808344</v>
      </c>
      <c r="F109" s="45">
        <v>694268</v>
      </c>
    </row>
    <row r="110" spans="1:6" x14ac:dyDescent="0.2">
      <c r="A110" t="s">
        <v>218</v>
      </c>
      <c r="B110" s="45">
        <v>3815899</v>
      </c>
      <c r="C110" s="45">
        <v>5112622</v>
      </c>
      <c r="D110" s="45">
        <v>381589911</v>
      </c>
      <c r="E110" s="45">
        <v>8917959</v>
      </c>
      <c r="F110" s="45">
        <v>257706</v>
      </c>
    </row>
    <row r="111" spans="1:6" x14ac:dyDescent="0.2">
      <c r="A111" t="s">
        <v>217</v>
      </c>
      <c r="B111" s="45">
        <v>470000</v>
      </c>
      <c r="C111" s="45">
        <v>520335</v>
      </c>
      <c r="D111" s="45">
        <v>47000000</v>
      </c>
      <c r="E111" s="45">
        <v>1274618</v>
      </c>
      <c r="F111" s="45">
        <v>-32438</v>
      </c>
    </row>
    <row r="112" spans="1:6" x14ac:dyDescent="0.2">
      <c r="A112" t="s">
        <v>216</v>
      </c>
      <c r="B112" s="45">
        <v>151199</v>
      </c>
      <c r="C112" s="45">
        <v>442366</v>
      </c>
      <c r="D112" s="45">
        <v>15119946</v>
      </c>
      <c r="E112" s="45">
        <v>387820</v>
      </c>
      <c r="F112" s="45">
        <v>52332</v>
      </c>
    </row>
    <row r="113" spans="1:6" x14ac:dyDescent="0.2">
      <c r="A113" t="s">
        <v>215</v>
      </c>
      <c r="B113" s="45">
        <v>766312</v>
      </c>
      <c r="C113" s="45">
        <v>1941124</v>
      </c>
      <c r="D113" s="45">
        <v>76631202</v>
      </c>
      <c r="E113" s="45">
        <v>859106</v>
      </c>
      <c r="F113" s="45">
        <v>152347</v>
      </c>
    </row>
    <row r="114" spans="1:6" x14ac:dyDescent="0.2">
      <c r="A114" t="s">
        <v>214</v>
      </c>
      <c r="B114" s="45">
        <v>19139500</v>
      </c>
      <c r="C114" s="45">
        <v>61173563</v>
      </c>
      <c r="D114" s="45">
        <v>1913950000</v>
      </c>
      <c r="E114" s="45">
        <v>100723549</v>
      </c>
      <c r="F114" s="45">
        <v>14798317</v>
      </c>
    </row>
    <row r="115" spans="1:6" x14ac:dyDescent="0.2">
      <c r="A115" t="s">
        <v>213</v>
      </c>
      <c r="B115" s="45">
        <v>12938780</v>
      </c>
      <c r="C115" s="45">
        <v>27807446</v>
      </c>
      <c r="D115" s="45">
        <v>1293878081</v>
      </c>
      <c r="E115" s="45">
        <v>304080299</v>
      </c>
      <c r="F115" s="45">
        <v>1480282</v>
      </c>
    </row>
    <row r="116" spans="1:6" x14ac:dyDescent="0.2">
      <c r="A116" t="s">
        <v>212</v>
      </c>
      <c r="B116" s="45">
        <v>3236512</v>
      </c>
      <c r="C116" s="45">
        <v>8014058</v>
      </c>
      <c r="D116" s="45">
        <v>323651246</v>
      </c>
      <c r="E116" s="45">
        <v>9047363</v>
      </c>
      <c r="F116" s="45">
        <v>857338</v>
      </c>
    </row>
    <row r="117" spans="1:6" x14ac:dyDescent="0.2">
      <c r="A117" t="s">
        <v>211</v>
      </c>
      <c r="B117" s="45">
        <v>4779662</v>
      </c>
      <c r="C117" s="45">
        <v>12948594</v>
      </c>
      <c r="D117" s="45">
        <v>477966290</v>
      </c>
      <c r="E117" s="45">
        <v>16372512</v>
      </c>
      <c r="F117" s="45">
        <v>883636</v>
      </c>
    </row>
    <row r="118" spans="1:6" x14ac:dyDescent="0.2">
      <c r="A118" t="s">
        <v>210</v>
      </c>
      <c r="B118" s="45">
        <v>5562960</v>
      </c>
      <c r="C118" s="45">
        <v>14078509</v>
      </c>
      <c r="D118" s="45">
        <v>556296006</v>
      </c>
      <c r="E118" s="45">
        <v>5431604</v>
      </c>
      <c r="F118" s="45">
        <v>-102948</v>
      </c>
    </row>
    <row r="119" spans="1:6" x14ac:dyDescent="0.2">
      <c r="A119" t="s">
        <v>209</v>
      </c>
      <c r="B119" s="45">
        <v>31004996</v>
      </c>
      <c r="C119" s="45">
        <v>51190346</v>
      </c>
      <c r="D119" s="45">
        <v>3100499616</v>
      </c>
      <c r="E119" s="45">
        <v>167123712</v>
      </c>
      <c r="F119" s="45">
        <v>14725833</v>
      </c>
    </row>
    <row r="120" spans="1:6" x14ac:dyDescent="0.2">
      <c r="A120" t="s">
        <v>208</v>
      </c>
      <c r="B120" s="45">
        <v>5980549</v>
      </c>
      <c r="C120" s="45">
        <v>10170462</v>
      </c>
      <c r="D120" s="45">
        <v>598054986</v>
      </c>
      <c r="E120" s="45">
        <v>40694854</v>
      </c>
      <c r="F120" s="45">
        <v>-1068113</v>
      </c>
    </row>
    <row r="121" spans="1:6" x14ac:dyDescent="0.2">
      <c r="A121" t="s">
        <v>207</v>
      </c>
      <c r="B121" s="45">
        <v>2632778</v>
      </c>
      <c r="C121" s="45">
        <v>5377627</v>
      </c>
      <c r="D121" s="45">
        <v>263277806</v>
      </c>
      <c r="E121" s="45">
        <v>23071247</v>
      </c>
      <c r="F121" s="45">
        <v>-66707</v>
      </c>
    </row>
    <row r="122" spans="1:6" x14ac:dyDescent="0.2">
      <c r="A122" t="s">
        <v>206</v>
      </c>
      <c r="B122" s="45">
        <v>58147857</v>
      </c>
      <c r="C122" s="45">
        <v>96112939</v>
      </c>
      <c r="D122" s="45">
        <v>5814785700</v>
      </c>
      <c r="E122" s="45">
        <v>141409274</v>
      </c>
      <c r="F122" s="45">
        <v>8483510</v>
      </c>
    </row>
    <row r="123" spans="1:6" x14ac:dyDescent="0.2">
      <c r="A123" t="s">
        <v>205</v>
      </c>
      <c r="B123" s="45">
        <v>3861369</v>
      </c>
      <c r="C123" s="45">
        <v>5629735</v>
      </c>
      <c r="D123" s="45">
        <v>386136902</v>
      </c>
      <c r="E123" s="45">
        <v>2093232</v>
      </c>
      <c r="F123" s="45">
        <v>315693</v>
      </c>
    </row>
    <row r="124" spans="1:6" x14ac:dyDescent="0.2">
      <c r="A124" t="s">
        <v>204</v>
      </c>
      <c r="B124" s="45">
        <v>4500000</v>
      </c>
      <c r="C124" s="45">
        <v>6162392</v>
      </c>
      <c r="D124" s="45">
        <v>450000000</v>
      </c>
      <c r="E124" s="45">
        <v>10417176</v>
      </c>
      <c r="F124" s="45">
        <v>764135</v>
      </c>
    </row>
    <row r="125" spans="1:6" x14ac:dyDescent="0.2">
      <c r="A125" t="s">
        <v>203</v>
      </c>
      <c r="B125" s="45">
        <v>2878760</v>
      </c>
      <c r="C125" s="45">
        <v>4613841</v>
      </c>
      <c r="D125" s="45">
        <v>287876029</v>
      </c>
      <c r="E125" s="45">
        <v>8787691</v>
      </c>
      <c r="F125" s="45">
        <v>883417</v>
      </c>
    </row>
    <row r="126" spans="1:6" x14ac:dyDescent="0.2">
      <c r="A126" t="s">
        <v>202</v>
      </c>
      <c r="B126" s="45">
        <v>675261</v>
      </c>
      <c r="C126" s="45">
        <v>1380051</v>
      </c>
      <c r="D126" s="45">
        <v>67526165</v>
      </c>
      <c r="E126" s="45">
        <v>1322050</v>
      </c>
      <c r="F126" s="45">
        <v>76628</v>
      </c>
    </row>
    <row r="127" spans="1:6" x14ac:dyDescent="0.2">
      <c r="A127" t="s">
        <v>201</v>
      </c>
      <c r="B127" s="45">
        <v>2704330</v>
      </c>
      <c r="C127" s="45">
        <v>7061904</v>
      </c>
      <c r="D127" s="45">
        <v>270433002</v>
      </c>
      <c r="E127" s="45">
        <v>8333309</v>
      </c>
      <c r="F127" s="45">
        <v>450002</v>
      </c>
    </row>
    <row r="128" spans="1:6" x14ac:dyDescent="0.2">
      <c r="A128" t="s">
        <v>200</v>
      </c>
      <c r="B128" s="45">
        <v>2276446</v>
      </c>
      <c r="C128" s="45">
        <v>3362450</v>
      </c>
      <c r="D128" s="45">
        <v>227644608</v>
      </c>
      <c r="E128" s="45">
        <v>7930524</v>
      </c>
      <c r="F128" s="45">
        <v>543166</v>
      </c>
    </row>
    <row r="129" spans="1:6" x14ac:dyDescent="0.2">
      <c r="A129" t="s">
        <v>199</v>
      </c>
      <c r="B129" s="45">
        <v>653888</v>
      </c>
      <c r="C129" s="45">
        <v>2116061</v>
      </c>
      <c r="D129" s="45">
        <v>65388889</v>
      </c>
      <c r="E129" s="45">
        <v>5701563</v>
      </c>
      <c r="F129" s="45">
        <v>309023</v>
      </c>
    </row>
    <row r="130" spans="1:6" x14ac:dyDescent="0.2">
      <c r="A130" t="s">
        <v>198</v>
      </c>
      <c r="B130" s="45">
        <v>1275396</v>
      </c>
      <c r="C130" s="45">
        <v>2882202</v>
      </c>
      <c r="D130" s="45">
        <v>127539625</v>
      </c>
      <c r="E130" s="45">
        <v>4896647</v>
      </c>
      <c r="F130" s="45">
        <v>673745</v>
      </c>
    </row>
    <row r="131" spans="1:6" x14ac:dyDescent="0.2">
      <c r="A131" t="s">
        <v>197</v>
      </c>
      <c r="B131" s="45">
        <v>1833769</v>
      </c>
      <c r="C131" s="45">
        <v>7696014</v>
      </c>
      <c r="D131" s="45">
        <v>183376956</v>
      </c>
      <c r="E131" s="45">
        <v>13239423</v>
      </c>
      <c r="F131" s="45">
        <v>1976841</v>
      </c>
    </row>
    <row r="132" spans="1:6" x14ac:dyDescent="0.2">
      <c r="A132" t="s">
        <v>196</v>
      </c>
      <c r="B132" s="45">
        <v>1132172</v>
      </c>
      <c r="C132" s="45">
        <v>1389820</v>
      </c>
      <c r="D132" s="45">
        <v>113217237</v>
      </c>
      <c r="E132" s="45">
        <v>21628809</v>
      </c>
      <c r="F132" s="45">
        <v>256643</v>
      </c>
    </row>
    <row r="133" spans="1:6" x14ac:dyDescent="0.2">
      <c r="A133" t="s">
        <v>195</v>
      </c>
      <c r="B133" s="45">
        <v>1212693</v>
      </c>
      <c r="C133" s="45">
        <v>3201200</v>
      </c>
      <c r="D133" s="45">
        <v>121269397</v>
      </c>
      <c r="E133" s="45">
        <v>2007397</v>
      </c>
      <c r="F133" s="45">
        <v>314293</v>
      </c>
    </row>
    <row r="134" spans="1:6" x14ac:dyDescent="0.2">
      <c r="A134" t="s">
        <v>194</v>
      </c>
      <c r="B134" s="45">
        <v>1400000</v>
      </c>
      <c r="C134" s="45">
        <v>1528054</v>
      </c>
      <c r="D134" s="45">
        <v>140000000</v>
      </c>
      <c r="E134" s="45">
        <v>2420426</v>
      </c>
      <c r="F134" s="45">
        <v>487942</v>
      </c>
    </row>
    <row r="135" spans="1:6" x14ac:dyDescent="0.2">
      <c r="A135" t="s">
        <v>193</v>
      </c>
      <c r="B135" s="45">
        <v>703446</v>
      </c>
      <c r="C135" s="45">
        <v>2886920</v>
      </c>
      <c r="D135" s="45">
        <v>70344667</v>
      </c>
      <c r="E135" s="45">
        <v>3205610</v>
      </c>
      <c r="F135" s="45">
        <v>821937</v>
      </c>
    </row>
    <row r="136" spans="1:6" x14ac:dyDescent="0.2">
      <c r="A136" t="s">
        <v>192</v>
      </c>
      <c r="B136" s="45">
        <v>3013779</v>
      </c>
      <c r="C136" s="45">
        <v>7943837</v>
      </c>
      <c r="D136" s="45">
        <v>301377957</v>
      </c>
      <c r="E136" s="45">
        <v>3915612</v>
      </c>
      <c r="F136" s="45">
        <v>995037</v>
      </c>
    </row>
    <row r="137" spans="1:6" x14ac:dyDescent="0.2">
      <c r="A137" t="s">
        <v>191</v>
      </c>
      <c r="B137" s="45">
        <v>1461099</v>
      </c>
      <c r="C137" s="45">
        <v>1802314</v>
      </c>
      <c r="D137" s="45">
        <v>146109900</v>
      </c>
      <c r="E137" s="45">
        <v>3270264</v>
      </c>
      <c r="F137" s="45">
        <v>357263</v>
      </c>
    </row>
    <row r="138" spans="1:6" x14ac:dyDescent="0.2">
      <c r="A138" t="s">
        <v>190</v>
      </c>
      <c r="B138" s="45">
        <v>1128564</v>
      </c>
      <c r="C138" s="45">
        <v>1345139</v>
      </c>
      <c r="D138" s="45">
        <v>112856400</v>
      </c>
      <c r="E138" s="45">
        <v>3155706</v>
      </c>
      <c r="F138" s="45">
        <v>88528</v>
      </c>
    </row>
    <row r="139" spans="1:6" x14ac:dyDescent="0.2">
      <c r="A139" t="s">
        <v>189</v>
      </c>
      <c r="B139" s="45">
        <v>442000</v>
      </c>
      <c r="C139" s="45">
        <v>1428917</v>
      </c>
      <c r="D139" s="45">
        <v>44200000</v>
      </c>
      <c r="E139" s="45">
        <v>2104251</v>
      </c>
      <c r="F139" s="45">
        <v>354438</v>
      </c>
    </row>
    <row r="140" spans="1:6" x14ac:dyDescent="0.2">
      <c r="A140" t="s">
        <v>188</v>
      </c>
      <c r="B140" s="45">
        <v>3797792</v>
      </c>
      <c r="C140" s="45">
        <v>10833653</v>
      </c>
      <c r="D140" s="45">
        <v>379779286</v>
      </c>
      <c r="E140" s="45">
        <v>14444110</v>
      </c>
      <c r="F140" s="45">
        <v>5565005</v>
      </c>
    </row>
    <row r="141" spans="1:6" x14ac:dyDescent="0.2">
      <c r="A141" t="s">
        <v>187</v>
      </c>
      <c r="B141" s="45">
        <v>2461716</v>
      </c>
      <c r="C141" s="45">
        <v>8587800</v>
      </c>
      <c r="D141" s="45">
        <v>246171620</v>
      </c>
      <c r="E141" s="45">
        <v>33876454</v>
      </c>
      <c r="F141" s="45">
        <v>1806796</v>
      </c>
    </row>
    <row r="142" spans="1:6" x14ac:dyDescent="0.2">
      <c r="A142" t="s">
        <v>186</v>
      </c>
      <c r="B142" s="45">
        <v>23288184</v>
      </c>
      <c r="C142" s="45">
        <v>33424690</v>
      </c>
      <c r="D142" s="45">
        <v>2328818400</v>
      </c>
      <c r="E142" s="45">
        <v>7361437</v>
      </c>
      <c r="F142" s="45">
        <v>2776057</v>
      </c>
    </row>
    <row r="143" spans="1:6" x14ac:dyDescent="0.2">
      <c r="A143" t="s">
        <v>185</v>
      </c>
      <c r="B143" s="45">
        <v>20899554</v>
      </c>
      <c r="C143" s="45">
        <v>32816518</v>
      </c>
      <c r="D143" s="45">
        <v>2089955445</v>
      </c>
      <c r="E143" s="45">
        <v>59956247</v>
      </c>
      <c r="F143" s="45">
        <v>8516023</v>
      </c>
    </row>
    <row r="144" spans="1:6" x14ac:dyDescent="0.2">
      <c r="A144" t="s">
        <v>184</v>
      </c>
      <c r="B144" s="45">
        <v>904501</v>
      </c>
      <c r="C144" s="45">
        <v>2024369</v>
      </c>
      <c r="D144" s="45">
        <v>90450124</v>
      </c>
      <c r="E144" s="45">
        <v>17665363</v>
      </c>
      <c r="F144" s="45">
        <v>125098</v>
      </c>
    </row>
    <row r="145" spans="1:6" x14ac:dyDescent="0.2">
      <c r="A145" t="s">
        <v>183</v>
      </c>
      <c r="B145" s="45">
        <v>1632299</v>
      </c>
      <c r="C145" s="45">
        <v>2423281</v>
      </c>
      <c r="D145" s="45">
        <v>163229943</v>
      </c>
      <c r="E145" s="45">
        <v>22059207</v>
      </c>
      <c r="F145" s="45">
        <v>683783</v>
      </c>
    </row>
    <row r="146" spans="1:6" x14ac:dyDescent="0.2">
      <c r="A146" t="s">
        <v>182</v>
      </c>
      <c r="B146" s="45">
        <v>1184725</v>
      </c>
      <c r="C146" s="45">
        <v>2049335</v>
      </c>
      <c r="D146" s="45">
        <v>118472535</v>
      </c>
      <c r="E146" s="45">
        <v>30165800</v>
      </c>
      <c r="F146" s="45">
        <v>390360</v>
      </c>
    </row>
    <row r="147" spans="1:6" x14ac:dyDescent="0.2">
      <c r="A147" t="s">
        <v>122</v>
      </c>
      <c r="B147" s="45">
        <v>14638792</v>
      </c>
      <c r="C147" s="45">
        <v>23932581</v>
      </c>
      <c r="D147" s="45">
        <v>1463879280</v>
      </c>
      <c r="E147" s="45">
        <v>133404777</v>
      </c>
      <c r="F147" s="45">
        <v>4099763</v>
      </c>
    </row>
    <row r="148" spans="1:6" x14ac:dyDescent="0.2">
      <c r="A148" t="s">
        <v>181</v>
      </c>
      <c r="B148" s="45">
        <v>10350000</v>
      </c>
      <c r="C148" s="45">
        <v>17837362</v>
      </c>
      <c r="D148" s="45">
        <v>1035000000</v>
      </c>
      <c r="E148" s="45">
        <v>6507131</v>
      </c>
      <c r="F148" s="45">
        <v>1684941</v>
      </c>
    </row>
    <row r="149" spans="1:6" x14ac:dyDescent="0.2">
      <c r="A149" t="s">
        <v>180</v>
      </c>
      <c r="B149" s="45">
        <v>40000000</v>
      </c>
      <c r="C149" s="45">
        <v>53203257</v>
      </c>
      <c r="D149" s="45">
        <v>4000000000</v>
      </c>
      <c r="E149" s="45">
        <v>25315198</v>
      </c>
      <c r="F149" s="45">
        <v>3818934</v>
      </c>
    </row>
    <row r="150" spans="1:6" x14ac:dyDescent="0.2">
      <c r="A150" t="s">
        <v>179</v>
      </c>
      <c r="B150" s="45">
        <v>239999</v>
      </c>
      <c r="C150" s="45">
        <v>714207</v>
      </c>
      <c r="D150" s="45">
        <v>23999980</v>
      </c>
      <c r="E150" s="45">
        <v>268399</v>
      </c>
      <c r="F150" s="45">
        <v>256431</v>
      </c>
    </row>
    <row r="151" spans="1:6" x14ac:dyDescent="0.2">
      <c r="A151" t="s">
        <v>178</v>
      </c>
      <c r="B151" s="45">
        <v>430000</v>
      </c>
      <c r="C151" s="45">
        <v>2991291</v>
      </c>
      <c r="D151" s="45">
        <v>43000000</v>
      </c>
      <c r="E151" s="45">
        <v>1210731</v>
      </c>
      <c r="F151" s="45">
        <v>247964</v>
      </c>
    </row>
    <row r="152" spans="1:6" x14ac:dyDescent="0.2">
      <c r="A152" t="s">
        <v>177</v>
      </c>
      <c r="B152" s="45">
        <v>500120</v>
      </c>
      <c r="C152" s="45">
        <v>1534708</v>
      </c>
      <c r="D152" s="45">
        <v>50012010</v>
      </c>
      <c r="E152" s="45">
        <v>628857</v>
      </c>
      <c r="F152" s="45">
        <v>203890</v>
      </c>
    </row>
    <row r="153" spans="1:6" x14ac:dyDescent="0.2">
      <c r="A153" t="s">
        <v>176</v>
      </c>
      <c r="B153" s="45">
        <v>1354991</v>
      </c>
      <c r="C153" s="45">
        <v>3435222</v>
      </c>
      <c r="D153" s="45">
        <v>135499198</v>
      </c>
      <c r="E153" s="45">
        <v>1708579</v>
      </c>
      <c r="F153" s="45">
        <v>885441</v>
      </c>
    </row>
    <row r="154" spans="1:6" x14ac:dyDescent="0.2">
      <c r="A154" t="s">
        <v>175</v>
      </c>
      <c r="B154" s="45">
        <v>4483500</v>
      </c>
      <c r="C154" s="45">
        <v>9085429</v>
      </c>
      <c r="D154" s="45">
        <v>448350000</v>
      </c>
      <c r="E154" s="45">
        <v>14592449</v>
      </c>
      <c r="F154" s="45">
        <v>1728187</v>
      </c>
    </row>
    <row r="155" spans="1:6" x14ac:dyDescent="0.2">
      <c r="A155" t="s">
        <v>174</v>
      </c>
      <c r="B155" s="45">
        <v>1000000</v>
      </c>
      <c r="C155" s="45">
        <v>1534252</v>
      </c>
      <c r="D155" s="45">
        <v>100000000</v>
      </c>
      <c r="E155" s="45">
        <v>858888</v>
      </c>
      <c r="F155" s="45">
        <v>197366</v>
      </c>
    </row>
    <row r="156" spans="1:6" x14ac:dyDescent="0.2">
      <c r="A156" t="s">
        <v>173</v>
      </c>
      <c r="B156" s="45">
        <v>3299999</v>
      </c>
      <c r="C156" s="45">
        <v>6507724</v>
      </c>
      <c r="D156" s="45">
        <v>329999929</v>
      </c>
      <c r="E156" s="45">
        <v>8242097</v>
      </c>
      <c r="F156" s="45">
        <v>2310195</v>
      </c>
    </row>
    <row r="157" spans="1:6" x14ac:dyDescent="0.2">
      <c r="A157" t="s">
        <v>172</v>
      </c>
      <c r="B157" s="45">
        <v>7676047</v>
      </c>
      <c r="C157" s="45">
        <v>17864814</v>
      </c>
      <c r="D157" s="45">
        <v>767604759</v>
      </c>
      <c r="E157" s="45">
        <v>957337</v>
      </c>
      <c r="F157" s="45">
        <v>1547310</v>
      </c>
    </row>
    <row r="158" spans="1:6" x14ac:dyDescent="0.2">
      <c r="A158" t="s">
        <v>171</v>
      </c>
      <c r="B158" s="45">
        <v>424152</v>
      </c>
      <c r="C158" s="45">
        <v>940737</v>
      </c>
      <c r="D158" s="45">
        <v>42415289</v>
      </c>
      <c r="E158" s="45">
        <v>580522</v>
      </c>
      <c r="F158" s="45">
        <v>93334</v>
      </c>
    </row>
    <row r="159" spans="1:6" x14ac:dyDescent="0.2">
      <c r="A159" t="s">
        <v>170</v>
      </c>
      <c r="B159" s="45">
        <v>2247182</v>
      </c>
      <c r="C159" s="45">
        <v>2513217</v>
      </c>
      <c r="D159" s="45">
        <v>224718202</v>
      </c>
      <c r="E159" s="45">
        <v>2975856</v>
      </c>
      <c r="F159" s="45">
        <v>168090</v>
      </c>
    </row>
    <row r="160" spans="1:6" x14ac:dyDescent="0.2">
      <c r="A160" t="s">
        <v>169</v>
      </c>
      <c r="B160" s="45">
        <v>199638</v>
      </c>
      <c r="C160" s="45">
        <v>640903</v>
      </c>
      <c r="D160" s="45">
        <v>19963893</v>
      </c>
      <c r="E160" s="45">
        <v>1648026</v>
      </c>
      <c r="F160" s="45">
        <v>141261</v>
      </c>
    </row>
    <row r="161" spans="1:6" x14ac:dyDescent="0.2">
      <c r="A161" t="s">
        <v>168</v>
      </c>
      <c r="B161" s="45">
        <v>1143858</v>
      </c>
      <c r="C161" s="45">
        <v>1625565</v>
      </c>
      <c r="D161" s="45">
        <v>114385879</v>
      </c>
      <c r="E161" s="45">
        <v>9369884</v>
      </c>
      <c r="F161" s="45">
        <v>444316</v>
      </c>
    </row>
    <row r="162" spans="1:6" x14ac:dyDescent="0.2">
      <c r="A162" t="s">
        <v>167</v>
      </c>
      <c r="B162" s="45">
        <v>3078044</v>
      </c>
      <c r="C162" s="45">
        <v>8393122</v>
      </c>
      <c r="D162" s="45">
        <v>307804450</v>
      </c>
      <c r="E162" s="45">
        <v>2094608</v>
      </c>
      <c r="F162" s="45">
        <v>275014</v>
      </c>
    </row>
    <row r="163" spans="1:6" x14ac:dyDescent="0.2">
      <c r="A163" t="s">
        <v>166</v>
      </c>
      <c r="B163" s="45">
        <v>1574390</v>
      </c>
      <c r="C163" s="45">
        <v>3463309</v>
      </c>
      <c r="D163" s="45">
        <v>157439005</v>
      </c>
      <c r="E163" s="45">
        <v>3043537</v>
      </c>
      <c r="F163" s="45">
        <v>39126</v>
      </c>
    </row>
    <row r="164" spans="1:6" x14ac:dyDescent="0.2">
      <c r="A164" t="s">
        <v>165</v>
      </c>
      <c r="B164" s="45">
        <v>4858798</v>
      </c>
      <c r="C164" s="45">
        <v>9930660</v>
      </c>
      <c r="D164" s="45">
        <v>487479436</v>
      </c>
      <c r="E164" s="45">
        <v>8452854</v>
      </c>
      <c r="F164" s="45">
        <v>782276</v>
      </c>
    </row>
    <row r="165" spans="1:6" x14ac:dyDescent="0.2">
      <c r="A165" t="s">
        <v>164</v>
      </c>
      <c r="B165" s="45">
        <v>788308</v>
      </c>
      <c r="C165" s="45">
        <v>8213962</v>
      </c>
      <c r="D165" s="45">
        <v>78830800</v>
      </c>
      <c r="E165" s="45">
        <v>14536948</v>
      </c>
      <c r="F165" s="45">
        <v>20712</v>
      </c>
    </row>
    <row r="166" spans="1:6" x14ac:dyDescent="0.2">
      <c r="A166" t="s">
        <v>163</v>
      </c>
      <c r="B166" s="45">
        <v>609899</v>
      </c>
      <c r="C166" s="45">
        <v>1260620</v>
      </c>
      <c r="D166" s="45">
        <v>60989950</v>
      </c>
      <c r="E166" s="45">
        <v>439158</v>
      </c>
      <c r="F166" s="45">
        <v>109200</v>
      </c>
    </row>
    <row r="167" spans="1:6" x14ac:dyDescent="0.2">
      <c r="A167" t="s">
        <v>162</v>
      </c>
      <c r="B167" s="45">
        <v>1080856</v>
      </c>
      <c r="C167" s="45">
        <v>1863771</v>
      </c>
      <c r="D167" s="45">
        <v>108085693</v>
      </c>
      <c r="E167" s="45">
        <v>1298030</v>
      </c>
      <c r="F167" s="45">
        <v>419367</v>
      </c>
    </row>
    <row r="168" spans="1:6" x14ac:dyDescent="0.2">
      <c r="A168" t="s">
        <v>161</v>
      </c>
      <c r="B168" s="45">
        <v>2573399</v>
      </c>
      <c r="C168" s="45">
        <v>3719143</v>
      </c>
      <c r="D168" s="45">
        <v>257339985</v>
      </c>
      <c r="E168" s="45">
        <v>2548998</v>
      </c>
      <c r="F168" s="45">
        <v>278291</v>
      </c>
    </row>
    <row r="169" spans="1:6" x14ac:dyDescent="0.2">
      <c r="A169" t="s">
        <v>160</v>
      </c>
      <c r="B169" s="45">
        <v>6098519</v>
      </c>
      <c r="C169" s="45">
        <v>7747754</v>
      </c>
      <c r="D169" s="45">
        <v>609851995</v>
      </c>
      <c r="E169" s="45">
        <v>1908728</v>
      </c>
      <c r="F169" s="45">
        <v>146295</v>
      </c>
    </row>
    <row r="170" spans="1:6" x14ac:dyDescent="0.2">
      <c r="A170" t="s">
        <v>159</v>
      </c>
      <c r="B170" s="45">
        <v>7168299</v>
      </c>
      <c r="C170" s="45">
        <v>11794533</v>
      </c>
      <c r="D170" s="45">
        <v>716829995</v>
      </c>
      <c r="E170" s="45">
        <v>2911963</v>
      </c>
      <c r="F170" s="45">
        <v>1102953</v>
      </c>
    </row>
    <row r="171" spans="1:6" x14ac:dyDescent="0.2">
      <c r="A171" t="s">
        <v>158</v>
      </c>
      <c r="B171" s="45">
        <v>3840803</v>
      </c>
      <c r="C171" s="45">
        <v>13315130</v>
      </c>
      <c r="D171" s="45">
        <v>384080300</v>
      </c>
      <c r="E171" s="45">
        <v>4338841</v>
      </c>
      <c r="F171" s="45">
        <v>556273</v>
      </c>
    </row>
    <row r="172" spans="1:6" x14ac:dyDescent="0.2">
      <c r="A172" t="s">
        <v>157</v>
      </c>
      <c r="B172" s="45">
        <v>43543675</v>
      </c>
      <c r="C172" s="45">
        <v>148521843</v>
      </c>
      <c r="D172" s="45">
        <v>4354367500</v>
      </c>
      <c r="E172" s="45">
        <v>62392603</v>
      </c>
      <c r="F172" s="45">
        <v>28830869</v>
      </c>
    </row>
    <row r="173" spans="1:6" x14ac:dyDescent="0.2">
      <c r="A173" t="s">
        <v>156</v>
      </c>
      <c r="B173" s="45">
        <v>19501045</v>
      </c>
      <c r="C173" s="45">
        <v>44929694</v>
      </c>
      <c r="D173" s="45">
        <v>1950104538</v>
      </c>
      <c r="E173" s="45">
        <v>11135215</v>
      </c>
      <c r="F173" s="45">
        <v>2263942</v>
      </c>
    </row>
    <row r="174" spans="1:6" x14ac:dyDescent="0.2">
      <c r="A174" t="s">
        <v>155</v>
      </c>
      <c r="B174" s="45">
        <v>6117790</v>
      </c>
      <c r="C174" s="45">
        <v>14020133</v>
      </c>
      <c r="D174" s="45">
        <v>611779002</v>
      </c>
      <c r="E174" s="45">
        <v>5581422</v>
      </c>
      <c r="F174" s="45">
        <v>148825</v>
      </c>
    </row>
    <row r="175" spans="1:6" x14ac:dyDescent="0.2">
      <c r="A175" t="s">
        <v>154</v>
      </c>
      <c r="B175" s="45">
        <v>6716462</v>
      </c>
      <c r="C175" s="45">
        <v>9269544</v>
      </c>
      <c r="D175" s="45">
        <v>671646219</v>
      </c>
      <c r="E175" s="45">
        <v>1504574</v>
      </c>
      <c r="F175" s="45">
        <v>1145532</v>
      </c>
    </row>
    <row r="176" spans="1:6" x14ac:dyDescent="0.2">
      <c r="A176" t="s">
        <v>153</v>
      </c>
      <c r="B176" s="45">
        <v>12355229</v>
      </c>
      <c r="C176" s="45">
        <v>20479900</v>
      </c>
      <c r="D176" s="45">
        <v>1235522900</v>
      </c>
      <c r="E176" s="45">
        <v>5591971</v>
      </c>
      <c r="F176" s="45">
        <v>2945752</v>
      </c>
    </row>
    <row r="177" spans="1:6" x14ac:dyDescent="0.2">
      <c r="A177" t="s">
        <v>152</v>
      </c>
      <c r="B177" s="45">
        <v>15817555</v>
      </c>
      <c r="C177" s="45">
        <v>32239052</v>
      </c>
      <c r="D177" s="45">
        <v>1581755500</v>
      </c>
      <c r="E177" s="45">
        <v>11386597</v>
      </c>
      <c r="F177" s="45">
        <v>6260815</v>
      </c>
    </row>
    <row r="178" spans="1:6" x14ac:dyDescent="0.2">
      <c r="A178" t="s">
        <v>151</v>
      </c>
      <c r="B178" s="45">
        <v>25303429</v>
      </c>
      <c r="C178" s="45">
        <v>38994886</v>
      </c>
      <c r="D178" s="45">
        <v>2530342900</v>
      </c>
      <c r="E178" s="45">
        <v>18011568</v>
      </c>
      <c r="F178" s="45">
        <v>7749795</v>
      </c>
    </row>
    <row r="179" spans="1:6" x14ac:dyDescent="0.2">
      <c r="A179" t="s">
        <v>150</v>
      </c>
      <c r="B179" s="45">
        <v>19857500</v>
      </c>
      <c r="C179" s="45">
        <v>26653998</v>
      </c>
      <c r="D179" s="45">
        <v>1985750000</v>
      </c>
      <c r="E179" s="45">
        <v>8321791</v>
      </c>
      <c r="F179" s="45">
        <v>4616213</v>
      </c>
    </row>
    <row r="180" spans="1:6" x14ac:dyDescent="0.2">
      <c r="A180" t="s">
        <v>149</v>
      </c>
      <c r="B180" s="45">
        <v>17291054</v>
      </c>
      <c r="C180" s="45">
        <v>24055154</v>
      </c>
      <c r="D180" s="45">
        <v>1729105400</v>
      </c>
      <c r="E180" s="45">
        <v>11899969</v>
      </c>
      <c r="F180" s="45">
        <v>4510253</v>
      </c>
    </row>
    <row r="181" spans="1:6" x14ac:dyDescent="0.2">
      <c r="A181" t="s">
        <v>148</v>
      </c>
      <c r="B181" s="45">
        <v>21076730</v>
      </c>
      <c r="C181" s="45">
        <v>32651042</v>
      </c>
      <c r="D181" s="45">
        <v>2107673000</v>
      </c>
      <c r="E181" s="45">
        <v>14962555</v>
      </c>
      <c r="F181" s="45">
        <v>8468767</v>
      </c>
    </row>
    <row r="182" spans="1:6" x14ac:dyDescent="0.2">
      <c r="A182" t="s">
        <v>147</v>
      </c>
      <c r="B182" s="45">
        <v>67434236</v>
      </c>
      <c r="C182" s="45">
        <v>103501920</v>
      </c>
      <c r="D182" s="45">
        <v>6743423600</v>
      </c>
      <c r="E182" s="45">
        <v>41021058</v>
      </c>
      <c r="F182" s="45">
        <v>18167968</v>
      </c>
    </row>
    <row r="183" spans="1:6" x14ac:dyDescent="0.2">
      <c r="A183" t="s">
        <v>146</v>
      </c>
      <c r="B183" s="45">
        <v>33774351</v>
      </c>
      <c r="C183" s="45">
        <v>58438663</v>
      </c>
      <c r="D183" s="45">
        <v>3377435100</v>
      </c>
      <c r="E183" s="45">
        <v>23533529</v>
      </c>
      <c r="F183" s="45">
        <v>13688193</v>
      </c>
    </row>
    <row r="184" spans="1:6" x14ac:dyDescent="0.2">
      <c r="A184" t="s">
        <v>145</v>
      </c>
      <c r="B184" s="45">
        <v>35172385</v>
      </c>
      <c r="C184" s="45">
        <v>113424966</v>
      </c>
      <c r="D184" s="45">
        <v>3517238500</v>
      </c>
      <c r="E184" s="45">
        <v>30289775</v>
      </c>
      <c r="F184" s="45">
        <v>20150377</v>
      </c>
    </row>
    <row r="185" spans="1:6" x14ac:dyDescent="0.2">
      <c r="A185" t="s">
        <v>144</v>
      </c>
      <c r="B185" s="45">
        <v>45339861</v>
      </c>
      <c r="C185" s="45">
        <v>79613219</v>
      </c>
      <c r="D185" s="45">
        <v>4533986100</v>
      </c>
      <c r="E185" s="45">
        <v>36023122</v>
      </c>
      <c r="F185" s="45">
        <v>17482735</v>
      </c>
    </row>
    <row r="186" spans="1:6" x14ac:dyDescent="0.2">
      <c r="A186" t="s">
        <v>314</v>
      </c>
      <c r="B186" s="45">
        <v>32118170</v>
      </c>
      <c r="C186" s="45">
        <v>42904470</v>
      </c>
      <c r="D186" s="45">
        <v>3067380000</v>
      </c>
      <c r="E186" s="45">
        <v>17550080</v>
      </c>
      <c r="F186" s="45">
        <v>7728920</v>
      </c>
    </row>
    <row r="187" spans="1:6" x14ac:dyDescent="0.2">
      <c r="A187" t="s">
        <v>143</v>
      </c>
      <c r="B187" s="45">
        <v>48057506</v>
      </c>
      <c r="C187" s="45">
        <v>108304722</v>
      </c>
      <c r="D187" s="45">
        <v>4805750600</v>
      </c>
      <c r="E187" s="45">
        <v>47930042</v>
      </c>
      <c r="F187" s="45">
        <v>16908059</v>
      </c>
    </row>
    <row r="188" spans="1:6" x14ac:dyDescent="0.2">
      <c r="A188" t="s">
        <v>142</v>
      </c>
      <c r="B188" s="45">
        <v>18852157</v>
      </c>
      <c r="C188" s="45">
        <v>38626996</v>
      </c>
      <c r="D188" s="45">
        <v>1885215700</v>
      </c>
      <c r="E188" s="45">
        <v>17147134</v>
      </c>
      <c r="F188" s="45">
        <v>5040695</v>
      </c>
    </row>
    <row r="189" spans="1:6" x14ac:dyDescent="0.2">
      <c r="A189" t="s">
        <v>141</v>
      </c>
      <c r="B189" s="45">
        <v>47325166</v>
      </c>
      <c r="C189" s="45">
        <v>137988442</v>
      </c>
      <c r="D189" s="45">
        <v>4732516600</v>
      </c>
      <c r="E189" s="45">
        <v>53246478</v>
      </c>
      <c r="F189" s="45">
        <v>29892285</v>
      </c>
    </row>
    <row r="190" spans="1:6" x14ac:dyDescent="0.2">
      <c r="A190" t="s">
        <v>140</v>
      </c>
      <c r="B190" s="45">
        <v>1878001</v>
      </c>
      <c r="C190" s="45">
        <v>4366397</v>
      </c>
      <c r="D190" s="45">
        <v>187800120</v>
      </c>
      <c r="E190" s="45">
        <v>1089005</v>
      </c>
      <c r="F190" s="45">
        <v>112370</v>
      </c>
    </row>
    <row r="191" spans="1:6" x14ac:dyDescent="0.2">
      <c r="A191" t="s">
        <v>139</v>
      </c>
      <c r="B191" s="45">
        <v>8131567</v>
      </c>
      <c r="C191" s="45">
        <v>9435859</v>
      </c>
      <c r="D191" s="45">
        <v>813156748</v>
      </c>
      <c r="E191" s="45">
        <v>1542468</v>
      </c>
      <c r="F191" s="45">
        <v>162216</v>
      </c>
    </row>
    <row r="192" spans="1:6" x14ac:dyDescent="0.2">
      <c r="A192" t="s">
        <v>138</v>
      </c>
      <c r="B192" s="45">
        <v>5821391</v>
      </c>
      <c r="C192" s="45">
        <v>7863073</v>
      </c>
      <c r="D192" s="45">
        <v>582139189</v>
      </c>
      <c r="E192" s="45">
        <v>1187448</v>
      </c>
      <c r="F192" s="45">
        <v>311985</v>
      </c>
    </row>
    <row r="193" spans="1:6" x14ac:dyDescent="0.2">
      <c r="A193" t="s">
        <v>137</v>
      </c>
      <c r="B193" s="45">
        <v>1950599</v>
      </c>
      <c r="C193" s="45">
        <v>3348029</v>
      </c>
      <c r="D193" s="45">
        <v>195059951</v>
      </c>
      <c r="E193" s="45">
        <v>850241</v>
      </c>
      <c r="F193" s="45">
        <v>318664</v>
      </c>
    </row>
    <row r="194" spans="1:6" x14ac:dyDescent="0.2">
      <c r="A194" t="s">
        <v>136</v>
      </c>
      <c r="B194" s="45">
        <v>3805931</v>
      </c>
      <c r="C194" s="45">
        <v>4485032</v>
      </c>
      <c r="D194" s="45">
        <v>380593118</v>
      </c>
      <c r="E194" s="45">
        <v>1958363</v>
      </c>
      <c r="F194" s="45">
        <v>514205</v>
      </c>
    </row>
    <row r="195" spans="1:6" x14ac:dyDescent="0.2">
      <c r="A195" t="s">
        <v>135</v>
      </c>
      <c r="B195" s="45">
        <v>4354999</v>
      </c>
      <c r="C195" s="45">
        <v>6495468</v>
      </c>
      <c r="D195" s="45">
        <v>435499901</v>
      </c>
      <c r="E195" s="45">
        <v>3156242</v>
      </c>
      <c r="F195" s="45">
        <v>868978</v>
      </c>
    </row>
    <row r="196" spans="1:6" x14ac:dyDescent="0.2">
      <c r="A196" t="s">
        <v>134</v>
      </c>
      <c r="B196" s="45">
        <v>4580523</v>
      </c>
      <c r="C196" s="45">
        <v>7891832</v>
      </c>
      <c r="D196" s="45">
        <v>458052367</v>
      </c>
      <c r="E196" s="45">
        <v>3901444</v>
      </c>
      <c r="F196" s="45">
        <v>852487</v>
      </c>
    </row>
    <row r="197" spans="1:6" x14ac:dyDescent="0.2">
      <c r="A197" t="s">
        <v>133</v>
      </c>
      <c r="B197" s="45">
        <v>12178440</v>
      </c>
      <c r="C197" s="45">
        <v>14514668</v>
      </c>
      <c r="D197" s="45">
        <v>1217844009</v>
      </c>
      <c r="E197" s="45">
        <v>6829223</v>
      </c>
      <c r="F197" s="45">
        <v>1220279</v>
      </c>
    </row>
    <row r="198" spans="1:6" x14ac:dyDescent="0.2">
      <c r="A198" t="s">
        <v>132</v>
      </c>
      <c r="B198" s="45">
        <v>14911301</v>
      </c>
      <c r="C198" s="45">
        <v>22383881</v>
      </c>
      <c r="D198" s="45">
        <v>1491130137</v>
      </c>
      <c r="E198" s="45">
        <v>6335823</v>
      </c>
      <c r="F198" s="45">
        <v>1699319</v>
      </c>
    </row>
    <row r="199" spans="1:6" x14ac:dyDescent="0.2">
      <c r="A199" t="s">
        <v>301</v>
      </c>
      <c r="B199" s="45">
        <v>2840200</v>
      </c>
      <c r="C199" s="45">
        <v>8330990</v>
      </c>
      <c r="D199" s="45">
        <v>284020000</v>
      </c>
      <c r="E199" s="45">
        <v>5755710</v>
      </c>
      <c r="F199" s="45">
        <v>730870</v>
      </c>
    </row>
    <row r="200" spans="1:6" x14ac:dyDescent="0.2">
      <c r="A200" t="s">
        <v>302</v>
      </c>
      <c r="B200" s="45">
        <v>630000</v>
      </c>
      <c r="C200" s="45">
        <v>2206810</v>
      </c>
      <c r="D200" s="45">
        <v>63000000</v>
      </c>
      <c r="E200" s="45">
        <v>3319480</v>
      </c>
      <c r="F200" s="45">
        <v>383260</v>
      </c>
    </row>
    <row r="201" spans="1:6" x14ac:dyDescent="0.2">
      <c r="A201" t="s">
        <v>303</v>
      </c>
      <c r="B201" s="45">
        <v>7274620</v>
      </c>
      <c r="C201" s="45">
        <v>22445650</v>
      </c>
      <c r="D201" s="45">
        <v>727460000</v>
      </c>
      <c r="E201" s="45">
        <v>26977270</v>
      </c>
      <c r="F201" s="45">
        <v>5451120</v>
      </c>
    </row>
    <row r="202" spans="1:6" x14ac:dyDescent="0.2">
      <c r="B202" s="45"/>
      <c r="C202" s="45"/>
      <c r="D202" s="45"/>
      <c r="E202" s="45"/>
      <c r="F202" s="45"/>
    </row>
    <row r="203" spans="1:6" x14ac:dyDescent="0.2">
      <c r="B203" s="45"/>
      <c r="C203" s="45"/>
      <c r="D203" s="45"/>
      <c r="E203" s="45"/>
      <c r="F203" s="45"/>
    </row>
    <row r="204" spans="1:6" x14ac:dyDescent="0.2">
      <c r="B204" s="45"/>
      <c r="C204" s="45"/>
      <c r="D204" s="45"/>
      <c r="E204" s="45"/>
      <c r="F204" s="45"/>
    </row>
    <row r="205" spans="1:6" x14ac:dyDescent="0.2">
      <c r="B205" s="45"/>
      <c r="C205" s="45"/>
      <c r="D205" s="45"/>
      <c r="E205" s="45"/>
      <c r="F205" s="45"/>
    </row>
    <row r="206" spans="1:6" x14ac:dyDescent="0.2">
      <c r="B206" s="45"/>
      <c r="C206" s="45"/>
      <c r="D206" s="45"/>
      <c r="E206" s="45"/>
      <c r="F206" s="45"/>
    </row>
    <row r="207" spans="1:6" x14ac:dyDescent="0.2">
      <c r="B207" s="45"/>
      <c r="C207" s="45"/>
      <c r="D207" s="45"/>
      <c r="E207" s="45"/>
      <c r="F207" s="45"/>
    </row>
    <row r="208" spans="1:6" x14ac:dyDescent="0.2">
      <c r="B208" s="45"/>
      <c r="C208" s="45"/>
      <c r="D208" s="45"/>
      <c r="E208" s="45"/>
      <c r="F208" s="45"/>
    </row>
    <row r="209" spans="2:6" x14ac:dyDescent="0.2">
      <c r="B209" s="45"/>
      <c r="C209" s="45"/>
      <c r="D209" s="45"/>
      <c r="E209" s="45"/>
      <c r="F209" s="45"/>
    </row>
    <row r="210" spans="2:6" x14ac:dyDescent="0.2">
      <c r="B210" s="45"/>
      <c r="C210" s="45"/>
      <c r="D210" s="45"/>
      <c r="E210" s="45"/>
      <c r="F210" s="45"/>
    </row>
    <row r="211" spans="2:6" x14ac:dyDescent="0.2">
      <c r="B211" s="45"/>
      <c r="C211" s="45"/>
      <c r="D211" s="45"/>
      <c r="E211" s="45"/>
      <c r="F211" s="45"/>
    </row>
    <row r="212" spans="2:6" x14ac:dyDescent="0.2">
      <c r="B212" s="45"/>
      <c r="C212" s="45"/>
      <c r="D212" s="45"/>
      <c r="E212" s="45"/>
      <c r="F212" s="45"/>
    </row>
    <row r="213" spans="2:6" x14ac:dyDescent="0.2">
      <c r="B213" s="45"/>
      <c r="C213" s="45"/>
      <c r="D213" s="45"/>
      <c r="E213" s="45"/>
      <c r="F213" s="45"/>
    </row>
    <row r="214" spans="2:6" x14ac:dyDescent="0.2">
      <c r="B214" s="45"/>
      <c r="C214" s="45"/>
      <c r="D214" s="45"/>
      <c r="E214" s="45"/>
      <c r="F214" s="45"/>
    </row>
    <row r="215" spans="2:6" x14ac:dyDescent="0.2">
      <c r="B215" s="45"/>
      <c r="C215" s="45"/>
      <c r="D215" s="45"/>
      <c r="E215" s="45"/>
      <c r="F215" s="45"/>
    </row>
    <row r="216" spans="2:6" x14ac:dyDescent="0.2">
      <c r="B216" s="45"/>
      <c r="C216" s="45"/>
      <c r="D216" s="45"/>
      <c r="E216" s="45"/>
      <c r="F216" s="45"/>
    </row>
    <row r="217" spans="2:6" x14ac:dyDescent="0.2">
      <c r="B217" s="45"/>
      <c r="C217" s="45"/>
      <c r="D217" s="45"/>
      <c r="E217" s="45"/>
      <c r="F217" s="45"/>
    </row>
    <row r="218" spans="2:6" x14ac:dyDescent="0.2">
      <c r="B218" s="45"/>
      <c r="C218" s="45"/>
      <c r="D218" s="45"/>
      <c r="E218" s="45"/>
      <c r="F218" s="45"/>
    </row>
    <row r="219" spans="2:6" x14ac:dyDescent="0.2">
      <c r="B219" s="45"/>
      <c r="C219" s="45"/>
      <c r="D219" s="45"/>
      <c r="E219" s="45"/>
      <c r="F219" s="45"/>
    </row>
    <row r="220" spans="2:6" x14ac:dyDescent="0.2">
      <c r="B220" s="45"/>
      <c r="C220" s="45"/>
      <c r="D220" s="45"/>
      <c r="E220" s="45"/>
      <c r="F220" s="45"/>
    </row>
    <row r="221" spans="2:6" x14ac:dyDescent="0.2">
      <c r="B221" s="45"/>
      <c r="C221" s="45"/>
      <c r="D221" s="45"/>
      <c r="E221" s="45"/>
      <c r="F221" s="45"/>
    </row>
    <row r="222" spans="2:6" x14ac:dyDescent="0.2">
      <c r="B222" s="45"/>
      <c r="C222" s="45"/>
      <c r="D222" s="45"/>
      <c r="E222" s="45"/>
      <c r="F222" s="45"/>
    </row>
    <row r="223" spans="2:6" x14ac:dyDescent="0.2">
      <c r="B223" s="45"/>
      <c r="C223" s="45"/>
      <c r="D223" s="45"/>
      <c r="E223" s="45"/>
      <c r="F223" s="45"/>
    </row>
    <row r="224" spans="2:6" x14ac:dyDescent="0.2">
      <c r="B224" s="45"/>
      <c r="C224" s="45"/>
      <c r="D224" s="45"/>
      <c r="E224" s="45"/>
      <c r="F224" s="45"/>
    </row>
    <row r="225" spans="2:6" x14ac:dyDescent="0.2">
      <c r="B225" s="45"/>
      <c r="C225" s="45"/>
      <c r="D225" s="45"/>
      <c r="E225" s="45"/>
      <c r="F225" s="45"/>
    </row>
    <row r="226" spans="2:6" x14ac:dyDescent="0.2">
      <c r="B226" s="45"/>
      <c r="C226" s="45"/>
      <c r="D226" s="45"/>
      <c r="E226" s="45"/>
      <c r="F226" s="45"/>
    </row>
    <row r="227" spans="2:6" x14ac:dyDescent="0.2">
      <c r="B227" s="45"/>
      <c r="C227" s="45"/>
      <c r="D227" s="45"/>
      <c r="E227" s="45"/>
      <c r="F227" s="45"/>
    </row>
    <row r="228" spans="2:6" x14ac:dyDescent="0.2">
      <c r="B228" s="45"/>
      <c r="C228" s="45"/>
      <c r="D228" s="45"/>
      <c r="E228" s="45"/>
      <c r="F228" s="45"/>
    </row>
    <row r="229" spans="2:6" x14ac:dyDescent="0.2">
      <c r="B229" s="45"/>
      <c r="C229" s="45"/>
      <c r="D229" s="45"/>
      <c r="E229" s="45"/>
      <c r="F229" s="45"/>
    </row>
    <row r="230" spans="2:6" x14ac:dyDescent="0.2">
      <c r="B230" s="45"/>
      <c r="C230" s="45"/>
      <c r="D230" s="45"/>
      <c r="E230" s="45"/>
      <c r="F230" s="45"/>
    </row>
    <row r="231" spans="2:6" x14ac:dyDescent="0.2">
      <c r="B231" s="45"/>
      <c r="C231" s="45"/>
      <c r="D231" s="45"/>
      <c r="E231" s="45"/>
      <c r="F231" s="45"/>
    </row>
    <row r="232" spans="2:6" x14ac:dyDescent="0.2">
      <c r="B232" s="45"/>
      <c r="C232" s="45"/>
      <c r="D232" s="45"/>
      <c r="E232" s="45"/>
      <c r="F232" s="45"/>
    </row>
    <row r="233" spans="2:6" x14ac:dyDescent="0.2">
      <c r="B233" s="45"/>
      <c r="C233" s="45"/>
      <c r="D233" s="45"/>
      <c r="E233" s="45"/>
      <c r="F233" s="45"/>
    </row>
    <row r="234" spans="2:6" x14ac:dyDescent="0.2">
      <c r="B234" s="45"/>
      <c r="C234" s="45"/>
      <c r="D234" s="45"/>
      <c r="E234" s="45"/>
      <c r="F234" s="45"/>
    </row>
    <row r="235" spans="2:6" x14ac:dyDescent="0.2">
      <c r="B235" s="45"/>
      <c r="C235" s="45"/>
      <c r="D235" s="45"/>
      <c r="E235" s="45"/>
      <c r="F235" s="45"/>
    </row>
    <row r="236" spans="2:6" x14ac:dyDescent="0.2">
      <c r="B236" s="45"/>
      <c r="C236" s="45"/>
      <c r="D236" s="45"/>
      <c r="E236" s="45"/>
      <c r="F236" s="45"/>
    </row>
    <row r="237" spans="2:6" x14ac:dyDescent="0.2">
      <c r="B237" s="45"/>
      <c r="C237" s="45"/>
      <c r="D237" s="45"/>
      <c r="E237" s="45"/>
      <c r="F237" s="45"/>
    </row>
    <row r="238" spans="2:6" x14ac:dyDescent="0.2">
      <c r="B238" s="45"/>
      <c r="C238" s="45"/>
      <c r="D238" s="45"/>
      <c r="E238" s="45"/>
      <c r="F238" s="45"/>
    </row>
    <row r="239" spans="2:6" x14ac:dyDescent="0.2">
      <c r="B239" s="45"/>
      <c r="C239" s="45"/>
      <c r="D239" s="45"/>
      <c r="E239" s="45"/>
      <c r="F239" s="45"/>
    </row>
    <row r="240" spans="2:6" x14ac:dyDescent="0.2">
      <c r="B240" s="45"/>
      <c r="C240" s="45"/>
      <c r="D240" s="45"/>
      <c r="E240" s="45"/>
      <c r="F240" s="45"/>
    </row>
    <row r="241" spans="2:6" x14ac:dyDescent="0.2">
      <c r="B241" s="45"/>
      <c r="C241" s="45"/>
      <c r="D241" s="45"/>
      <c r="E241" s="45"/>
      <c r="F241" s="45"/>
    </row>
    <row r="242" spans="2:6" x14ac:dyDescent="0.2">
      <c r="B242" s="45"/>
      <c r="C242" s="45"/>
      <c r="D242" s="45"/>
      <c r="E242" s="45"/>
      <c r="F242" s="45"/>
    </row>
    <row r="243" spans="2:6" x14ac:dyDescent="0.2">
      <c r="B243" s="45"/>
      <c r="C243" s="45"/>
      <c r="D243" s="45"/>
      <c r="E243" s="45"/>
      <c r="F243" s="45"/>
    </row>
    <row r="244" spans="2:6" x14ac:dyDescent="0.2">
      <c r="B244" s="45"/>
      <c r="C244" s="45"/>
      <c r="D244" s="45"/>
      <c r="E244" s="45"/>
      <c r="F244" s="45"/>
    </row>
    <row r="245" spans="2:6" x14ac:dyDescent="0.2">
      <c r="B245" s="45"/>
      <c r="C245" s="45"/>
      <c r="D245" s="45"/>
      <c r="E245" s="45"/>
      <c r="F245" s="45"/>
    </row>
    <row r="246" spans="2:6" x14ac:dyDescent="0.2">
      <c r="B246" s="45"/>
      <c r="C246" s="45"/>
      <c r="D246" s="45"/>
      <c r="E246" s="45"/>
      <c r="F246" s="45"/>
    </row>
    <row r="247" spans="2:6" x14ac:dyDescent="0.2">
      <c r="B247" s="45"/>
      <c r="C247" s="45"/>
      <c r="D247" s="45"/>
      <c r="E247" s="45"/>
      <c r="F247" s="45"/>
    </row>
    <row r="248" spans="2:6" x14ac:dyDescent="0.2">
      <c r="B248" s="45"/>
      <c r="C248" s="45"/>
      <c r="D248" s="45"/>
      <c r="E248" s="45"/>
      <c r="F248" s="45"/>
    </row>
    <row r="249" spans="2:6" x14ac:dyDescent="0.2">
      <c r="B249" s="45"/>
      <c r="C249" s="45"/>
      <c r="D249" s="45"/>
      <c r="E249" s="45"/>
      <c r="F249" s="45"/>
    </row>
    <row r="250" spans="2:6" x14ac:dyDescent="0.2">
      <c r="B250" s="45"/>
      <c r="C250" s="45"/>
      <c r="D250" s="45"/>
      <c r="E250" s="45"/>
      <c r="F250" s="45"/>
    </row>
    <row r="251" spans="2:6" x14ac:dyDescent="0.2">
      <c r="B251" s="45"/>
      <c r="C251" s="45"/>
      <c r="D251" s="45"/>
      <c r="E251" s="45"/>
      <c r="F251" s="45"/>
    </row>
    <row r="252" spans="2:6" x14ac:dyDescent="0.2">
      <c r="B252" s="45"/>
      <c r="C252" s="45"/>
      <c r="D252" s="45"/>
      <c r="E252" s="45"/>
      <c r="F252" s="45"/>
    </row>
    <row r="253" spans="2:6" x14ac:dyDescent="0.2">
      <c r="B253" s="45"/>
      <c r="C253" s="45"/>
      <c r="D253" s="45"/>
      <c r="E253" s="45"/>
      <c r="F253" s="45"/>
    </row>
    <row r="254" spans="2:6" x14ac:dyDescent="0.2">
      <c r="B254" s="45"/>
      <c r="C254" s="45"/>
      <c r="D254" s="45"/>
      <c r="E254" s="45"/>
      <c r="F254" s="45"/>
    </row>
    <row r="255" spans="2:6" x14ac:dyDescent="0.2">
      <c r="B255" s="45"/>
      <c r="C255" s="45"/>
      <c r="D255" s="45"/>
      <c r="E255" s="45"/>
      <c r="F255" s="45"/>
    </row>
    <row r="256" spans="2:6" x14ac:dyDescent="0.2">
      <c r="B256" s="45"/>
      <c r="C256" s="45"/>
      <c r="D256" s="45"/>
      <c r="E256" s="45"/>
      <c r="F256" s="45"/>
    </row>
    <row r="257" spans="2:6" x14ac:dyDescent="0.2">
      <c r="B257" s="45"/>
      <c r="C257" s="45"/>
      <c r="D257" s="45"/>
      <c r="E257" s="45"/>
      <c r="F257" s="45"/>
    </row>
    <row r="258" spans="2:6" x14ac:dyDescent="0.2">
      <c r="B258" s="45"/>
      <c r="C258" s="45"/>
      <c r="D258" s="45"/>
      <c r="E258" s="45"/>
      <c r="F258" s="45"/>
    </row>
    <row r="259" spans="2:6" x14ac:dyDescent="0.2">
      <c r="B259" s="45"/>
      <c r="C259" s="45"/>
      <c r="D259" s="45"/>
      <c r="E259" s="45"/>
      <c r="F259" s="45"/>
    </row>
    <row r="260" spans="2:6" x14ac:dyDescent="0.2">
      <c r="B260" s="45"/>
      <c r="C260" s="45"/>
      <c r="D260" s="45"/>
      <c r="E260" s="45"/>
      <c r="F260" s="45"/>
    </row>
    <row r="261" spans="2:6" x14ac:dyDescent="0.2">
      <c r="B261" s="45"/>
      <c r="C261" s="45"/>
      <c r="D261" s="45"/>
      <c r="E261" s="45"/>
      <c r="F261" s="45"/>
    </row>
    <row r="262" spans="2:6" x14ac:dyDescent="0.2">
      <c r="B262" s="45"/>
      <c r="C262" s="45"/>
      <c r="D262" s="45"/>
      <c r="E262" s="45"/>
      <c r="F262" s="45"/>
    </row>
    <row r="263" spans="2:6" x14ac:dyDescent="0.2">
      <c r="B263" s="45"/>
      <c r="C263" s="45"/>
      <c r="D263" s="45"/>
      <c r="E263" s="45"/>
      <c r="F263" s="45"/>
    </row>
    <row r="264" spans="2:6" x14ac:dyDescent="0.2">
      <c r="B264" s="45"/>
      <c r="C264" s="45"/>
      <c r="D264" s="45"/>
      <c r="E264" s="45"/>
      <c r="F264" s="45"/>
    </row>
    <row r="265" spans="2:6" x14ac:dyDescent="0.2">
      <c r="B265" s="45"/>
      <c r="C265" s="45"/>
      <c r="D265" s="45"/>
      <c r="E265" s="45"/>
      <c r="F265" s="45"/>
    </row>
    <row r="266" spans="2:6" x14ac:dyDescent="0.2">
      <c r="B266" s="45"/>
      <c r="C266" s="45"/>
      <c r="D266" s="45"/>
      <c r="E266" s="45"/>
      <c r="F266" s="45"/>
    </row>
    <row r="267" spans="2:6" x14ac:dyDescent="0.2">
      <c r="B267" s="45"/>
      <c r="C267" s="45"/>
      <c r="D267" s="45"/>
      <c r="E267" s="45"/>
      <c r="F267" s="45"/>
    </row>
    <row r="268" spans="2:6" x14ac:dyDescent="0.2">
      <c r="B268" s="45"/>
      <c r="C268" s="45"/>
      <c r="D268" s="45"/>
      <c r="E268" s="45"/>
      <c r="F268" s="45"/>
    </row>
    <row r="269" spans="2:6" x14ac:dyDescent="0.2">
      <c r="B269" s="45"/>
      <c r="C269" s="45"/>
      <c r="D269" s="45"/>
      <c r="E269" s="45"/>
      <c r="F269" s="45"/>
    </row>
    <row r="270" spans="2:6" x14ac:dyDescent="0.2">
      <c r="B270" s="45"/>
      <c r="C270" s="45"/>
      <c r="D270" s="45"/>
      <c r="E270" s="45"/>
      <c r="F270" s="45"/>
    </row>
    <row r="271" spans="2:6" x14ac:dyDescent="0.2">
      <c r="B271" s="45"/>
      <c r="C271" s="45"/>
      <c r="D271" s="45"/>
      <c r="E271" s="45"/>
      <c r="F271" s="45"/>
    </row>
    <row r="272" spans="2:6" x14ac:dyDescent="0.2">
      <c r="B272" s="45"/>
      <c r="C272" s="45"/>
      <c r="D272" s="45"/>
      <c r="E272" s="45"/>
      <c r="F272" s="45"/>
    </row>
    <row r="273" spans="2:6" x14ac:dyDescent="0.2">
      <c r="B273" s="45"/>
      <c r="C273" s="45"/>
      <c r="D273" s="45"/>
      <c r="E273" s="45"/>
      <c r="F273" s="45"/>
    </row>
    <row r="274" spans="2:6" x14ac:dyDescent="0.2">
      <c r="B274" s="45"/>
      <c r="C274" s="45"/>
      <c r="D274" s="45"/>
      <c r="E274" s="45"/>
      <c r="F274" s="45"/>
    </row>
    <row r="275" spans="2:6" x14ac:dyDescent="0.2">
      <c r="B275" s="45"/>
      <c r="C275" s="45"/>
      <c r="D275" s="45"/>
      <c r="E275" s="45"/>
      <c r="F275" s="45"/>
    </row>
    <row r="276" spans="2:6" x14ac:dyDescent="0.2">
      <c r="B276" s="45"/>
      <c r="C276" s="45"/>
      <c r="D276" s="45"/>
      <c r="E276" s="45"/>
      <c r="F276" s="45"/>
    </row>
    <row r="277" spans="2:6" x14ac:dyDescent="0.2">
      <c r="B277" s="45"/>
      <c r="C277" s="45"/>
      <c r="D277" s="45"/>
      <c r="E277" s="45"/>
      <c r="F277" s="45"/>
    </row>
    <row r="278" spans="2:6" x14ac:dyDescent="0.2">
      <c r="B278" s="45"/>
      <c r="C278" s="45"/>
      <c r="D278" s="45"/>
      <c r="E278" s="45"/>
      <c r="F278" s="45"/>
    </row>
    <row r="279" spans="2:6" x14ac:dyDescent="0.2">
      <c r="B279" s="45"/>
      <c r="C279" s="45"/>
      <c r="D279" s="45"/>
      <c r="E279" s="45"/>
      <c r="F279" s="45"/>
    </row>
    <row r="280" spans="2:6" x14ac:dyDescent="0.2">
      <c r="B280" s="45"/>
      <c r="C280" s="45"/>
      <c r="D280" s="45"/>
      <c r="E280" s="45"/>
      <c r="F280" s="45"/>
    </row>
    <row r="281" spans="2:6" x14ac:dyDescent="0.2">
      <c r="B281" s="45"/>
      <c r="C281" s="45"/>
      <c r="D281" s="45"/>
      <c r="E281" s="45"/>
      <c r="F281" s="45"/>
    </row>
    <row r="282" spans="2:6" x14ac:dyDescent="0.2">
      <c r="B282" s="45"/>
      <c r="C282" s="45"/>
      <c r="D282" s="45"/>
      <c r="E282" s="45"/>
      <c r="F282" s="45"/>
    </row>
    <row r="283" spans="2:6" x14ac:dyDescent="0.2">
      <c r="B283" s="45"/>
      <c r="C283" s="45"/>
      <c r="D283" s="45"/>
      <c r="E283" s="45"/>
      <c r="F283" s="45"/>
    </row>
    <row r="284" spans="2:6" x14ac:dyDescent="0.2">
      <c r="B284" s="45"/>
      <c r="C284" s="45"/>
      <c r="D284" s="45"/>
      <c r="E284" s="45"/>
      <c r="F284" s="45"/>
    </row>
    <row r="285" spans="2:6" x14ac:dyDescent="0.2">
      <c r="B285" s="45"/>
      <c r="C285" s="45"/>
      <c r="D285" s="45"/>
      <c r="E285" s="45"/>
      <c r="F285" s="45"/>
    </row>
    <row r="286" spans="2:6" x14ac:dyDescent="0.2">
      <c r="B286" s="45"/>
      <c r="C286" s="45"/>
      <c r="D286" s="45"/>
      <c r="E286" s="45"/>
      <c r="F286" s="45"/>
    </row>
    <row r="287" spans="2:6" x14ac:dyDescent="0.2">
      <c r="B287" s="45"/>
      <c r="C287" s="45"/>
      <c r="D287" s="45"/>
      <c r="E287" s="45"/>
      <c r="F287" s="45"/>
    </row>
    <row r="288" spans="2:6" x14ac:dyDescent="0.2">
      <c r="B288" s="45"/>
      <c r="C288" s="45"/>
      <c r="D288" s="45"/>
      <c r="E288" s="45"/>
      <c r="F288" s="45"/>
    </row>
    <row r="289" spans="2:6" x14ac:dyDescent="0.2">
      <c r="B289" s="45"/>
      <c r="C289" s="45"/>
      <c r="D289" s="45"/>
      <c r="E289" s="45"/>
      <c r="F289" s="45"/>
    </row>
    <row r="290" spans="2:6" x14ac:dyDescent="0.2">
      <c r="B290" s="45"/>
      <c r="C290" s="45"/>
      <c r="D290" s="45"/>
      <c r="E290" s="45"/>
      <c r="F290" s="45"/>
    </row>
    <row r="291" spans="2:6" x14ac:dyDescent="0.2">
      <c r="B291" s="45"/>
      <c r="C291" s="45"/>
      <c r="D291" s="45"/>
      <c r="E291" s="45"/>
      <c r="F291" s="45"/>
    </row>
    <row r="292" spans="2:6" x14ac:dyDescent="0.2">
      <c r="B292" s="45"/>
      <c r="C292" s="45"/>
      <c r="D292" s="45"/>
      <c r="E292" s="45"/>
      <c r="F292" s="45"/>
    </row>
    <row r="293" spans="2:6" x14ac:dyDescent="0.2">
      <c r="B293" s="45"/>
      <c r="C293" s="45"/>
      <c r="D293" s="45"/>
      <c r="E293" s="45"/>
      <c r="F293" s="45"/>
    </row>
    <row r="294" spans="2:6" x14ac:dyDescent="0.2">
      <c r="B294" s="45"/>
      <c r="C294" s="45"/>
      <c r="D294" s="45"/>
      <c r="E294" s="45"/>
      <c r="F294" s="45"/>
    </row>
    <row r="295" spans="2:6" x14ac:dyDescent="0.2">
      <c r="B295" s="45"/>
      <c r="C295" s="45"/>
      <c r="D295" s="45"/>
      <c r="E295" s="45"/>
      <c r="F295" s="45"/>
    </row>
    <row r="296" spans="2:6" x14ac:dyDescent="0.2">
      <c r="B296" s="45"/>
      <c r="C296" s="45"/>
      <c r="D296" s="45"/>
      <c r="E296" s="45"/>
      <c r="F296" s="45"/>
    </row>
    <row r="297" spans="2:6" x14ac:dyDescent="0.2">
      <c r="B297" s="45"/>
      <c r="C297" s="45"/>
      <c r="D297" s="45"/>
      <c r="E297" s="45"/>
      <c r="F297" s="45"/>
    </row>
    <row r="298" spans="2:6" x14ac:dyDescent="0.2">
      <c r="B298" s="45"/>
      <c r="C298" s="45"/>
      <c r="D298" s="45"/>
      <c r="E298" s="45"/>
      <c r="F298" s="45"/>
    </row>
    <row r="299" spans="2:6" x14ac:dyDescent="0.2">
      <c r="B299" s="45"/>
      <c r="C299" s="45"/>
      <c r="D299" s="45"/>
      <c r="E299" s="45"/>
      <c r="F299" s="45"/>
    </row>
    <row r="300" spans="2:6" x14ac:dyDescent="0.2">
      <c r="B300" s="45"/>
      <c r="C300" s="45"/>
      <c r="D300" s="45"/>
      <c r="E300" s="45"/>
      <c r="F300" s="45"/>
    </row>
    <row r="301" spans="2:6" x14ac:dyDescent="0.2">
      <c r="B301" s="45"/>
      <c r="C301" s="45"/>
      <c r="D301" s="45"/>
      <c r="E301" s="45"/>
      <c r="F301" s="45"/>
    </row>
    <row r="302" spans="2:6" x14ac:dyDescent="0.2">
      <c r="B302" s="45"/>
      <c r="C302" s="45"/>
      <c r="D302" s="45"/>
      <c r="E302" s="45"/>
      <c r="F302" s="45"/>
    </row>
    <row r="303" spans="2:6" x14ac:dyDescent="0.2">
      <c r="B303" s="45"/>
      <c r="C303" s="45"/>
      <c r="D303" s="45"/>
      <c r="E303" s="45"/>
      <c r="F303" s="45"/>
    </row>
    <row r="304" spans="2:6" x14ac:dyDescent="0.2">
      <c r="B304" s="45"/>
      <c r="C304" s="45"/>
      <c r="D304" s="45"/>
      <c r="E304" s="45"/>
      <c r="F304" s="45"/>
    </row>
    <row r="305" spans="2:6" x14ac:dyDescent="0.2">
      <c r="B305" s="45"/>
      <c r="C305" s="45"/>
      <c r="D305" s="45"/>
      <c r="E305" s="45"/>
      <c r="F305" s="45"/>
    </row>
    <row r="306" spans="2:6" x14ac:dyDescent="0.2">
      <c r="B306" s="45"/>
      <c r="C306" s="45"/>
      <c r="D306" s="45"/>
      <c r="E306" s="45"/>
      <c r="F306" s="45"/>
    </row>
    <row r="307" spans="2:6" x14ac:dyDescent="0.2">
      <c r="B307" s="45"/>
      <c r="C307" s="45"/>
      <c r="D307" s="45"/>
      <c r="E307" s="45"/>
      <c r="F307" s="45"/>
    </row>
    <row r="308" spans="2:6" x14ac:dyDescent="0.2">
      <c r="B308" s="45"/>
      <c r="C308" s="45"/>
      <c r="D308" s="45"/>
      <c r="E308" s="45"/>
      <c r="F308" s="45"/>
    </row>
    <row r="309" spans="2:6" x14ac:dyDescent="0.2">
      <c r="B309" s="45"/>
      <c r="C309" s="45"/>
      <c r="D309" s="45"/>
      <c r="E309" s="45"/>
      <c r="F309" s="45"/>
    </row>
    <row r="310" spans="2:6" x14ac:dyDescent="0.2">
      <c r="B310" s="45"/>
      <c r="C310" s="45"/>
      <c r="D310" s="45"/>
      <c r="E310" s="45"/>
      <c r="F310" s="45"/>
    </row>
    <row r="311" spans="2:6" x14ac:dyDescent="0.2">
      <c r="B311" s="45"/>
      <c r="C311" s="45"/>
      <c r="D311" s="45"/>
      <c r="E311" s="45"/>
      <c r="F311" s="45"/>
    </row>
    <row r="312" spans="2:6" x14ac:dyDescent="0.2">
      <c r="B312" s="45"/>
      <c r="C312" s="45"/>
      <c r="D312" s="45"/>
      <c r="E312" s="45"/>
      <c r="F312" s="45"/>
    </row>
    <row r="313" spans="2:6" x14ac:dyDescent="0.2">
      <c r="B313" s="45"/>
      <c r="C313" s="45"/>
      <c r="D313" s="45"/>
      <c r="E313" s="45"/>
      <c r="F313" s="45"/>
    </row>
    <row r="314" spans="2:6" x14ac:dyDescent="0.2">
      <c r="B314" s="45"/>
      <c r="C314" s="45"/>
      <c r="D314" s="45"/>
      <c r="E314" s="45"/>
      <c r="F314" s="45"/>
    </row>
    <row r="315" spans="2:6" x14ac:dyDescent="0.2">
      <c r="B315" s="45"/>
      <c r="C315" s="45"/>
      <c r="D315" s="45"/>
      <c r="E315" s="45"/>
      <c r="F315" s="45"/>
    </row>
    <row r="316" spans="2:6" x14ac:dyDescent="0.2">
      <c r="B316" s="45"/>
      <c r="C316" s="45"/>
      <c r="D316" s="45"/>
      <c r="E316" s="45"/>
      <c r="F316" s="45"/>
    </row>
    <row r="317" spans="2:6" x14ac:dyDescent="0.2">
      <c r="B317" s="45"/>
      <c r="C317" s="45"/>
      <c r="D317" s="45"/>
      <c r="E317" s="45"/>
      <c r="F317" s="45"/>
    </row>
    <row r="318" spans="2:6" x14ac:dyDescent="0.2">
      <c r="B318" s="45"/>
      <c r="C318" s="45"/>
      <c r="D318" s="45"/>
      <c r="E318" s="45"/>
      <c r="F318" s="45"/>
    </row>
    <row r="319" spans="2:6" x14ac:dyDescent="0.2">
      <c r="B319" s="45"/>
      <c r="C319" s="45"/>
      <c r="D319" s="45"/>
      <c r="E319" s="45"/>
      <c r="F319" s="45"/>
    </row>
    <row r="320" spans="2:6" x14ac:dyDescent="0.2">
      <c r="B320" s="45"/>
      <c r="C320" s="45"/>
      <c r="D320" s="45"/>
      <c r="E320" s="45"/>
      <c r="F320" s="45"/>
    </row>
    <row r="321" spans="2:6" x14ac:dyDescent="0.2">
      <c r="B321" s="45"/>
      <c r="C321" s="45"/>
      <c r="D321" s="45"/>
      <c r="E321" s="45"/>
      <c r="F321" s="45"/>
    </row>
    <row r="322" spans="2:6" x14ac:dyDescent="0.2">
      <c r="B322" s="45"/>
      <c r="C322" s="45"/>
      <c r="D322" s="45"/>
      <c r="E322" s="45"/>
      <c r="F322" s="45"/>
    </row>
    <row r="323" spans="2:6" x14ac:dyDescent="0.2">
      <c r="B323" s="45"/>
      <c r="C323" s="45"/>
      <c r="D323" s="45"/>
      <c r="E323" s="45"/>
      <c r="F323" s="45"/>
    </row>
    <row r="324" spans="2:6" x14ac:dyDescent="0.2">
      <c r="B324" s="45"/>
      <c r="C324" s="45"/>
      <c r="D324" s="45"/>
      <c r="E324" s="45"/>
      <c r="F324" s="45"/>
    </row>
    <row r="325" spans="2:6" x14ac:dyDescent="0.2">
      <c r="B325" s="45"/>
      <c r="C325" s="45"/>
      <c r="D325" s="45"/>
      <c r="E325" s="45"/>
      <c r="F325" s="45"/>
    </row>
    <row r="326" spans="2:6" x14ac:dyDescent="0.2">
      <c r="B326" s="45"/>
      <c r="C326" s="45"/>
      <c r="D326" s="45"/>
      <c r="E326" s="45"/>
      <c r="F326" s="45"/>
    </row>
    <row r="327" spans="2:6" x14ac:dyDescent="0.2">
      <c r="B327" s="45"/>
      <c r="C327" s="45"/>
      <c r="D327" s="45"/>
      <c r="E327" s="45"/>
      <c r="F327" s="45"/>
    </row>
    <row r="328" spans="2:6" x14ac:dyDescent="0.2">
      <c r="B328" s="45"/>
      <c r="C328" s="45"/>
      <c r="D328" s="45"/>
      <c r="E328" s="45"/>
      <c r="F328" s="45"/>
    </row>
    <row r="329" spans="2:6" x14ac:dyDescent="0.2">
      <c r="B329" s="45"/>
      <c r="C329" s="45"/>
      <c r="D329" s="45"/>
      <c r="E329" s="45"/>
      <c r="F329" s="45"/>
    </row>
    <row r="330" spans="2:6" x14ac:dyDescent="0.2">
      <c r="B330" s="45"/>
      <c r="C330" s="45"/>
      <c r="D330" s="45"/>
      <c r="E330" s="45"/>
      <c r="F330" s="45"/>
    </row>
    <row r="331" spans="2:6" x14ac:dyDescent="0.2">
      <c r="B331" s="45"/>
      <c r="C331" s="45"/>
      <c r="D331" s="45"/>
      <c r="E331" s="45"/>
      <c r="F331" s="45"/>
    </row>
    <row r="332" spans="2:6" x14ac:dyDescent="0.2">
      <c r="B332" s="45"/>
      <c r="C332" s="45"/>
      <c r="D332" s="45"/>
      <c r="E332" s="45"/>
      <c r="F332" s="45"/>
    </row>
    <row r="333" spans="2:6" x14ac:dyDescent="0.2">
      <c r="B333" s="45"/>
      <c r="C333" s="45"/>
      <c r="D333" s="45"/>
      <c r="E333" s="45"/>
      <c r="F333" s="45"/>
    </row>
    <row r="334" spans="2:6" x14ac:dyDescent="0.2">
      <c r="B334" s="45"/>
      <c r="C334" s="45"/>
      <c r="D334" s="45"/>
      <c r="E334" s="45"/>
      <c r="F334" s="45"/>
    </row>
    <row r="335" spans="2:6" x14ac:dyDescent="0.2">
      <c r="B335" s="45"/>
      <c r="C335" s="45"/>
      <c r="D335" s="45"/>
      <c r="E335" s="45"/>
      <c r="F335" s="45"/>
    </row>
    <row r="336" spans="2:6" x14ac:dyDescent="0.2">
      <c r="B336" s="45"/>
      <c r="C336" s="45"/>
      <c r="D336" s="45"/>
      <c r="E336" s="45"/>
      <c r="F336" s="45"/>
    </row>
    <row r="337" spans="2:6" x14ac:dyDescent="0.2">
      <c r="B337" s="45"/>
      <c r="C337" s="45"/>
      <c r="D337" s="45"/>
      <c r="E337" s="45"/>
      <c r="F337" s="45"/>
    </row>
    <row r="338" spans="2:6" x14ac:dyDescent="0.2">
      <c r="B338" s="45"/>
      <c r="C338" s="45"/>
      <c r="D338" s="45"/>
      <c r="E338" s="45"/>
      <c r="F338" s="45"/>
    </row>
    <row r="339" spans="2:6" x14ac:dyDescent="0.2">
      <c r="B339" s="45"/>
      <c r="C339" s="45"/>
      <c r="D339" s="45"/>
      <c r="E339" s="45"/>
      <c r="F339" s="45"/>
    </row>
    <row r="340" spans="2:6" x14ac:dyDescent="0.2">
      <c r="B340" s="45"/>
      <c r="C340" s="45"/>
      <c r="D340" s="45"/>
      <c r="E340" s="45"/>
      <c r="F340" s="45"/>
    </row>
    <row r="341" spans="2:6" x14ac:dyDescent="0.2">
      <c r="B341" s="45"/>
      <c r="C341" s="45"/>
      <c r="D341" s="45"/>
      <c r="E341" s="45"/>
      <c r="F341" s="45"/>
    </row>
    <row r="342" spans="2:6" x14ac:dyDescent="0.2">
      <c r="B342" s="45"/>
      <c r="C342" s="45"/>
      <c r="D342" s="45"/>
      <c r="E342" s="45"/>
      <c r="F342" s="45"/>
    </row>
    <row r="343" spans="2:6" x14ac:dyDescent="0.2">
      <c r="B343" s="45"/>
      <c r="C343" s="45"/>
      <c r="D343" s="45"/>
      <c r="E343" s="45"/>
      <c r="F343" s="45"/>
    </row>
    <row r="344" spans="2:6" x14ac:dyDescent="0.2">
      <c r="B344" s="45"/>
      <c r="C344" s="45"/>
      <c r="D344" s="45"/>
      <c r="E344" s="45"/>
      <c r="F344" s="45"/>
    </row>
    <row r="345" spans="2:6" x14ac:dyDescent="0.2">
      <c r="B345" s="45"/>
      <c r="C345" s="45"/>
      <c r="D345" s="45"/>
      <c r="E345" s="45"/>
      <c r="F345" s="45"/>
    </row>
    <row r="346" spans="2:6" x14ac:dyDescent="0.2">
      <c r="B346" s="45"/>
      <c r="C346" s="45"/>
      <c r="D346" s="45"/>
      <c r="E346" s="45"/>
      <c r="F346" s="45"/>
    </row>
    <row r="347" spans="2:6" x14ac:dyDescent="0.2">
      <c r="B347" s="45"/>
      <c r="C347" s="45"/>
      <c r="D347" s="45"/>
      <c r="E347" s="45"/>
      <c r="F347" s="45"/>
    </row>
    <row r="348" spans="2:6" x14ac:dyDescent="0.2">
      <c r="B348" s="45"/>
      <c r="C348" s="45"/>
      <c r="D348" s="45"/>
      <c r="E348" s="45"/>
      <c r="F348" s="45"/>
    </row>
    <row r="349" spans="2:6" x14ac:dyDescent="0.2">
      <c r="B349" s="45"/>
      <c r="C349" s="45"/>
      <c r="D349" s="45"/>
      <c r="E349" s="45"/>
      <c r="F349" s="45"/>
    </row>
    <row r="350" spans="2:6" x14ac:dyDescent="0.2">
      <c r="B350" s="45"/>
      <c r="C350" s="45"/>
      <c r="D350" s="45"/>
      <c r="E350" s="45"/>
      <c r="F350" s="45"/>
    </row>
    <row r="351" spans="2:6" x14ac:dyDescent="0.2">
      <c r="B351" s="45"/>
      <c r="C351" s="45"/>
      <c r="D351" s="45"/>
      <c r="E351" s="45"/>
      <c r="F351" s="45"/>
    </row>
    <row r="352" spans="2:6" x14ac:dyDescent="0.2">
      <c r="B352" s="45"/>
      <c r="C352" s="45"/>
      <c r="D352" s="45"/>
      <c r="E352" s="45"/>
      <c r="F352" s="45"/>
    </row>
    <row r="353" spans="2:6" x14ac:dyDescent="0.2">
      <c r="B353" s="45"/>
      <c r="C353" s="45"/>
      <c r="D353" s="45"/>
      <c r="E353" s="45"/>
      <c r="F353" s="45"/>
    </row>
    <row r="354" spans="2:6" x14ac:dyDescent="0.2">
      <c r="B354" s="45"/>
      <c r="C354" s="45"/>
      <c r="D354" s="45"/>
      <c r="E354" s="45"/>
      <c r="F354" s="45"/>
    </row>
    <row r="355" spans="2:6" x14ac:dyDescent="0.2">
      <c r="B355" s="45"/>
      <c r="C355" s="45"/>
      <c r="D355" s="6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5FBCD-0D59-D248-88EA-B5CFE3BEEC55}">
  <sheetPr codeName="Sheet54"/>
  <dimension ref="A3:Q221"/>
  <sheetViews>
    <sheetView topLeftCell="A197" workbookViewId="0">
      <selection activeCell="H35" sqref="H35"/>
    </sheetView>
  </sheetViews>
  <sheetFormatPr baseColWidth="10" defaultRowHeight="16" x14ac:dyDescent="0.2"/>
  <cols>
    <col min="4" max="4" width="15.83203125" customWidth="1"/>
    <col min="13" max="13" width="13.6640625" customWidth="1"/>
  </cols>
  <sheetData>
    <row r="3" spans="9:9" x14ac:dyDescent="0.2">
      <c r="I3" s="77"/>
    </row>
    <row r="4" spans="9:9" x14ac:dyDescent="0.2">
      <c r="I4" s="77"/>
    </row>
    <row r="5" spans="9:9" x14ac:dyDescent="0.2">
      <c r="I5" s="77"/>
    </row>
    <row r="6" spans="9:9" x14ac:dyDescent="0.2">
      <c r="I6" s="77"/>
    </row>
    <row r="7" spans="9:9" x14ac:dyDescent="0.2">
      <c r="I7" s="77"/>
    </row>
    <row r="8" spans="9:9" x14ac:dyDescent="0.2">
      <c r="I8" s="77"/>
    </row>
    <row r="9" spans="9:9" x14ac:dyDescent="0.2">
      <c r="I9" s="77"/>
    </row>
    <row r="10" spans="9:9" x14ac:dyDescent="0.2">
      <c r="I10" s="77"/>
    </row>
    <row r="11" spans="9:9" x14ac:dyDescent="0.2">
      <c r="I11" s="77"/>
    </row>
    <row r="12" spans="9:9" x14ac:dyDescent="0.2">
      <c r="I12" s="77"/>
    </row>
    <row r="26" spans="11:17" x14ac:dyDescent="0.2"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11:17" x14ac:dyDescent="0.2"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11:17" x14ac:dyDescent="0.2">
      <c r="K31" s="86"/>
      <c r="L31" t="e">
        <f>K31*(M22/N22)</f>
        <v>#DIV/0!</v>
      </c>
    </row>
    <row r="32" spans="11:17" x14ac:dyDescent="0.2">
      <c r="L32" t="e">
        <f>E22/N22*1000</f>
        <v>#DIV/0!</v>
      </c>
      <c r="P32" s="73"/>
      <c r="Q32" s="73"/>
    </row>
    <row r="40" spans="1:6" x14ac:dyDescent="0.2">
      <c r="A40" t="s">
        <v>131</v>
      </c>
      <c r="B40" t="s">
        <v>128</v>
      </c>
      <c r="C40" t="s">
        <v>10</v>
      </c>
      <c r="D40" t="s">
        <v>129</v>
      </c>
      <c r="E40" t="s">
        <v>130</v>
      </c>
      <c r="F40" t="s">
        <v>6</v>
      </c>
    </row>
    <row r="41" spans="1:6" x14ac:dyDescent="0.2">
      <c r="A41" t="s">
        <v>290</v>
      </c>
      <c r="B41" s="45">
        <v>11085538</v>
      </c>
      <c r="C41" s="45">
        <v>2305802</v>
      </c>
      <c r="D41" s="45">
        <v>1108553895</v>
      </c>
      <c r="E41" s="45">
        <v>605591</v>
      </c>
      <c r="F41" s="45">
        <v>-1050010</v>
      </c>
    </row>
    <row r="42" spans="1:6" x14ac:dyDescent="0.2">
      <c r="A42" t="s">
        <v>289</v>
      </c>
      <c r="B42" s="45">
        <v>0</v>
      </c>
      <c r="C42" s="45">
        <v>0</v>
      </c>
      <c r="D42" s="45">
        <v>0</v>
      </c>
      <c r="E42" s="45">
        <v>0</v>
      </c>
      <c r="F42" s="45">
        <v>0</v>
      </c>
    </row>
    <row r="43" spans="1:6" x14ac:dyDescent="0.2">
      <c r="A43" t="s">
        <v>288</v>
      </c>
      <c r="B43" s="45">
        <v>926977</v>
      </c>
      <c r="C43" s="45">
        <v>2010136</v>
      </c>
      <c r="D43" s="45">
        <v>92697714</v>
      </c>
      <c r="E43" s="45">
        <v>3324824</v>
      </c>
      <c r="F43" s="45">
        <v>131907</v>
      </c>
    </row>
    <row r="44" spans="1:6" x14ac:dyDescent="0.2">
      <c r="A44" t="s">
        <v>284</v>
      </c>
      <c r="B44" s="45">
        <v>30438112</v>
      </c>
      <c r="C44" s="45">
        <v>30362756</v>
      </c>
      <c r="D44" s="45">
        <v>3043811200</v>
      </c>
      <c r="E44" s="45">
        <v>28192105</v>
      </c>
      <c r="F44" s="45">
        <v>444961</v>
      </c>
    </row>
    <row r="45" spans="1:6" x14ac:dyDescent="0.2">
      <c r="A45" t="s">
        <v>283</v>
      </c>
      <c r="B45" s="45">
        <v>10342295</v>
      </c>
      <c r="C45" s="45">
        <v>11397133</v>
      </c>
      <c r="D45" s="45">
        <v>1034229500</v>
      </c>
      <c r="E45" s="45">
        <v>102668902</v>
      </c>
      <c r="F45" s="45">
        <v>576728</v>
      </c>
    </row>
    <row r="46" spans="1:6" x14ac:dyDescent="0.2">
      <c r="A46" t="s">
        <v>282</v>
      </c>
      <c r="B46" s="45">
        <v>842070</v>
      </c>
      <c r="C46" s="45">
        <v>1493065</v>
      </c>
      <c r="D46" s="45">
        <v>84207071</v>
      </c>
      <c r="E46" s="45">
        <v>6337724</v>
      </c>
      <c r="F46" s="45">
        <v>19542</v>
      </c>
    </row>
    <row r="47" spans="1:6" x14ac:dyDescent="0.2">
      <c r="A47" t="s">
        <v>281</v>
      </c>
      <c r="B47" s="45">
        <v>218725</v>
      </c>
      <c r="C47" s="45">
        <v>291574</v>
      </c>
      <c r="D47" s="45">
        <v>21872592</v>
      </c>
      <c r="E47" s="45">
        <v>309782</v>
      </c>
      <c r="F47" s="45">
        <v>36622</v>
      </c>
    </row>
    <row r="48" spans="1:6" x14ac:dyDescent="0.2">
      <c r="A48" t="s">
        <v>280</v>
      </c>
      <c r="B48" s="45">
        <v>807988</v>
      </c>
      <c r="C48" s="45">
        <v>1319354</v>
      </c>
      <c r="D48" s="45">
        <v>80798839</v>
      </c>
      <c r="E48" s="45">
        <v>7960653</v>
      </c>
      <c r="F48" s="45">
        <v>107738</v>
      </c>
    </row>
    <row r="49" spans="1:6" x14ac:dyDescent="0.2">
      <c r="A49" t="s">
        <v>279</v>
      </c>
      <c r="B49" s="45">
        <v>400000</v>
      </c>
      <c r="C49" s="45">
        <v>1374260</v>
      </c>
      <c r="D49" s="45">
        <v>40000000</v>
      </c>
      <c r="E49" s="45">
        <v>549212</v>
      </c>
      <c r="F49" s="45">
        <v>328926</v>
      </c>
    </row>
    <row r="50" spans="1:6" x14ac:dyDescent="0.2">
      <c r="A50" t="s">
        <v>278</v>
      </c>
      <c r="B50" s="45">
        <v>2162949</v>
      </c>
      <c r="C50" s="45">
        <v>2841345</v>
      </c>
      <c r="D50" s="45">
        <v>216294961</v>
      </c>
      <c r="E50" s="45">
        <v>942618</v>
      </c>
      <c r="F50" s="45">
        <v>293244</v>
      </c>
    </row>
    <row r="51" spans="1:6" x14ac:dyDescent="0.2">
      <c r="A51" t="s">
        <v>277</v>
      </c>
      <c r="B51" s="45">
        <v>419797</v>
      </c>
      <c r="C51" s="45">
        <v>998827</v>
      </c>
      <c r="D51" s="45">
        <v>41979773</v>
      </c>
      <c r="E51" s="45">
        <v>786853</v>
      </c>
      <c r="F51" s="45">
        <v>17894</v>
      </c>
    </row>
    <row r="52" spans="1:6" x14ac:dyDescent="0.2">
      <c r="A52" t="s">
        <v>276</v>
      </c>
      <c r="B52" s="45">
        <v>1232098</v>
      </c>
      <c r="C52" s="45">
        <v>1818723</v>
      </c>
      <c r="D52" s="45">
        <v>123209812</v>
      </c>
      <c r="E52" s="45">
        <v>3081365</v>
      </c>
      <c r="F52" s="45">
        <v>-193682</v>
      </c>
    </row>
    <row r="53" spans="1:6" x14ac:dyDescent="0.2">
      <c r="A53" t="s">
        <v>275</v>
      </c>
      <c r="B53" s="45">
        <v>7042483</v>
      </c>
      <c r="C53" s="45">
        <v>8456218</v>
      </c>
      <c r="D53" s="45">
        <v>704248300</v>
      </c>
      <c r="E53" s="45">
        <v>709025</v>
      </c>
      <c r="F53" s="45">
        <v>328379</v>
      </c>
    </row>
    <row r="54" spans="1:6" x14ac:dyDescent="0.2">
      <c r="A54" t="s">
        <v>274</v>
      </c>
      <c r="B54" s="45">
        <v>2518325</v>
      </c>
      <c r="C54" s="45">
        <v>3823844</v>
      </c>
      <c r="D54" s="45">
        <v>251832509</v>
      </c>
      <c r="E54" s="45">
        <v>1493713</v>
      </c>
      <c r="F54" s="45">
        <v>395038</v>
      </c>
    </row>
    <row r="55" spans="1:6" x14ac:dyDescent="0.2">
      <c r="A55" t="s">
        <v>273</v>
      </c>
      <c r="B55" s="45">
        <v>1487383</v>
      </c>
      <c r="C55" s="45">
        <v>2038115</v>
      </c>
      <c r="D55" s="45">
        <v>148738311</v>
      </c>
      <c r="E55" s="45">
        <v>1144680</v>
      </c>
      <c r="F55" s="45">
        <v>187581</v>
      </c>
    </row>
    <row r="56" spans="1:6" x14ac:dyDescent="0.2">
      <c r="A56" t="s">
        <v>272</v>
      </c>
      <c r="B56" s="45">
        <v>7423227</v>
      </c>
      <c r="C56" s="45">
        <v>22196978</v>
      </c>
      <c r="D56" s="45">
        <v>742322764</v>
      </c>
      <c r="E56" s="45">
        <v>40034309</v>
      </c>
      <c r="F56" s="45">
        <v>1722756</v>
      </c>
    </row>
    <row r="57" spans="1:6" x14ac:dyDescent="0.2">
      <c r="A57" t="s">
        <v>271</v>
      </c>
      <c r="B57" s="45">
        <v>1936062</v>
      </c>
      <c r="C57" s="45">
        <v>2580355</v>
      </c>
      <c r="D57" s="45">
        <v>193606205</v>
      </c>
      <c r="E57" s="45">
        <v>1230477</v>
      </c>
      <c r="F57" s="45">
        <v>210075</v>
      </c>
    </row>
    <row r="58" spans="1:6" x14ac:dyDescent="0.2">
      <c r="A58" t="s">
        <v>270</v>
      </c>
      <c r="B58" s="45">
        <v>1818079</v>
      </c>
      <c r="C58" s="45">
        <v>4038759</v>
      </c>
      <c r="D58" s="45">
        <v>181807923</v>
      </c>
      <c r="E58" s="45">
        <v>6673425</v>
      </c>
      <c r="F58" s="45">
        <v>956238</v>
      </c>
    </row>
    <row r="59" spans="1:6" x14ac:dyDescent="0.2">
      <c r="A59" t="s">
        <v>269</v>
      </c>
      <c r="B59" s="45">
        <v>4636785</v>
      </c>
      <c r="C59" s="45">
        <v>5619478</v>
      </c>
      <c r="D59" s="45">
        <v>463678534</v>
      </c>
      <c r="E59" s="45">
        <v>932598</v>
      </c>
      <c r="F59" s="45">
        <v>2485</v>
      </c>
    </row>
    <row r="60" spans="1:6" x14ac:dyDescent="0.2">
      <c r="A60" t="s">
        <v>268</v>
      </c>
      <c r="B60" s="45">
        <v>3471607</v>
      </c>
      <c r="C60" s="45">
        <v>4501250</v>
      </c>
      <c r="D60" s="45">
        <v>347160713</v>
      </c>
      <c r="E60" s="45">
        <v>366575</v>
      </c>
      <c r="F60" s="45">
        <v>348117</v>
      </c>
    </row>
    <row r="61" spans="1:6" x14ac:dyDescent="0.2">
      <c r="A61" t="s">
        <v>267</v>
      </c>
      <c r="B61" s="45">
        <v>1261967</v>
      </c>
      <c r="C61" s="45">
        <v>1601029</v>
      </c>
      <c r="D61" s="45">
        <v>126196780</v>
      </c>
      <c r="E61" s="45">
        <v>6094831</v>
      </c>
      <c r="F61" s="45">
        <v>56915</v>
      </c>
    </row>
    <row r="62" spans="1:6" x14ac:dyDescent="0.2">
      <c r="A62" t="s">
        <v>266</v>
      </c>
      <c r="B62" s="45">
        <v>3399330</v>
      </c>
      <c r="C62" s="45">
        <v>5788794</v>
      </c>
      <c r="D62" s="45">
        <v>339933034</v>
      </c>
      <c r="E62" s="45">
        <v>1753876</v>
      </c>
      <c r="F62" s="45">
        <v>-113104</v>
      </c>
    </row>
    <row r="63" spans="1:6" x14ac:dyDescent="0.2">
      <c r="A63" t="s">
        <v>265</v>
      </c>
      <c r="B63" s="45">
        <v>1916411</v>
      </c>
      <c r="C63" s="45">
        <v>2555023</v>
      </c>
      <c r="D63" s="45">
        <v>191641170</v>
      </c>
      <c r="E63" s="45">
        <v>2030546</v>
      </c>
      <c r="F63" s="45">
        <v>120407</v>
      </c>
    </row>
    <row r="64" spans="1:6" x14ac:dyDescent="0.2">
      <c r="A64" t="s">
        <v>264</v>
      </c>
      <c r="B64" s="45">
        <v>4111983</v>
      </c>
      <c r="C64" s="45">
        <v>343896</v>
      </c>
      <c r="D64" s="45">
        <v>411198302</v>
      </c>
      <c r="E64" s="45">
        <v>1545450</v>
      </c>
      <c r="F64" s="45">
        <v>10847</v>
      </c>
    </row>
    <row r="65" spans="1:6" x14ac:dyDescent="0.2">
      <c r="A65" t="s">
        <v>263</v>
      </c>
      <c r="B65" s="45">
        <v>501590</v>
      </c>
      <c r="C65" s="45">
        <v>801265</v>
      </c>
      <c r="D65" s="45">
        <v>50159019</v>
      </c>
      <c r="E65" s="45">
        <v>1116757</v>
      </c>
      <c r="F65" s="45">
        <v>11976</v>
      </c>
    </row>
    <row r="66" spans="1:6" x14ac:dyDescent="0.2">
      <c r="A66" t="s">
        <v>262</v>
      </c>
      <c r="B66" s="45">
        <v>2741332</v>
      </c>
      <c r="C66" s="45">
        <v>453621</v>
      </c>
      <c r="D66" s="45">
        <v>274133270</v>
      </c>
      <c r="E66" s="45">
        <v>7546426</v>
      </c>
      <c r="F66" s="45">
        <v>-777544</v>
      </c>
    </row>
    <row r="67" spans="1:6" x14ac:dyDescent="0.2">
      <c r="A67" t="s">
        <v>261</v>
      </c>
      <c r="B67" s="45">
        <v>5741031</v>
      </c>
      <c r="C67" s="45">
        <v>8102854</v>
      </c>
      <c r="D67" s="45">
        <v>574103124</v>
      </c>
      <c r="E67" s="45">
        <v>1978398</v>
      </c>
      <c r="F67" s="45">
        <v>-168210</v>
      </c>
    </row>
    <row r="68" spans="1:6" x14ac:dyDescent="0.2">
      <c r="A68" t="s">
        <v>260</v>
      </c>
      <c r="B68" s="45">
        <v>3956617</v>
      </c>
      <c r="C68" s="45">
        <v>5124919</v>
      </c>
      <c r="D68" s="45">
        <v>395661775</v>
      </c>
      <c r="E68" s="45">
        <v>371202</v>
      </c>
      <c r="F68" s="45">
        <v>8488</v>
      </c>
    </row>
    <row r="69" spans="1:6" x14ac:dyDescent="0.2">
      <c r="A69" t="s">
        <v>259</v>
      </c>
      <c r="B69" s="45">
        <v>4766000</v>
      </c>
      <c r="C69" s="45">
        <v>4364393</v>
      </c>
      <c r="D69" s="45">
        <v>476600000</v>
      </c>
      <c r="E69" s="45">
        <v>292813</v>
      </c>
      <c r="F69" s="45">
        <v>5062</v>
      </c>
    </row>
    <row r="70" spans="1:6" x14ac:dyDescent="0.2">
      <c r="A70" t="s">
        <v>258</v>
      </c>
      <c r="B70" s="45">
        <v>1726725</v>
      </c>
      <c r="C70" s="45">
        <v>2081258</v>
      </c>
      <c r="D70" s="45">
        <v>172672500</v>
      </c>
      <c r="E70" s="45">
        <v>3593871</v>
      </c>
      <c r="F70" s="45">
        <v>280554</v>
      </c>
    </row>
    <row r="71" spans="1:6" x14ac:dyDescent="0.2">
      <c r="A71" t="s">
        <v>257</v>
      </c>
      <c r="B71" s="45">
        <v>5334676</v>
      </c>
      <c r="C71" s="45">
        <v>17456179</v>
      </c>
      <c r="D71" s="45">
        <v>533467622</v>
      </c>
      <c r="E71" s="45">
        <v>4011612</v>
      </c>
      <c r="F71" s="45">
        <v>75034</v>
      </c>
    </row>
    <row r="72" spans="1:6" x14ac:dyDescent="0.2">
      <c r="A72" t="s">
        <v>256</v>
      </c>
      <c r="B72" s="45">
        <v>571679</v>
      </c>
      <c r="C72" s="45">
        <v>1285955</v>
      </c>
      <c r="D72" s="45">
        <v>57167993</v>
      </c>
      <c r="E72" s="45">
        <v>8588409</v>
      </c>
      <c r="F72" s="45">
        <v>148358</v>
      </c>
    </row>
    <row r="73" spans="1:6" x14ac:dyDescent="0.2">
      <c r="A73" t="s">
        <v>255</v>
      </c>
      <c r="B73" s="45">
        <v>736785</v>
      </c>
      <c r="C73" s="45">
        <v>803767</v>
      </c>
      <c r="D73" s="45">
        <v>73678587</v>
      </c>
      <c r="E73" s="45">
        <v>13786263</v>
      </c>
      <c r="F73" s="45">
        <v>-879288</v>
      </c>
    </row>
    <row r="74" spans="1:6" x14ac:dyDescent="0.2">
      <c r="A74" t="s">
        <v>254</v>
      </c>
      <c r="B74" s="45">
        <v>532696</v>
      </c>
      <c r="C74" s="45">
        <v>981355</v>
      </c>
      <c r="D74" s="45">
        <v>53269670</v>
      </c>
      <c r="E74" s="45">
        <v>7555693</v>
      </c>
      <c r="F74" s="45">
        <v>58066</v>
      </c>
    </row>
    <row r="75" spans="1:6" x14ac:dyDescent="0.2">
      <c r="A75" t="s">
        <v>253</v>
      </c>
      <c r="B75" s="45">
        <v>38785833</v>
      </c>
      <c r="C75" s="45">
        <v>148021576</v>
      </c>
      <c r="D75" s="45">
        <v>3878583300</v>
      </c>
      <c r="E75" s="45">
        <v>161634280</v>
      </c>
      <c r="F75" s="45">
        <v>2062572</v>
      </c>
    </row>
    <row r="76" spans="1:6" x14ac:dyDescent="0.2">
      <c r="A76" t="s">
        <v>252</v>
      </c>
      <c r="B76" s="45">
        <v>14308434</v>
      </c>
      <c r="C76" s="45">
        <v>38237241</v>
      </c>
      <c r="D76" s="45">
        <v>1430843400</v>
      </c>
      <c r="E76" s="45">
        <v>78251619</v>
      </c>
      <c r="F76" s="45">
        <v>418695</v>
      </c>
    </row>
    <row r="77" spans="1:6" x14ac:dyDescent="0.2">
      <c r="A77" t="s">
        <v>251</v>
      </c>
      <c r="B77" s="45">
        <v>8514957</v>
      </c>
      <c r="C77" s="45">
        <v>21224630</v>
      </c>
      <c r="D77" s="45">
        <v>851495793</v>
      </c>
      <c r="E77" s="45">
        <v>29998097</v>
      </c>
      <c r="F77" s="45">
        <v>331021</v>
      </c>
    </row>
    <row r="78" spans="1:6" x14ac:dyDescent="0.2">
      <c r="A78" t="s">
        <v>250</v>
      </c>
      <c r="B78" s="45">
        <v>3057568</v>
      </c>
      <c r="C78" s="45">
        <v>7314694</v>
      </c>
      <c r="D78" s="45">
        <v>305756841</v>
      </c>
      <c r="E78" s="45">
        <v>2881512</v>
      </c>
      <c r="F78" s="45">
        <v>711503</v>
      </c>
    </row>
    <row r="79" spans="1:6" x14ac:dyDescent="0.2">
      <c r="A79" t="s">
        <v>249</v>
      </c>
      <c r="B79" s="45">
        <v>4097142</v>
      </c>
      <c r="C79" s="45">
        <v>20770325</v>
      </c>
      <c r="D79" s="45">
        <v>409714260</v>
      </c>
      <c r="E79" s="45">
        <v>8569581</v>
      </c>
      <c r="F79" s="45">
        <v>2187861</v>
      </c>
    </row>
    <row r="80" spans="1:6" x14ac:dyDescent="0.2">
      <c r="A80" t="s">
        <v>248</v>
      </c>
      <c r="B80" s="45">
        <v>1187926</v>
      </c>
      <c r="C80" s="45">
        <v>1852784</v>
      </c>
      <c r="D80" s="45">
        <v>118792605</v>
      </c>
      <c r="E80" s="45">
        <v>4495174</v>
      </c>
      <c r="F80" s="45">
        <v>247740</v>
      </c>
    </row>
    <row r="81" spans="1:6" x14ac:dyDescent="0.2">
      <c r="A81" t="s">
        <v>247</v>
      </c>
      <c r="B81" s="45">
        <v>804930</v>
      </c>
      <c r="C81" s="45">
        <v>1851647</v>
      </c>
      <c r="D81" s="45">
        <v>80493048</v>
      </c>
      <c r="E81" s="45">
        <v>3258908</v>
      </c>
      <c r="F81" s="45">
        <v>309081</v>
      </c>
    </row>
    <row r="82" spans="1:6" x14ac:dyDescent="0.2">
      <c r="A82" t="s">
        <v>246</v>
      </c>
      <c r="B82" s="45">
        <v>8925119</v>
      </c>
      <c r="C82" s="45">
        <v>11252093</v>
      </c>
      <c r="D82" s="45">
        <v>892511965</v>
      </c>
      <c r="E82" s="45">
        <v>10975028</v>
      </c>
      <c r="F82" s="45">
        <v>43634</v>
      </c>
    </row>
    <row r="83" spans="1:6" x14ac:dyDescent="0.2">
      <c r="A83" t="s">
        <v>245</v>
      </c>
      <c r="B83" s="45">
        <v>13288000</v>
      </c>
      <c r="C83" s="45">
        <v>25760980</v>
      </c>
      <c r="D83" s="45">
        <v>1328800000</v>
      </c>
      <c r="E83" s="45">
        <v>3842549</v>
      </c>
      <c r="F83" s="45">
        <v>6233582</v>
      </c>
    </row>
    <row r="84" spans="1:6" x14ac:dyDescent="0.2">
      <c r="A84" t="s">
        <v>244</v>
      </c>
      <c r="B84" s="45">
        <v>934275</v>
      </c>
      <c r="C84" s="45">
        <v>1164003</v>
      </c>
      <c r="D84" s="45">
        <v>93427565</v>
      </c>
      <c r="E84" s="45">
        <v>3981921</v>
      </c>
      <c r="F84" s="45">
        <v>34589</v>
      </c>
    </row>
    <row r="85" spans="1:6" x14ac:dyDescent="0.2">
      <c r="A85" t="s">
        <v>243</v>
      </c>
      <c r="B85" s="45">
        <v>12699688</v>
      </c>
      <c r="C85" s="45">
        <v>29948354</v>
      </c>
      <c r="D85" s="45">
        <v>1269968875</v>
      </c>
      <c r="E85" s="45">
        <v>52617900</v>
      </c>
      <c r="F85" s="45">
        <v>6470522</v>
      </c>
    </row>
    <row r="86" spans="1:6" x14ac:dyDescent="0.2">
      <c r="A86" t="s">
        <v>242</v>
      </c>
      <c r="B86" s="45">
        <v>1311056</v>
      </c>
      <c r="C86" s="45">
        <v>1689816</v>
      </c>
      <c r="D86" s="45">
        <v>131105650</v>
      </c>
      <c r="E86" s="45">
        <v>196107</v>
      </c>
      <c r="F86" s="45">
        <v>13581</v>
      </c>
    </row>
    <row r="87" spans="1:6" x14ac:dyDescent="0.2">
      <c r="A87" t="s">
        <v>241</v>
      </c>
      <c r="B87" s="45">
        <v>700384</v>
      </c>
      <c r="C87" s="45">
        <v>2084578</v>
      </c>
      <c r="D87" s="45">
        <v>70038449</v>
      </c>
      <c r="E87" s="45">
        <v>1994036</v>
      </c>
      <c r="F87" s="45">
        <v>299556</v>
      </c>
    </row>
    <row r="88" spans="1:6" x14ac:dyDescent="0.2">
      <c r="A88" t="s">
        <v>240</v>
      </c>
      <c r="B88" s="45">
        <v>1307460</v>
      </c>
      <c r="C88" s="45">
        <v>4853762</v>
      </c>
      <c r="D88" s="45">
        <v>130746071</v>
      </c>
      <c r="E88" s="45">
        <v>5015395</v>
      </c>
      <c r="F88" s="45">
        <v>1051490</v>
      </c>
    </row>
    <row r="89" spans="1:6" x14ac:dyDescent="0.2">
      <c r="A89" t="s">
        <v>239</v>
      </c>
      <c r="B89" s="45">
        <v>97919</v>
      </c>
      <c r="C89" s="45">
        <v>1218872</v>
      </c>
      <c r="D89" s="45">
        <v>9791945</v>
      </c>
      <c r="E89" s="45">
        <v>1619561</v>
      </c>
      <c r="F89" s="45">
        <v>523378</v>
      </c>
    </row>
    <row r="90" spans="1:6" x14ac:dyDescent="0.2">
      <c r="A90" t="s">
        <v>238</v>
      </c>
      <c r="B90" s="45">
        <v>745479</v>
      </c>
      <c r="C90" s="45">
        <v>1705645</v>
      </c>
      <c r="D90" s="45">
        <v>74547993</v>
      </c>
      <c r="E90" s="45">
        <v>2808504</v>
      </c>
      <c r="F90" s="45">
        <v>119756</v>
      </c>
    </row>
    <row r="91" spans="1:6" x14ac:dyDescent="0.2">
      <c r="A91" t="s">
        <v>237</v>
      </c>
      <c r="B91" s="45">
        <v>7621123</v>
      </c>
      <c r="C91" s="45">
        <v>11100192</v>
      </c>
      <c r="D91" s="45">
        <v>762112326</v>
      </c>
      <c r="E91" s="45">
        <v>25893559</v>
      </c>
      <c r="F91" s="45">
        <v>553352</v>
      </c>
    </row>
    <row r="92" spans="1:6" x14ac:dyDescent="0.2">
      <c r="A92" t="s">
        <v>236</v>
      </c>
      <c r="B92" s="45">
        <v>3569399</v>
      </c>
      <c r="C92" s="45">
        <v>8586571</v>
      </c>
      <c r="D92" s="45">
        <v>356939955</v>
      </c>
      <c r="E92" s="45">
        <v>10022843</v>
      </c>
      <c r="F92" s="45">
        <v>2189477</v>
      </c>
    </row>
    <row r="93" spans="1:6" x14ac:dyDescent="0.2">
      <c r="A93" t="s">
        <v>235</v>
      </c>
      <c r="B93" s="45">
        <v>700000</v>
      </c>
      <c r="C93" s="45">
        <v>2542758</v>
      </c>
      <c r="D93" s="45">
        <v>69999286</v>
      </c>
      <c r="E93" s="45">
        <v>936395</v>
      </c>
      <c r="F93" s="45">
        <v>27640</v>
      </c>
    </row>
    <row r="94" spans="1:6" x14ac:dyDescent="0.2">
      <c r="A94" t="s">
        <v>234</v>
      </c>
      <c r="B94" s="45">
        <v>583947</v>
      </c>
      <c r="C94" s="45">
        <v>931156</v>
      </c>
      <c r="D94" s="45">
        <v>58394727</v>
      </c>
      <c r="E94" s="45">
        <v>1642250</v>
      </c>
      <c r="F94" s="45">
        <v>66773</v>
      </c>
    </row>
    <row r="95" spans="1:6" x14ac:dyDescent="0.2">
      <c r="A95" t="s">
        <v>233</v>
      </c>
      <c r="B95" s="45">
        <v>750141</v>
      </c>
      <c r="C95" s="45">
        <v>1809754</v>
      </c>
      <c r="D95" s="45">
        <v>75014100</v>
      </c>
      <c r="E95" s="45">
        <v>4541907</v>
      </c>
      <c r="F95" s="45">
        <v>244549</v>
      </c>
    </row>
    <row r="96" spans="1:6" x14ac:dyDescent="0.2">
      <c r="A96" t="s">
        <v>232</v>
      </c>
      <c r="B96" s="45">
        <v>966369</v>
      </c>
      <c r="C96" s="45">
        <v>1628428</v>
      </c>
      <c r="D96" s="45">
        <v>96636924</v>
      </c>
      <c r="E96" s="45">
        <v>1425063</v>
      </c>
      <c r="F96" s="45">
        <v>87338</v>
      </c>
    </row>
    <row r="97" spans="1:6" x14ac:dyDescent="0.2">
      <c r="A97" t="s">
        <v>231</v>
      </c>
      <c r="B97" s="45">
        <v>5000000</v>
      </c>
      <c r="C97" s="45">
        <v>9185529</v>
      </c>
      <c r="D97" s="45">
        <v>500000000</v>
      </c>
      <c r="E97" s="45">
        <v>16486989</v>
      </c>
      <c r="F97" s="45">
        <v>61914</v>
      </c>
    </row>
    <row r="98" spans="1:6" x14ac:dyDescent="0.2">
      <c r="A98" t="s">
        <v>230</v>
      </c>
      <c r="B98" s="45">
        <v>1135230</v>
      </c>
      <c r="C98" s="45">
        <v>1861144</v>
      </c>
      <c r="D98" s="45">
        <v>113523002</v>
      </c>
      <c r="E98" s="45">
        <v>7095751</v>
      </c>
      <c r="F98" s="45">
        <v>225686</v>
      </c>
    </row>
    <row r="99" spans="1:6" x14ac:dyDescent="0.2">
      <c r="A99" t="s">
        <v>229</v>
      </c>
      <c r="B99" s="45">
        <v>1435200</v>
      </c>
      <c r="C99" s="45">
        <v>1906596</v>
      </c>
      <c r="D99" s="45">
        <v>143520000</v>
      </c>
      <c r="E99" s="45">
        <v>5250436</v>
      </c>
      <c r="F99" s="45">
        <v>19955</v>
      </c>
    </row>
    <row r="100" spans="1:6" x14ac:dyDescent="0.2">
      <c r="A100" t="s">
        <v>228</v>
      </c>
      <c r="B100" s="45">
        <v>9274679</v>
      </c>
      <c r="C100" s="45">
        <v>6725865</v>
      </c>
      <c r="D100" s="45">
        <v>927467947</v>
      </c>
      <c r="E100" s="45">
        <v>6932147</v>
      </c>
      <c r="F100" s="45">
        <v>1709132</v>
      </c>
    </row>
    <row r="101" spans="1:6" x14ac:dyDescent="0.2">
      <c r="A101" t="s">
        <v>227</v>
      </c>
      <c r="B101" s="45">
        <v>2420018</v>
      </c>
      <c r="C101" s="45">
        <v>4666234</v>
      </c>
      <c r="D101" s="45">
        <v>242001859</v>
      </c>
      <c r="E101" s="45">
        <v>11110000</v>
      </c>
      <c r="F101" s="45">
        <v>25007</v>
      </c>
    </row>
    <row r="102" spans="1:6" x14ac:dyDescent="0.2">
      <c r="A102" t="s">
        <v>226</v>
      </c>
      <c r="B102" s="45">
        <v>1600000</v>
      </c>
      <c r="C102" s="45">
        <v>4985818</v>
      </c>
      <c r="D102" s="45">
        <v>160000000</v>
      </c>
      <c r="E102" s="45">
        <v>4353861</v>
      </c>
      <c r="F102" s="45">
        <v>846380</v>
      </c>
    </row>
    <row r="103" spans="1:6" x14ac:dyDescent="0.2">
      <c r="A103" t="s">
        <v>225</v>
      </c>
      <c r="B103" s="45">
        <v>669384</v>
      </c>
      <c r="C103" s="45">
        <v>2811172</v>
      </c>
      <c r="D103" s="45">
        <v>66938403</v>
      </c>
      <c r="E103" s="45">
        <v>5618569</v>
      </c>
      <c r="F103" s="45">
        <v>292398</v>
      </c>
    </row>
    <row r="104" spans="1:6" x14ac:dyDescent="0.2">
      <c r="A104" t="s">
        <v>224</v>
      </c>
      <c r="B104" s="45">
        <v>1007414</v>
      </c>
      <c r="C104" s="45">
        <v>3314492</v>
      </c>
      <c r="D104" s="45">
        <v>100741465</v>
      </c>
      <c r="E104" s="45">
        <v>16068634</v>
      </c>
      <c r="F104" s="45">
        <v>265496</v>
      </c>
    </row>
    <row r="105" spans="1:6" x14ac:dyDescent="0.2">
      <c r="A105" t="s">
        <v>223</v>
      </c>
      <c r="B105" s="45">
        <v>2162945</v>
      </c>
      <c r="C105" s="45">
        <v>8340761</v>
      </c>
      <c r="D105" s="45">
        <v>216294580</v>
      </c>
      <c r="E105" s="45">
        <v>13204956</v>
      </c>
      <c r="F105" s="45">
        <v>407686</v>
      </c>
    </row>
    <row r="106" spans="1:6" x14ac:dyDescent="0.2">
      <c r="A106" t="s">
        <v>222</v>
      </c>
      <c r="B106" s="45">
        <v>3914000</v>
      </c>
      <c r="C106" s="45">
        <v>11558407</v>
      </c>
      <c r="D106" s="45">
        <v>391400000</v>
      </c>
      <c r="E106" s="45">
        <v>13569185</v>
      </c>
      <c r="F106" s="45">
        <v>532673</v>
      </c>
    </row>
    <row r="107" spans="1:6" x14ac:dyDescent="0.2">
      <c r="A107" t="s">
        <v>221</v>
      </c>
      <c r="B107" s="45">
        <v>5294000</v>
      </c>
      <c r="C107" s="45">
        <v>9993191</v>
      </c>
      <c r="D107" s="45">
        <v>529400000</v>
      </c>
      <c r="E107" s="45">
        <v>12601811</v>
      </c>
      <c r="F107" s="45">
        <v>1107087</v>
      </c>
    </row>
    <row r="108" spans="1:6" x14ac:dyDescent="0.2">
      <c r="A108" t="s">
        <v>220</v>
      </c>
      <c r="B108" s="45">
        <v>1295753</v>
      </c>
      <c r="C108" s="45">
        <v>3115499</v>
      </c>
      <c r="D108" s="45">
        <v>129575334</v>
      </c>
      <c r="E108" s="45">
        <v>5175862</v>
      </c>
      <c r="F108" s="45">
        <v>559414</v>
      </c>
    </row>
    <row r="109" spans="1:6" x14ac:dyDescent="0.2">
      <c r="A109" t="s">
        <v>219</v>
      </c>
      <c r="B109" s="45">
        <v>818609</v>
      </c>
      <c r="C109" s="45">
        <v>2689728</v>
      </c>
      <c r="D109" s="45">
        <v>81860938</v>
      </c>
      <c r="E109" s="45">
        <v>5156984</v>
      </c>
      <c r="F109" s="45">
        <v>1041006</v>
      </c>
    </row>
    <row r="110" spans="1:6" x14ac:dyDescent="0.2">
      <c r="A110" t="s">
        <v>218</v>
      </c>
      <c r="B110" s="45">
        <v>3815899</v>
      </c>
      <c r="C110" s="45">
        <v>4832101</v>
      </c>
      <c r="D110" s="45">
        <v>381589911</v>
      </c>
      <c r="E110" s="45">
        <v>7049026</v>
      </c>
      <c r="F110" s="45">
        <v>16918</v>
      </c>
    </row>
    <row r="111" spans="1:6" x14ac:dyDescent="0.2">
      <c r="A111" t="s">
        <v>217</v>
      </c>
      <c r="B111" s="45">
        <v>469216</v>
      </c>
      <c r="C111" s="45">
        <v>607359</v>
      </c>
      <c r="D111" s="45">
        <v>46921600</v>
      </c>
      <c r="E111" s="45">
        <v>1003204</v>
      </c>
      <c r="F111" s="45">
        <v>143041</v>
      </c>
    </row>
    <row r="112" spans="1:6" x14ac:dyDescent="0.2">
      <c r="A112" t="s">
        <v>216</v>
      </c>
      <c r="B112" s="45">
        <v>151199</v>
      </c>
      <c r="C112" s="45">
        <v>419660</v>
      </c>
      <c r="D112" s="45">
        <v>15119946</v>
      </c>
      <c r="E112" s="45">
        <v>375398</v>
      </c>
      <c r="F112" s="45">
        <v>95945</v>
      </c>
    </row>
    <row r="113" spans="1:6" x14ac:dyDescent="0.2">
      <c r="A113" t="s">
        <v>215</v>
      </c>
      <c r="B113" s="45">
        <v>766312</v>
      </c>
      <c r="C113" s="45">
        <v>2000552</v>
      </c>
      <c r="D113" s="45">
        <v>76631202</v>
      </c>
      <c r="E113" s="45">
        <v>528624</v>
      </c>
      <c r="F113" s="45">
        <v>77039</v>
      </c>
    </row>
    <row r="114" spans="1:6" x14ac:dyDescent="0.2">
      <c r="A114" t="s">
        <v>214</v>
      </c>
      <c r="B114" s="45">
        <v>22967398</v>
      </c>
      <c r="C114" s="45">
        <v>65298620</v>
      </c>
      <c r="D114" s="45">
        <v>2296739847</v>
      </c>
      <c r="E114" s="45">
        <v>89953906</v>
      </c>
      <c r="F114" s="45">
        <v>11606030</v>
      </c>
    </row>
    <row r="115" spans="1:6" x14ac:dyDescent="0.2">
      <c r="A115" t="s">
        <v>213</v>
      </c>
      <c r="B115" s="45">
        <v>12938780</v>
      </c>
      <c r="C115" s="45">
        <v>29185288</v>
      </c>
      <c r="D115" s="45">
        <v>1293878081</v>
      </c>
      <c r="E115" s="45">
        <v>274252672</v>
      </c>
      <c r="F115" s="45">
        <v>2811979</v>
      </c>
    </row>
    <row r="116" spans="1:6" x14ac:dyDescent="0.2">
      <c r="A116" t="s">
        <v>212</v>
      </c>
      <c r="B116" s="45">
        <v>3236512</v>
      </c>
      <c r="C116" s="45">
        <v>9026376</v>
      </c>
      <c r="D116" s="45">
        <v>323651246</v>
      </c>
      <c r="E116" s="45">
        <v>9487001</v>
      </c>
      <c r="F116" s="45">
        <v>980250</v>
      </c>
    </row>
    <row r="117" spans="1:6" x14ac:dyDescent="0.2">
      <c r="A117" t="s">
        <v>211</v>
      </c>
      <c r="B117" s="45">
        <v>4779662</v>
      </c>
      <c r="C117" s="45">
        <v>13383631</v>
      </c>
      <c r="D117" s="45">
        <v>477966290</v>
      </c>
      <c r="E117" s="45">
        <v>19349375</v>
      </c>
      <c r="F117" s="45">
        <v>866117</v>
      </c>
    </row>
    <row r="118" spans="1:6" x14ac:dyDescent="0.2">
      <c r="A118" t="s">
        <v>210</v>
      </c>
      <c r="B118" s="45">
        <v>5562960</v>
      </c>
      <c r="C118" s="45">
        <v>14894247</v>
      </c>
      <c r="D118" s="45">
        <v>556296006</v>
      </c>
      <c r="E118" s="45">
        <v>5811685</v>
      </c>
      <c r="F118" s="45">
        <v>579356</v>
      </c>
    </row>
    <row r="119" spans="1:6" x14ac:dyDescent="0.2">
      <c r="A119" t="s">
        <v>209</v>
      </c>
      <c r="B119" s="45">
        <v>31004996</v>
      </c>
      <c r="C119" s="45">
        <v>57130996</v>
      </c>
      <c r="D119" s="45">
        <v>3100499616</v>
      </c>
      <c r="E119" s="45">
        <v>147423365</v>
      </c>
      <c r="F119" s="45">
        <v>8511438</v>
      </c>
    </row>
    <row r="120" spans="1:6" x14ac:dyDescent="0.2">
      <c r="A120" t="s">
        <v>208</v>
      </c>
      <c r="B120" s="45">
        <v>6159823</v>
      </c>
      <c r="C120" s="45">
        <v>10870578</v>
      </c>
      <c r="D120" s="45">
        <v>615982309</v>
      </c>
      <c r="E120" s="45">
        <v>32806456</v>
      </c>
      <c r="F120" s="45">
        <v>813601</v>
      </c>
    </row>
    <row r="121" spans="1:6" x14ac:dyDescent="0.2">
      <c r="A121" t="s">
        <v>207</v>
      </c>
      <c r="B121" s="45">
        <v>2632778</v>
      </c>
      <c r="C121" s="45">
        <v>5423073</v>
      </c>
      <c r="D121" s="45">
        <v>263277806</v>
      </c>
      <c r="E121" s="45">
        <v>18595974</v>
      </c>
      <c r="F121" s="45">
        <v>117408</v>
      </c>
    </row>
    <row r="122" spans="1:6" x14ac:dyDescent="0.2">
      <c r="A122" t="s">
        <v>206</v>
      </c>
      <c r="B122" s="45">
        <v>58147857</v>
      </c>
      <c r="C122" s="45">
        <v>102836419</v>
      </c>
      <c r="D122" s="45">
        <v>5814785700</v>
      </c>
      <c r="E122" s="45">
        <v>118953027</v>
      </c>
      <c r="F122" s="45">
        <v>6835064</v>
      </c>
    </row>
    <row r="123" spans="1:6" x14ac:dyDescent="0.2">
      <c r="A123" t="s">
        <v>205</v>
      </c>
      <c r="B123" s="45">
        <v>4054494</v>
      </c>
      <c r="C123" s="45">
        <v>5767322</v>
      </c>
      <c r="D123" s="45">
        <v>405449401</v>
      </c>
      <c r="E123" s="45">
        <v>2163456</v>
      </c>
      <c r="F123" s="45">
        <v>137243</v>
      </c>
    </row>
    <row r="124" spans="1:6" x14ac:dyDescent="0.2">
      <c r="A124" t="s">
        <v>204</v>
      </c>
      <c r="B124" s="45">
        <v>4500000</v>
      </c>
      <c r="C124" s="45">
        <v>5166327</v>
      </c>
      <c r="D124" s="45">
        <v>450000000</v>
      </c>
      <c r="E124" s="45">
        <v>12058194</v>
      </c>
      <c r="F124" s="45">
        <v>614468</v>
      </c>
    </row>
    <row r="125" spans="1:6" x14ac:dyDescent="0.2">
      <c r="A125" t="s">
        <v>203</v>
      </c>
      <c r="B125" s="45">
        <v>2878760</v>
      </c>
      <c r="C125" s="45">
        <v>4358560</v>
      </c>
      <c r="D125" s="45">
        <v>287876029</v>
      </c>
      <c r="E125" s="45">
        <v>6382599</v>
      </c>
      <c r="F125" s="45">
        <v>495787</v>
      </c>
    </row>
    <row r="126" spans="1:6" x14ac:dyDescent="0.2">
      <c r="A126" t="s">
        <v>202</v>
      </c>
      <c r="B126" s="45">
        <v>675261</v>
      </c>
      <c r="C126" s="45">
        <v>1333598</v>
      </c>
      <c r="D126" s="45">
        <v>67526165</v>
      </c>
      <c r="E126" s="45">
        <v>1061339</v>
      </c>
      <c r="F126" s="45">
        <v>53014</v>
      </c>
    </row>
    <row r="127" spans="1:6" x14ac:dyDescent="0.2">
      <c r="A127" t="s">
        <v>201</v>
      </c>
      <c r="B127" s="45">
        <v>3109955</v>
      </c>
      <c r="C127" s="45">
        <v>7267407</v>
      </c>
      <c r="D127" s="45">
        <v>310995558</v>
      </c>
      <c r="E127" s="45">
        <v>7803008</v>
      </c>
      <c r="F127" s="45">
        <v>136569</v>
      </c>
    </row>
    <row r="128" spans="1:6" x14ac:dyDescent="0.2">
      <c r="A128" t="s">
        <v>199</v>
      </c>
      <c r="B128" s="45">
        <v>653888</v>
      </c>
      <c r="C128" s="45">
        <v>2234057</v>
      </c>
      <c r="D128" s="45">
        <v>65388889</v>
      </c>
      <c r="E128" s="45">
        <v>5087392</v>
      </c>
      <c r="F128" s="45">
        <v>275981</v>
      </c>
    </row>
    <row r="129" spans="1:6" x14ac:dyDescent="0.2">
      <c r="A129" t="s">
        <v>198</v>
      </c>
      <c r="B129" s="45">
        <v>1335396</v>
      </c>
      <c r="C129" s="45">
        <v>2850522</v>
      </c>
      <c r="D129" s="45">
        <v>133539625</v>
      </c>
      <c r="E129" s="45">
        <v>4439122</v>
      </c>
      <c r="F129" s="45">
        <v>41847</v>
      </c>
    </row>
    <row r="130" spans="1:6" x14ac:dyDescent="0.2">
      <c r="A130" t="s">
        <v>197</v>
      </c>
      <c r="B130" s="45">
        <v>1870444</v>
      </c>
      <c r="C130" s="45">
        <v>8566896</v>
      </c>
      <c r="D130" s="45">
        <v>187044495</v>
      </c>
      <c r="E130" s="45">
        <v>10038576</v>
      </c>
      <c r="F130" s="45">
        <v>896515</v>
      </c>
    </row>
    <row r="131" spans="1:6" x14ac:dyDescent="0.2">
      <c r="A131" t="s">
        <v>196</v>
      </c>
      <c r="B131" s="45">
        <v>1217830</v>
      </c>
      <c r="C131" s="45">
        <v>1581495</v>
      </c>
      <c r="D131" s="45">
        <v>121783042</v>
      </c>
      <c r="E131" s="45">
        <v>19589872</v>
      </c>
      <c r="F131" s="45">
        <v>380243</v>
      </c>
    </row>
    <row r="132" spans="1:6" x14ac:dyDescent="0.2">
      <c r="A132" t="s">
        <v>195</v>
      </c>
      <c r="B132" s="45">
        <v>1333956</v>
      </c>
      <c r="C132" s="45">
        <v>3296823</v>
      </c>
      <c r="D132" s="45">
        <v>133395642</v>
      </c>
      <c r="E132" s="45">
        <v>2180945</v>
      </c>
      <c r="F132" s="45">
        <v>126139</v>
      </c>
    </row>
    <row r="133" spans="1:6" x14ac:dyDescent="0.2">
      <c r="A133" t="s">
        <v>194</v>
      </c>
      <c r="B133" s="45">
        <v>1400000</v>
      </c>
      <c r="C133" s="45">
        <v>1672142</v>
      </c>
      <c r="D133" s="45">
        <v>140000000</v>
      </c>
      <c r="E133" s="45">
        <v>3187472</v>
      </c>
      <c r="F133" s="45">
        <v>155371</v>
      </c>
    </row>
    <row r="134" spans="1:6" x14ac:dyDescent="0.2">
      <c r="A134" t="s">
        <v>193</v>
      </c>
      <c r="B134" s="45">
        <v>1055168</v>
      </c>
      <c r="C134" s="45">
        <v>3186114</v>
      </c>
      <c r="D134" s="45">
        <v>105516881</v>
      </c>
      <c r="E134" s="45">
        <v>2612689</v>
      </c>
      <c r="F134" s="45">
        <v>384900</v>
      </c>
    </row>
    <row r="135" spans="1:6" x14ac:dyDescent="0.2">
      <c r="A135" t="s">
        <v>192</v>
      </c>
      <c r="B135" s="45">
        <v>3058985</v>
      </c>
      <c r="C135" s="45">
        <v>9706541</v>
      </c>
      <c r="D135" s="45">
        <v>305898557</v>
      </c>
      <c r="E135" s="45">
        <v>3845875</v>
      </c>
      <c r="F135" s="45">
        <v>2221551</v>
      </c>
    </row>
    <row r="136" spans="1:6" x14ac:dyDescent="0.2">
      <c r="A136" t="s">
        <v>191</v>
      </c>
      <c r="B136" s="45">
        <v>1461099</v>
      </c>
      <c r="C136" s="45">
        <v>1700306</v>
      </c>
      <c r="D136" s="45">
        <v>146109900</v>
      </c>
      <c r="E136" s="45">
        <v>3209553</v>
      </c>
      <c r="F136" s="45">
        <v>70244</v>
      </c>
    </row>
    <row r="137" spans="1:6" x14ac:dyDescent="0.2">
      <c r="A137" t="s">
        <v>190</v>
      </c>
      <c r="B137" s="45">
        <v>1128564</v>
      </c>
      <c r="C137" s="45">
        <v>1421687</v>
      </c>
      <c r="D137" s="45">
        <v>112856400</v>
      </c>
      <c r="E137" s="45">
        <v>3440291</v>
      </c>
      <c r="F137" s="45">
        <v>148516</v>
      </c>
    </row>
    <row r="138" spans="1:6" x14ac:dyDescent="0.2">
      <c r="A138" t="s">
        <v>189</v>
      </c>
      <c r="B138" s="45">
        <v>442000</v>
      </c>
      <c r="C138" s="45">
        <v>1436269</v>
      </c>
      <c r="D138" s="45">
        <v>44200000</v>
      </c>
      <c r="E138" s="45">
        <v>1588441</v>
      </c>
      <c r="F138" s="45">
        <v>209181</v>
      </c>
    </row>
    <row r="139" spans="1:6" x14ac:dyDescent="0.2">
      <c r="A139" t="s">
        <v>188</v>
      </c>
      <c r="B139" s="45">
        <v>3797792</v>
      </c>
      <c r="C139" s="45">
        <v>11999042</v>
      </c>
      <c r="D139" s="45">
        <v>379779286</v>
      </c>
      <c r="E139" s="45">
        <v>9747941</v>
      </c>
      <c r="F139" s="45">
        <v>3108753</v>
      </c>
    </row>
    <row r="140" spans="1:6" x14ac:dyDescent="0.2">
      <c r="A140" t="s">
        <v>187</v>
      </c>
      <c r="B140" s="45">
        <v>3281691</v>
      </c>
      <c r="C140" s="45">
        <v>9806565</v>
      </c>
      <c r="D140" s="45">
        <v>328169188</v>
      </c>
      <c r="E140" s="45">
        <v>33136929</v>
      </c>
      <c r="F140" s="45">
        <v>1971484</v>
      </c>
    </row>
    <row r="141" spans="1:6" x14ac:dyDescent="0.2">
      <c r="A141" t="s">
        <v>186</v>
      </c>
      <c r="B141" s="45">
        <v>23288184</v>
      </c>
      <c r="C141" s="45">
        <v>37826853</v>
      </c>
      <c r="D141" s="45">
        <v>2328818400</v>
      </c>
      <c r="E141" s="45">
        <v>9791335</v>
      </c>
      <c r="F141" s="45">
        <v>4408600</v>
      </c>
    </row>
    <row r="142" spans="1:6" x14ac:dyDescent="0.2">
      <c r="A142" t="s">
        <v>185</v>
      </c>
      <c r="B142" s="45">
        <v>20899554</v>
      </c>
      <c r="C142" s="45">
        <v>35025743</v>
      </c>
      <c r="D142" s="45">
        <v>2089955445</v>
      </c>
      <c r="E142" s="45">
        <v>60368915</v>
      </c>
      <c r="F142" s="45">
        <v>8873812</v>
      </c>
    </row>
    <row r="143" spans="1:6" x14ac:dyDescent="0.2">
      <c r="A143" t="s">
        <v>184</v>
      </c>
      <c r="B143" s="45">
        <v>1073348</v>
      </c>
      <c r="C143" s="45">
        <v>2126624</v>
      </c>
      <c r="D143" s="45">
        <v>107334831</v>
      </c>
      <c r="E143" s="45">
        <v>17508388</v>
      </c>
      <c r="F143" s="45">
        <v>80512</v>
      </c>
    </row>
    <row r="144" spans="1:6" x14ac:dyDescent="0.2">
      <c r="A144" t="s">
        <v>183</v>
      </c>
      <c r="B144" s="45">
        <v>1672244</v>
      </c>
      <c r="C144" s="45">
        <v>2627102</v>
      </c>
      <c r="D144" s="45">
        <v>167224443</v>
      </c>
      <c r="E144" s="45">
        <v>18817475</v>
      </c>
      <c r="F144" s="45">
        <v>354389</v>
      </c>
    </row>
    <row r="145" spans="1:6" x14ac:dyDescent="0.2">
      <c r="A145" t="s">
        <v>182</v>
      </c>
      <c r="B145" s="45">
        <v>1362423</v>
      </c>
      <c r="C145" s="45">
        <v>1719170</v>
      </c>
      <c r="D145" s="45">
        <v>136242389</v>
      </c>
      <c r="E145" s="45">
        <v>31849649</v>
      </c>
      <c r="F145" s="45">
        <v>-345643</v>
      </c>
    </row>
    <row r="146" spans="1:6" x14ac:dyDescent="0.2">
      <c r="A146" t="s">
        <v>122</v>
      </c>
      <c r="B146" s="45">
        <v>14633767</v>
      </c>
      <c r="C146" s="45">
        <v>23359557</v>
      </c>
      <c r="D146" s="45">
        <v>1463376716</v>
      </c>
      <c r="E146" s="45">
        <v>118279788</v>
      </c>
      <c r="F146" s="45">
        <v>167669</v>
      </c>
    </row>
    <row r="147" spans="1:6" x14ac:dyDescent="0.2">
      <c r="A147" t="s">
        <v>181</v>
      </c>
      <c r="B147" s="45">
        <v>10350000</v>
      </c>
      <c r="C147" s="45">
        <v>19088996</v>
      </c>
      <c r="D147" s="45">
        <v>1035000000</v>
      </c>
      <c r="E147" s="45">
        <v>8072006</v>
      </c>
      <c r="F147" s="45">
        <v>2441288</v>
      </c>
    </row>
    <row r="148" spans="1:6" x14ac:dyDescent="0.2">
      <c r="A148" t="s">
        <v>180</v>
      </c>
      <c r="B148" s="45">
        <v>40000000</v>
      </c>
      <c r="C148" s="45">
        <v>54853576</v>
      </c>
      <c r="D148" s="45">
        <v>4000000000</v>
      </c>
      <c r="E148" s="45">
        <v>22079889</v>
      </c>
      <c r="F148" s="45">
        <v>2585229</v>
      </c>
    </row>
    <row r="149" spans="1:6" x14ac:dyDescent="0.2">
      <c r="A149" t="s">
        <v>179</v>
      </c>
      <c r="B149" s="45">
        <v>239999</v>
      </c>
      <c r="C149" s="45">
        <v>960511</v>
      </c>
      <c r="D149" s="45">
        <v>23999980</v>
      </c>
      <c r="E149" s="45">
        <v>235260</v>
      </c>
      <c r="F149" s="45">
        <v>299651</v>
      </c>
    </row>
    <row r="150" spans="1:6" x14ac:dyDescent="0.2">
      <c r="A150" t="s">
        <v>178</v>
      </c>
      <c r="B150" s="45">
        <v>868859</v>
      </c>
      <c r="C150" s="45">
        <v>3055764</v>
      </c>
      <c r="D150" s="45">
        <v>86885932</v>
      </c>
      <c r="E150" s="45">
        <v>1018687</v>
      </c>
      <c r="F150" s="45">
        <v>206144</v>
      </c>
    </row>
    <row r="151" spans="1:6" x14ac:dyDescent="0.2">
      <c r="A151" t="s">
        <v>177</v>
      </c>
      <c r="B151" s="45">
        <v>500120</v>
      </c>
      <c r="C151" s="45">
        <v>1594911</v>
      </c>
      <c r="D151" s="45">
        <v>50012010</v>
      </c>
      <c r="E151" s="45">
        <v>394859</v>
      </c>
      <c r="F151" s="45">
        <v>166466</v>
      </c>
    </row>
    <row r="152" spans="1:6" x14ac:dyDescent="0.2">
      <c r="A152" t="s">
        <v>176</v>
      </c>
      <c r="B152" s="45">
        <v>1354991</v>
      </c>
      <c r="C152" s="45">
        <v>3816044</v>
      </c>
      <c r="D152" s="45">
        <v>135499198</v>
      </c>
      <c r="E152" s="45">
        <v>1351024</v>
      </c>
      <c r="F152" s="45">
        <v>622153</v>
      </c>
    </row>
    <row r="153" spans="1:6" x14ac:dyDescent="0.2">
      <c r="A153" t="s">
        <v>175</v>
      </c>
      <c r="B153" s="45">
        <v>4483500</v>
      </c>
      <c r="C153" s="45">
        <v>9524290</v>
      </c>
      <c r="D153" s="45">
        <v>448350000</v>
      </c>
      <c r="E153" s="45">
        <v>13193818</v>
      </c>
      <c r="F153" s="45">
        <v>1218073</v>
      </c>
    </row>
    <row r="154" spans="1:6" x14ac:dyDescent="0.2">
      <c r="A154" t="s">
        <v>174</v>
      </c>
      <c r="B154" s="45">
        <v>1199999</v>
      </c>
      <c r="C154" s="45">
        <v>1737315</v>
      </c>
      <c r="D154" s="45">
        <v>119999961</v>
      </c>
      <c r="E154" s="45">
        <v>817945</v>
      </c>
      <c r="F154" s="45">
        <v>218873</v>
      </c>
    </row>
    <row r="155" spans="1:6" x14ac:dyDescent="0.2">
      <c r="A155" t="s">
        <v>173</v>
      </c>
      <c r="B155" s="45">
        <v>3299999</v>
      </c>
      <c r="C155" s="45">
        <v>6204231</v>
      </c>
      <c r="D155" s="45">
        <v>329999929</v>
      </c>
      <c r="E155" s="45">
        <v>7237031</v>
      </c>
      <c r="F155" s="45">
        <v>1392963</v>
      </c>
    </row>
    <row r="156" spans="1:6" x14ac:dyDescent="0.2">
      <c r="A156" t="s">
        <v>172</v>
      </c>
      <c r="B156" s="45">
        <v>7676047</v>
      </c>
      <c r="C156" s="45">
        <v>20194196</v>
      </c>
      <c r="D156" s="45">
        <v>767604759</v>
      </c>
      <c r="E156" s="45">
        <v>5644662</v>
      </c>
      <c r="F156" s="45">
        <v>1995556</v>
      </c>
    </row>
    <row r="157" spans="1:6" x14ac:dyDescent="0.2">
      <c r="A157" t="s">
        <v>171</v>
      </c>
      <c r="B157" s="45">
        <v>493444</v>
      </c>
      <c r="C157" s="45">
        <v>1228629</v>
      </c>
      <c r="D157" s="45">
        <v>49344416</v>
      </c>
      <c r="E157" s="45">
        <v>785829</v>
      </c>
      <c r="F157" s="45">
        <v>213307</v>
      </c>
    </row>
    <row r="158" spans="1:6" x14ac:dyDescent="0.2">
      <c r="A158" t="s">
        <v>170</v>
      </c>
      <c r="B158" s="45">
        <v>3573007</v>
      </c>
      <c r="C158" s="45">
        <v>3765504</v>
      </c>
      <c r="D158" s="45">
        <v>357300754</v>
      </c>
      <c r="E158" s="45">
        <v>2624150</v>
      </c>
      <c r="F158" s="45">
        <v>152234</v>
      </c>
    </row>
    <row r="159" spans="1:6" x14ac:dyDescent="0.2">
      <c r="A159" t="s">
        <v>169</v>
      </c>
      <c r="B159" s="45">
        <v>229578</v>
      </c>
      <c r="C159" s="45">
        <v>691853</v>
      </c>
      <c r="D159" s="45">
        <v>22957896</v>
      </c>
      <c r="E159" s="45">
        <v>1669780</v>
      </c>
      <c r="F159" s="45">
        <v>120044</v>
      </c>
    </row>
    <row r="160" spans="1:6" x14ac:dyDescent="0.2">
      <c r="A160" t="s">
        <v>168</v>
      </c>
      <c r="B160" s="45">
        <v>1143858</v>
      </c>
      <c r="C160" s="45">
        <v>1990752</v>
      </c>
      <c r="D160" s="45">
        <v>114385879</v>
      </c>
      <c r="E160" s="45">
        <v>11298950</v>
      </c>
      <c r="F160" s="45">
        <v>516503</v>
      </c>
    </row>
    <row r="161" spans="1:6" x14ac:dyDescent="0.2">
      <c r="A161" t="s">
        <v>167</v>
      </c>
      <c r="B161" s="45">
        <v>3293503</v>
      </c>
      <c r="C161" s="45">
        <v>8730235</v>
      </c>
      <c r="D161" s="45">
        <v>329350351</v>
      </c>
      <c r="E161" s="45">
        <v>2686560</v>
      </c>
      <c r="F161" s="45">
        <v>319909</v>
      </c>
    </row>
    <row r="162" spans="1:6" x14ac:dyDescent="0.2">
      <c r="A162" t="s">
        <v>166</v>
      </c>
      <c r="B162" s="45">
        <v>0</v>
      </c>
      <c r="C162" s="45">
        <v>3360179</v>
      </c>
      <c r="D162" s="45">
        <v>157439005</v>
      </c>
      <c r="E162" s="45">
        <v>2879567</v>
      </c>
      <c r="F162" s="45">
        <v>-32437</v>
      </c>
    </row>
    <row r="163" spans="1:6" x14ac:dyDescent="0.2">
      <c r="A163" t="s">
        <v>165</v>
      </c>
      <c r="B163" s="45">
        <v>5344655</v>
      </c>
      <c r="C163" s="45">
        <v>10182361</v>
      </c>
      <c r="D163" s="45">
        <v>534465514</v>
      </c>
      <c r="E163" s="45">
        <v>12704845</v>
      </c>
      <c r="F163" s="45">
        <v>377878</v>
      </c>
    </row>
    <row r="164" spans="1:6" x14ac:dyDescent="0.2">
      <c r="A164" t="s">
        <v>164</v>
      </c>
      <c r="B164" s="45">
        <v>0</v>
      </c>
      <c r="C164" s="45">
        <v>0</v>
      </c>
      <c r="D164" s="45">
        <v>99930000</v>
      </c>
      <c r="E164" s="45">
        <v>0</v>
      </c>
      <c r="F164" s="45">
        <v>0</v>
      </c>
    </row>
    <row r="165" spans="1:6" x14ac:dyDescent="0.2">
      <c r="A165" t="s">
        <v>163</v>
      </c>
      <c r="B165" s="45">
        <v>609899</v>
      </c>
      <c r="C165" s="45">
        <v>1464798</v>
      </c>
      <c r="D165" s="45">
        <v>60989950</v>
      </c>
      <c r="E165" s="45">
        <v>914023</v>
      </c>
      <c r="F165" s="45">
        <v>366808</v>
      </c>
    </row>
    <row r="166" spans="1:6" x14ac:dyDescent="0.2">
      <c r="A166" t="s">
        <v>162</v>
      </c>
      <c r="B166" s="45">
        <v>1351048</v>
      </c>
      <c r="C166" s="45">
        <v>1907626</v>
      </c>
      <c r="D166" s="45">
        <v>135104881</v>
      </c>
      <c r="E166" s="45">
        <v>665576</v>
      </c>
      <c r="F166" s="45">
        <v>131256</v>
      </c>
    </row>
    <row r="167" spans="1:6" x14ac:dyDescent="0.2">
      <c r="A167" t="s">
        <v>161</v>
      </c>
      <c r="B167" s="45">
        <v>5146787</v>
      </c>
      <c r="C167" s="45">
        <v>6234760</v>
      </c>
      <c r="D167" s="45">
        <v>514678760</v>
      </c>
      <c r="E167" s="45">
        <v>1393472</v>
      </c>
      <c r="F167" s="45">
        <v>153050</v>
      </c>
    </row>
    <row r="168" spans="1:6" x14ac:dyDescent="0.2">
      <c r="A168" t="s">
        <v>160</v>
      </c>
      <c r="B168" s="45">
        <v>6098519</v>
      </c>
      <c r="C168" s="45">
        <v>7953521</v>
      </c>
      <c r="D168" s="45">
        <v>609851995</v>
      </c>
      <c r="E168" s="45">
        <v>1027526</v>
      </c>
      <c r="F168" s="45">
        <v>172654</v>
      </c>
    </row>
    <row r="169" spans="1:6" x14ac:dyDescent="0.2">
      <c r="A169" t="s">
        <v>159</v>
      </c>
      <c r="B169" s="45">
        <v>7993119</v>
      </c>
      <c r="C169" s="45">
        <v>15528201</v>
      </c>
      <c r="D169" s="45">
        <v>799311971</v>
      </c>
      <c r="E169" s="45">
        <v>2093493</v>
      </c>
      <c r="F169" s="45">
        <v>716894</v>
      </c>
    </row>
    <row r="170" spans="1:6" x14ac:dyDescent="0.2">
      <c r="A170" t="s">
        <v>158</v>
      </c>
      <c r="B170" s="45">
        <v>3847774</v>
      </c>
      <c r="C170" s="45">
        <v>13528005</v>
      </c>
      <c r="D170" s="45">
        <v>384777471</v>
      </c>
      <c r="E170" s="45">
        <v>3181421</v>
      </c>
      <c r="F170" s="45">
        <v>483736</v>
      </c>
    </row>
    <row r="171" spans="1:6" x14ac:dyDescent="0.2">
      <c r="A171" t="s">
        <v>157</v>
      </c>
      <c r="B171" s="45">
        <v>43543675</v>
      </c>
      <c r="C171" s="45">
        <v>182369488</v>
      </c>
      <c r="D171" s="45">
        <v>4354367500</v>
      </c>
      <c r="E171" s="45">
        <v>103334072</v>
      </c>
      <c r="F171" s="45">
        <v>33125469</v>
      </c>
    </row>
    <row r="172" spans="1:6" x14ac:dyDescent="0.2">
      <c r="A172" t="s">
        <v>156</v>
      </c>
      <c r="B172" s="45">
        <v>19501045</v>
      </c>
      <c r="C172" s="45">
        <v>45501776</v>
      </c>
      <c r="D172" s="45">
        <v>1950104538</v>
      </c>
      <c r="E172" s="45">
        <v>4758901</v>
      </c>
      <c r="F172" s="45">
        <v>804990</v>
      </c>
    </row>
    <row r="173" spans="1:6" x14ac:dyDescent="0.2">
      <c r="A173" t="s">
        <v>155</v>
      </c>
      <c r="B173" s="45">
        <v>6117790</v>
      </c>
      <c r="C173" s="45">
        <v>14190657</v>
      </c>
      <c r="D173" s="45">
        <v>611779002</v>
      </c>
      <c r="E173" s="45">
        <v>3705958</v>
      </c>
      <c r="F173" s="45">
        <v>176333</v>
      </c>
    </row>
    <row r="174" spans="1:6" x14ac:dyDescent="0.2">
      <c r="A174" t="s">
        <v>154</v>
      </c>
      <c r="B174" s="45">
        <v>7388108</v>
      </c>
      <c r="C174" s="45">
        <v>9579280</v>
      </c>
      <c r="D174" s="45">
        <v>738810840</v>
      </c>
      <c r="E174" s="45">
        <v>617620</v>
      </c>
      <c r="F174" s="45">
        <v>683947</v>
      </c>
    </row>
    <row r="175" spans="1:6" x14ac:dyDescent="0.2">
      <c r="A175" t="s">
        <v>153</v>
      </c>
      <c r="B175" s="45">
        <v>17469561</v>
      </c>
      <c r="C175" s="45">
        <v>22444999</v>
      </c>
      <c r="D175" s="45">
        <v>1746956100</v>
      </c>
      <c r="E175" s="45">
        <v>4597104</v>
      </c>
      <c r="F175" s="45">
        <v>2165099</v>
      </c>
    </row>
    <row r="176" spans="1:6" x14ac:dyDescent="0.2">
      <c r="A176" t="s">
        <v>152</v>
      </c>
      <c r="B176" s="45">
        <v>22016350</v>
      </c>
      <c r="C176" s="45">
        <v>32742712</v>
      </c>
      <c r="D176" s="45">
        <v>2201635000</v>
      </c>
      <c r="E176" s="45">
        <v>12424695</v>
      </c>
      <c r="F176" s="45">
        <v>4463120</v>
      </c>
    </row>
    <row r="177" spans="1:6" x14ac:dyDescent="0.2">
      <c r="A177" t="s">
        <v>151</v>
      </c>
      <c r="B177" s="45">
        <v>29076321</v>
      </c>
      <c r="C177" s="45">
        <v>46400322</v>
      </c>
      <c r="D177" s="45">
        <v>2907632100</v>
      </c>
      <c r="E177" s="45">
        <v>22183974</v>
      </c>
      <c r="F177" s="45">
        <v>10070898</v>
      </c>
    </row>
    <row r="178" spans="1:6" x14ac:dyDescent="0.2">
      <c r="A178" t="s">
        <v>150</v>
      </c>
      <c r="B178" s="45">
        <v>20000000</v>
      </c>
      <c r="C178" s="45">
        <v>31298212</v>
      </c>
      <c r="D178" s="45">
        <v>2000000000</v>
      </c>
      <c r="E178" s="45">
        <v>9188515</v>
      </c>
      <c r="F178" s="45">
        <v>4644214</v>
      </c>
    </row>
    <row r="179" spans="1:6" x14ac:dyDescent="0.2">
      <c r="A179" t="s">
        <v>149</v>
      </c>
      <c r="B179" s="45">
        <v>25576164</v>
      </c>
      <c r="C179" s="45">
        <v>34117400</v>
      </c>
      <c r="D179" s="45">
        <v>2557616400</v>
      </c>
      <c r="E179" s="45">
        <v>11203129</v>
      </c>
      <c r="F179" s="45">
        <v>5572246</v>
      </c>
    </row>
    <row r="180" spans="1:6" x14ac:dyDescent="0.2">
      <c r="A180" t="s">
        <v>148</v>
      </c>
      <c r="B180" s="45">
        <v>25368075</v>
      </c>
      <c r="C180" s="45">
        <v>37938955</v>
      </c>
      <c r="D180" s="45">
        <v>2536807500</v>
      </c>
      <c r="E180" s="45">
        <v>17360553</v>
      </c>
      <c r="F180" s="45">
        <v>8562421</v>
      </c>
    </row>
    <row r="181" spans="1:6" x14ac:dyDescent="0.2">
      <c r="A181" t="s">
        <v>147</v>
      </c>
      <c r="B181" s="45">
        <v>79339236</v>
      </c>
      <c r="C181" s="45">
        <v>139946573</v>
      </c>
      <c r="D181" s="45">
        <v>7933923600</v>
      </c>
      <c r="E181" s="45">
        <v>38174676</v>
      </c>
      <c r="F181" s="45">
        <v>10052574</v>
      </c>
    </row>
    <row r="182" spans="1:6" x14ac:dyDescent="0.2">
      <c r="A182" t="s">
        <v>146</v>
      </c>
      <c r="B182" s="45">
        <v>38840504</v>
      </c>
      <c r="C182" s="45">
        <v>70955961</v>
      </c>
      <c r="D182" s="45">
        <v>3884050400</v>
      </c>
      <c r="E182" s="45">
        <v>24959570</v>
      </c>
      <c r="F182" s="45">
        <v>16044733</v>
      </c>
    </row>
    <row r="183" spans="1:6" x14ac:dyDescent="0.2">
      <c r="A183" t="s">
        <v>145</v>
      </c>
      <c r="B183" s="45">
        <v>35225108</v>
      </c>
      <c r="C183" s="45">
        <v>131628065</v>
      </c>
      <c r="D183" s="45">
        <v>3522510800</v>
      </c>
      <c r="E183" s="45">
        <v>27691120</v>
      </c>
      <c r="F183" s="45">
        <v>18003802</v>
      </c>
    </row>
    <row r="184" spans="1:6" x14ac:dyDescent="0.2">
      <c r="A184" t="s">
        <v>144</v>
      </c>
      <c r="B184" s="45">
        <v>52140841</v>
      </c>
      <c r="C184" s="45">
        <v>96711159</v>
      </c>
      <c r="D184" s="45">
        <v>5214084100</v>
      </c>
      <c r="E184" s="45">
        <v>38683848</v>
      </c>
      <c r="F184" s="45">
        <v>20676788</v>
      </c>
    </row>
    <row r="185" spans="1:6" x14ac:dyDescent="0.2">
      <c r="A185" t="s">
        <v>314</v>
      </c>
      <c r="B185" s="45">
        <v>37638320</v>
      </c>
      <c r="C185" s="45">
        <v>49879870</v>
      </c>
      <c r="D185" s="45">
        <v>3619400000</v>
      </c>
      <c r="E185" s="45">
        <v>19729130</v>
      </c>
      <c r="F185" s="45">
        <v>7470410</v>
      </c>
    </row>
    <row r="186" spans="1:6" x14ac:dyDescent="0.2">
      <c r="A186" t="s">
        <v>143</v>
      </c>
      <c r="B186" s="45">
        <v>53699917</v>
      </c>
      <c r="C186" s="45">
        <v>127570582</v>
      </c>
      <c r="D186" s="45">
        <v>5369991700</v>
      </c>
      <c r="E186" s="45">
        <v>53083104</v>
      </c>
      <c r="F186" s="45">
        <v>19992233</v>
      </c>
    </row>
    <row r="187" spans="1:6" x14ac:dyDescent="0.2">
      <c r="A187" t="s">
        <v>142</v>
      </c>
      <c r="B187" s="45">
        <v>18852157</v>
      </c>
      <c r="C187" s="45">
        <v>45733864</v>
      </c>
      <c r="D187" s="45">
        <v>1885215700</v>
      </c>
      <c r="E187" s="45">
        <v>22072333</v>
      </c>
      <c r="F187" s="45">
        <v>7718616</v>
      </c>
    </row>
    <row r="188" spans="1:6" x14ac:dyDescent="0.2">
      <c r="A188" t="s">
        <v>141</v>
      </c>
      <c r="B188" s="45">
        <v>55890913</v>
      </c>
      <c r="C188" s="45">
        <v>168543324</v>
      </c>
      <c r="D188" s="45">
        <v>5589091300</v>
      </c>
      <c r="E188" s="45">
        <v>53620869</v>
      </c>
      <c r="F188" s="45">
        <v>33033203</v>
      </c>
    </row>
    <row r="189" spans="1:6" x14ac:dyDescent="0.2">
      <c r="A189" t="s">
        <v>140</v>
      </c>
      <c r="B189" s="45">
        <v>2027831</v>
      </c>
      <c r="C189" s="45">
        <v>4684512</v>
      </c>
      <c r="D189" s="45">
        <v>202783127</v>
      </c>
      <c r="E189" s="45">
        <v>1258998</v>
      </c>
      <c r="F189" s="45">
        <v>408357</v>
      </c>
    </row>
    <row r="190" spans="1:6" x14ac:dyDescent="0.2">
      <c r="A190" t="s">
        <v>139</v>
      </c>
      <c r="B190" s="45">
        <v>8131567</v>
      </c>
      <c r="C190" s="45">
        <v>10263510</v>
      </c>
      <c r="D190" s="45">
        <v>813156748</v>
      </c>
      <c r="E190" s="45">
        <v>1460069</v>
      </c>
      <c r="F190" s="45">
        <v>559293</v>
      </c>
    </row>
    <row r="191" spans="1:6" x14ac:dyDescent="0.2">
      <c r="A191" t="s">
        <v>138</v>
      </c>
      <c r="B191" s="45">
        <v>6694447</v>
      </c>
      <c r="C191" s="45">
        <v>8829497</v>
      </c>
      <c r="D191" s="45">
        <v>669444725</v>
      </c>
      <c r="E191" s="45">
        <v>1623956</v>
      </c>
      <c r="F191" s="45">
        <v>966423</v>
      </c>
    </row>
    <row r="192" spans="1:6" x14ac:dyDescent="0.2">
      <c r="A192" t="s">
        <v>137</v>
      </c>
      <c r="B192" s="45">
        <v>2145649</v>
      </c>
      <c r="C192" s="45">
        <v>3643935</v>
      </c>
      <c r="D192" s="45">
        <v>214564987</v>
      </c>
      <c r="E192" s="45">
        <v>944166</v>
      </c>
      <c r="F192" s="45">
        <v>444917</v>
      </c>
    </row>
    <row r="193" spans="1:6" x14ac:dyDescent="0.2">
      <c r="A193" t="s">
        <v>136</v>
      </c>
      <c r="B193" s="45">
        <v>4376699</v>
      </c>
      <c r="C193" s="45">
        <v>5038196</v>
      </c>
      <c r="D193" s="45">
        <v>437669993</v>
      </c>
      <c r="E193" s="45">
        <v>1815958</v>
      </c>
      <c r="F193" s="45">
        <v>584016</v>
      </c>
    </row>
    <row r="194" spans="1:6" x14ac:dyDescent="0.2">
      <c r="A194" t="s">
        <v>135</v>
      </c>
      <c r="B194" s="45">
        <v>4375000</v>
      </c>
      <c r="C194" s="45">
        <v>7371229</v>
      </c>
      <c r="D194" s="45">
        <v>437500000</v>
      </c>
      <c r="E194" s="45">
        <v>2472460</v>
      </c>
      <c r="F194" s="45">
        <v>491904</v>
      </c>
    </row>
    <row r="195" spans="1:6" x14ac:dyDescent="0.2">
      <c r="A195" t="s">
        <v>134</v>
      </c>
      <c r="B195" s="45">
        <v>4580523</v>
      </c>
      <c r="C195" s="45">
        <v>8312085</v>
      </c>
      <c r="D195" s="45">
        <v>458052367</v>
      </c>
      <c r="E195" s="45">
        <v>2903163</v>
      </c>
      <c r="F195" s="45">
        <v>674358</v>
      </c>
    </row>
    <row r="196" spans="1:6" x14ac:dyDescent="0.2">
      <c r="A196" t="s">
        <v>133</v>
      </c>
      <c r="B196" s="45">
        <v>12178440</v>
      </c>
      <c r="C196" s="45">
        <v>16503094</v>
      </c>
      <c r="D196" s="45">
        <v>1217844009</v>
      </c>
      <c r="E196" s="45">
        <v>6561422</v>
      </c>
      <c r="F196" s="45">
        <v>2017525</v>
      </c>
    </row>
    <row r="197" spans="1:6" x14ac:dyDescent="0.2">
      <c r="A197" t="s">
        <v>132</v>
      </c>
      <c r="B197" s="45">
        <v>15011301</v>
      </c>
      <c r="C197" s="45">
        <v>23240892</v>
      </c>
      <c r="D197" s="45">
        <v>1501130137</v>
      </c>
      <c r="E197" s="45">
        <v>7157692</v>
      </c>
      <c r="F197" s="45">
        <v>2292781</v>
      </c>
    </row>
    <row r="198" spans="1:6" x14ac:dyDescent="0.2">
      <c r="A198" t="s">
        <v>301</v>
      </c>
      <c r="B198" s="45">
        <v>3183650</v>
      </c>
      <c r="C198" s="45">
        <v>8516770</v>
      </c>
      <c r="D198" s="45">
        <v>318360000</v>
      </c>
      <c r="E198" s="45">
        <v>3055970</v>
      </c>
      <c r="F198" s="45">
        <v>187470</v>
      </c>
    </row>
    <row r="199" spans="1:6" x14ac:dyDescent="0.2">
      <c r="A199" t="s">
        <v>302</v>
      </c>
      <c r="B199" s="45">
        <v>630000</v>
      </c>
      <c r="C199" s="45">
        <v>2355990</v>
      </c>
      <c r="D199" s="45">
        <v>63000000</v>
      </c>
      <c r="E199" s="45">
        <v>3450140</v>
      </c>
      <c r="F199" s="45">
        <v>208750</v>
      </c>
    </row>
    <row r="200" spans="1:6" x14ac:dyDescent="0.2">
      <c r="A200" t="s">
        <v>303</v>
      </c>
      <c r="B200" s="45">
        <v>7274620</v>
      </c>
      <c r="C200" s="45">
        <v>26375560</v>
      </c>
      <c r="D200" s="45">
        <v>727460000</v>
      </c>
      <c r="E200" s="45">
        <v>28395710</v>
      </c>
      <c r="F200" s="45">
        <v>7085160</v>
      </c>
    </row>
    <row r="201" spans="1:6" x14ac:dyDescent="0.2">
      <c r="A201" t="s">
        <v>299</v>
      </c>
      <c r="D201" s="45">
        <v>2341871600</v>
      </c>
    </row>
    <row r="221" spans="1:1" x14ac:dyDescent="0.2">
      <c r="A221" t="s">
        <v>291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525DD-A8B8-514E-B1F5-FEBC9E088CCF}">
  <sheetPr codeName="Sheet55"/>
  <dimension ref="A3:Q209"/>
  <sheetViews>
    <sheetView topLeftCell="A183"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3" spans="9:9" x14ac:dyDescent="0.2">
      <c r="I3" s="77"/>
    </row>
    <row r="4" spans="9:9" x14ac:dyDescent="0.2">
      <c r="I4" s="77"/>
    </row>
    <row r="5" spans="9:9" x14ac:dyDescent="0.2">
      <c r="I5" s="77"/>
    </row>
    <row r="6" spans="9:9" x14ac:dyDescent="0.2">
      <c r="I6" s="77"/>
    </row>
    <row r="7" spans="9:9" x14ac:dyDescent="0.2">
      <c r="I7" s="77"/>
    </row>
    <row r="8" spans="9:9" x14ac:dyDescent="0.2">
      <c r="I8" s="77"/>
    </row>
    <row r="9" spans="9:9" x14ac:dyDescent="0.2">
      <c r="I9" s="77"/>
    </row>
    <row r="10" spans="9:9" x14ac:dyDescent="0.2">
      <c r="I10" s="77"/>
    </row>
    <row r="11" spans="9:9" x14ac:dyDescent="0.2">
      <c r="I11" s="77"/>
    </row>
    <row r="12" spans="9:9" x14ac:dyDescent="0.2">
      <c r="I12" s="77"/>
    </row>
    <row r="26" spans="11:17" x14ac:dyDescent="0.2"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11:17" x14ac:dyDescent="0.2"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11:17" x14ac:dyDescent="0.2">
      <c r="K31" s="86"/>
      <c r="L31" t="e">
        <f>K31*(M22/N22)</f>
        <v>#DIV/0!</v>
      </c>
    </row>
    <row r="32" spans="11:17" x14ac:dyDescent="0.2">
      <c r="L32" t="e">
        <f>E22/N22*1000</f>
        <v>#DIV/0!</v>
      </c>
      <c r="P32" s="73"/>
      <c r="Q32" s="73"/>
    </row>
    <row r="40" spans="1:2" x14ac:dyDescent="0.2">
      <c r="A40" t="s">
        <v>131</v>
      </c>
      <c r="B40" t="s">
        <v>287</v>
      </c>
    </row>
    <row r="41" spans="1:2" x14ac:dyDescent="0.2">
      <c r="A41" t="s">
        <v>132</v>
      </c>
      <c r="B41" s="45">
        <v>35100</v>
      </c>
    </row>
    <row r="42" spans="1:2" x14ac:dyDescent="0.2">
      <c r="A42" t="s">
        <v>133</v>
      </c>
      <c r="B42" s="45">
        <v>23000</v>
      </c>
    </row>
    <row r="43" spans="1:2" x14ac:dyDescent="0.2">
      <c r="A43" t="s">
        <v>134</v>
      </c>
      <c r="B43" s="45">
        <v>27300</v>
      </c>
    </row>
    <row r="44" spans="1:2" x14ac:dyDescent="0.2">
      <c r="A44" t="s">
        <v>135</v>
      </c>
      <c r="B44" s="45">
        <v>45100</v>
      </c>
    </row>
    <row r="45" spans="1:2" x14ac:dyDescent="0.2">
      <c r="A45" t="s">
        <v>136</v>
      </c>
      <c r="B45" s="45">
        <v>27000</v>
      </c>
    </row>
    <row r="46" spans="1:2" x14ac:dyDescent="0.2">
      <c r="A46" t="s">
        <v>137</v>
      </c>
      <c r="B46" s="45">
        <v>48650</v>
      </c>
    </row>
    <row r="47" spans="1:2" x14ac:dyDescent="0.2">
      <c r="A47" t="s">
        <v>138</v>
      </c>
      <c r="B47" s="45">
        <v>18100</v>
      </c>
    </row>
    <row r="48" spans="1:2" x14ac:dyDescent="0.2">
      <c r="A48" t="s">
        <v>139</v>
      </c>
      <c r="B48" s="45">
        <v>17600</v>
      </c>
    </row>
    <row r="49" spans="1:2" x14ac:dyDescent="0.2">
      <c r="A49" t="s">
        <v>140</v>
      </c>
      <c r="B49" s="45">
        <v>52400</v>
      </c>
    </row>
    <row r="50" spans="1:2" x14ac:dyDescent="0.2">
      <c r="A50" t="s">
        <v>141</v>
      </c>
      <c r="B50" s="45">
        <v>90000</v>
      </c>
    </row>
    <row r="51" spans="1:2" x14ac:dyDescent="0.2">
      <c r="A51" t="s">
        <v>142</v>
      </c>
      <c r="B51" s="45">
        <v>31100</v>
      </c>
    </row>
    <row r="52" spans="1:2" x14ac:dyDescent="0.2">
      <c r="A52" t="s">
        <v>143</v>
      </c>
      <c r="B52" s="45">
        <v>35500</v>
      </c>
    </row>
    <row r="53" spans="1:2" x14ac:dyDescent="0.2">
      <c r="A53" t="s">
        <v>144</v>
      </c>
      <c r="B53" s="45">
        <v>23500</v>
      </c>
    </row>
    <row r="54" spans="1:2" x14ac:dyDescent="0.2">
      <c r="A54" t="s">
        <v>145</v>
      </c>
      <c r="B54" s="45">
        <v>37300</v>
      </c>
    </row>
    <row r="55" spans="1:2" x14ac:dyDescent="0.2">
      <c r="A55" t="s">
        <v>146</v>
      </c>
      <c r="B55" s="45">
        <v>28000</v>
      </c>
    </row>
    <row r="56" spans="1:2" x14ac:dyDescent="0.2">
      <c r="A56" t="s">
        <v>147</v>
      </c>
      <c r="B56" s="45">
        <v>19600</v>
      </c>
    </row>
    <row r="57" spans="1:2" x14ac:dyDescent="0.2">
      <c r="A57" t="s">
        <v>148</v>
      </c>
      <c r="B57" s="45">
        <v>21700</v>
      </c>
    </row>
    <row r="58" spans="1:2" x14ac:dyDescent="0.2">
      <c r="A58" t="s">
        <v>149</v>
      </c>
      <c r="B58" s="45">
        <v>18150</v>
      </c>
    </row>
    <row r="59" spans="1:2" x14ac:dyDescent="0.2">
      <c r="A59" t="s">
        <v>150</v>
      </c>
      <c r="B59" s="45">
        <v>14100</v>
      </c>
    </row>
    <row r="60" spans="1:2" x14ac:dyDescent="0.2">
      <c r="A60" t="s">
        <v>151</v>
      </c>
      <c r="B60" s="45">
        <v>23550</v>
      </c>
    </row>
    <row r="61" spans="1:2" x14ac:dyDescent="0.2">
      <c r="A61" t="s">
        <v>152</v>
      </c>
      <c r="B61" s="45">
        <v>18500</v>
      </c>
    </row>
    <row r="62" spans="1:2" x14ac:dyDescent="0.2">
      <c r="A62" t="s">
        <v>153</v>
      </c>
      <c r="B62" s="45">
        <v>18700</v>
      </c>
    </row>
    <row r="63" spans="1:2" x14ac:dyDescent="0.2">
      <c r="A63" t="s">
        <v>154</v>
      </c>
      <c r="B63" s="45">
        <v>30050</v>
      </c>
    </row>
    <row r="64" spans="1:2" x14ac:dyDescent="0.2">
      <c r="A64" t="s">
        <v>155</v>
      </c>
      <c r="B64" s="45">
        <v>18400</v>
      </c>
    </row>
    <row r="65" spans="1:2" x14ac:dyDescent="0.2">
      <c r="A65" t="s">
        <v>156</v>
      </c>
      <c r="B65" s="45">
        <v>17300</v>
      </c>
    </row>
    <row r="66" spans="1:2" x14ac:dyDescent="0.2">
      <c r="A66" t="s">
        <v>157</v>
      </c>
      <c r="B66" s="45">
        <v>41800</v>
      </c>
    </row>
    <row r="67" spans="1:2" x14ac:dyDescent="0.2">
      <c r="A67" t="s">
        <v>158</v>
      </c>
      <c r="B67" s="45">
        <v>39800</v>
      </c>
    </row>
    <row r="68" spans="1:2" x14ac:dyDescent="0.2">
      <c r="A68" t="s">
        <v>159</v>
      </c>
      <c r="B68" s="45">
        <v>31200</v>
      </c>
    </row>
    <row r="69" spans="1:2" x14ac:dyDescent="0.2">
      <c r="A69" t="s">
        <v>160</v>
      </c>
      <c r="B69" s="45">
        <v>27300</v>
      </c>
    </row>
    <row r="70" spans="1:2" x14ac:dyDescent="0.2">
      <c r="A70" t="s">
        <v>161</v>
      </c>
      <c r="B70" s="45">
        <v>21100</v>
      </c>
    </row>
    <row r="71" spans="1:2" x14ac:dyDescent="0.2">
      <c r="A71" t="s">
        <v>162</v>
      </c>
      <c r="B71" s="45">
        <v>30700</v>
      </c>
    </row>
    <row r="72" spans="1:2" x14ac:dyDescent="0.2">
      <c r="A72" t="s">
        <v>163</v>
      </c>
      <c r="B72" s="45">
        <v>31200</v>
      </c>
    </row>
    <row r="73" spans="1:2" x14ac:dyDescent="0.2">
      <c r="A73" t="s">
        <v>164</v>
      </c>
      <c r="B73" s="45">
        <v>66200</v>
      </c>
    </row>
    <row r="74" spans="1:2" x14ac:dyDescent="0.2">
      <c r="A74" t="s">
        <v>165</v>
      </c>
      <c r="B74" s="45">
        <v>25350</v>
      </c>
    </row>
    <row r="75" spans="1:2" x14ac:dyDescent="0.2">
      <c r="A75" t="s">
        <v>166</v>
      </c>
      <c r="B75" s="45">
        <v>14100</v>
      </c>
    </row>
    <row r="76" spans="1:2" x14ac:dyDescent="0.2">
      <c r="A76" t="s">
        <v>167</v>
      </c>
      <c r="B76" s="45">
        <v>15550</v>
      </c>
    </row>
    <row r="77" spans="1:2" x14ac:dyDescent="0.2">
      <c r="A77" t="s">
        <v>168</v>
      </c>
      <c r="B77" s="45">
        <v>96500</v>
      </c>
    </row>
    <row r="78" spans="1:2" x14ac:dyDescent="0.2">
      <c r="A78" t="s">
        <v>169</v>
      </c>
      <c r="B78" s="45">
        <v>39850</v>
      </c>
    </row>
    <row r="79" spans="1:2" x14ac:dyDescent="0.2">
      <c r="A79" t="s">
        <v>170</v>
      </c>
      <c r="B79" s="45">
        <v>11500</v>
      </c>
    </row>
    <row r="80" spans="1:2" x14ac:dyDescent="0.2">
      <c r="A80" t="s">
        <v>171</v>
      </c>
      <c r="B80" s="45">
        <v>28000</v>
      </c>
    </row>
    <row r="81" spans="1:2" x14ac:dyDescent="0.2">
      <c r="A81" t="s">
        <v>172</v>
      </c>
      <c r="B81" s="45">
        <v>31200</v>
      </c>
    </row>
    <row r="82" spans="1:2" x14ac:dyDescent="0.2">
      <c r="A82" t="s">
        <v>173</v>
      </c>
      <c r="B82" s="45">
        <v>56000</v>
      </c>
    </row>
    <row r="83" spans="1:2" x14ac:dyDescent="0.2">
      <c r="A83" t="s">
        <v>174</v>
      </c>
      <c r="B83" s="45">
        <v>42350</v>
      </c>
    </row>
    <row r="84" spans="1:2" x14ac:dyDescent="0.2">
      <c r="A84" t="s">
        <v>175</v>
      </c>
      <c r="B84" s="45">
        <v>52700</v>
      </c>
    </row>
    <row r="85" spans="1:2" x14ac:dyDescent="0.2">
      <c r="A85" t="s">
        <v>176</v>
      </c>
      <c r="B85" s="45">
        <v>53600</v>
      </c>
    </row>
    <row r="86" spans="1:2" x14ac:dyDescent="0.2">
      <c r="A86" t="s">
        <v>177</v>
      </c>
      <c r="B86" s="45">
        <v>34850</v>
      </c>
    </row>
    <row r="87" spans="1:2" x14ac:dyDescent="0.2">
      <c r="A87" t="s">
        <v>178</v>
      </c>
      <c r="B87" s="45">
        <v>34350</v>
      </c>
    </row>
    <row r="88" spans="1:2" x14ac:dyDescent="0.2">
      <c r="A88" t="s">
        <v>179</v>
      </c>
      <c r="B88" s="45">
        <v>211000</v>
      </c>
    </row>
    <row r="89" spans="1:2" x14ac:dyDescent="0.2">
      <c r="A89" t="s">
        <v>180</v>
      </c>
      <c r="B89" s="45">
        <v>25350</v>
      </c>
    </row>
    <row r="90" spans="1:2" x14ac:dyDescent="0.2">
      <c r="A90" t="s">
        <v>181</v>
      </c>
      <c r="B90" s="45">
        <v>64000</v>
      </c>
    </row>
    <row r="91" spans="1:2" x14ac:dyDescent="0.2">
      <c r="A91" s="68" t="s">
        <v>122</v>
      </c>
      <c r="B91" s="45">
        <v>46600</v>
      </c>
    </row>
    <row r="92" spans="1:2" x14ac:dyDescent="0.2">
      <c r="A92" t="s">
        <v>182</v>
      </c>
      <c r="B92" s="45">
        <v>125000</v>
      </c>
    </row>
    <row r="93" spans="1:2" x14ac:dyDescent="0.2">
      <c r="A93" t="s">
        <v>183</v>
      </c>
      <c r="B93" s="45">
        <v>55600</v>
      </c>
    </row>
    <row r="94" spans="1:2" x14ac:dyDescent="0.2">
      <c r="A94" t="s">
        <v>184</v>
      </c>
      <c r="B94" s="45">
        <v>24950</v>
      </c>
    </row>
    <row r="95" spans="1:2" x14ac:dyDescent="0.2">
      <c r="A95" t="s">
        <v>185</v>
      </c>
      <c r="B95" s="45">
        <v>67600</v>
      </c>
    </row>
    <row r="96" spans="1:2" x14ac:dyDescent="0.2">
      <c r="A96" t="s">
        <v>186</v>
      </c>
      <c r="B96" s="45">
        <v>21900</v>
      </c>
    </row>
    <row r="97" spans="1:2" x14ac:dyDescent="0.2">
      <c r="A97" t="s">
        <v>187</v>
      </c>
      <c r="B97" s="45">
        <v>91200</v>
      </c>
    </row>
    <row r="98" spans="1:2" x14ac:dyDescent="0.2">
      <c r="A98" t="s">
        <v>188</v>
      </c>
      <c r="B98" s="45">
        <v>96200</v>
      </c>
    </row>
    <row r="99" spans="1:2" x14ac:dyDescent="0.2">
      <c r="A99" t="s">
        <v>189</v>
      </c>
      <c r="B99" s="45">
        <v>55100</v>
      </c>
    </row>
    <row r="100" spans="1:2" x14ac:dyDescent="0.2">
      <c r="A100" t="s">
        <v>190</v>
      </c>
      <c r="B100" s="45">
        <v>17300</v>
      </c>
    </row>
    <row r="101" spans="1:2" x14ac:dyDescent="0.2">
      <c r="A101" t="s">
        <v>191</v>
      </c>
      <c r="B101" s="45">
        <v>10800</v>
      </c>
    </row>
    <row r="102" spans="1:2" x14ac:dyDescent="0.2">
      <c r="A102" t="s">
        <v>192</v>
      </c>
      <c r="B102" s="45">
        <v>69500</v>
      </c>
    </row>
    <row r="103" spans="1:2" x14ac:dyDescent="0.2">
      <c r="A103" t="s">
        <v>193</v>
      </c>
      <c r="B103" s="45">
        <v>40750</v>
      </c>
    </row>
    <row r="104" spans="1:2" x14ac:dyDescent="0.2">
      <c r="A104" t="s">
        <v>194</v>
      </c>
      <c r="B104" s="45">
        <v>12300</v>
      </c>
    </row>
    <row r="105" spans="1:2" x14ac:dyDescent="0.2">
      <c r="A105" t="s">
        <v>195</v>
      </c>
      <c r="B105" s="45">
        <v>22250</v>
      </c>
    </row>
    <row r="106" spans="1:2" x14ac:dyDescent="0.2">
      <c r="A106" t="s">
        <v>196</v>
      </c>
      <c r="B106" s="45">
        <v>69100</v>
      </c>
    </row>
    <row r="107" spans="1:2" x14ac:dyDescent="0.2">
      <c r="A107" t="s">
        <v>197</v>
      </c>
      <c r="B107" s="45">
        <v>65800</v>
      </c>
    </row>
    <row r="108" spans="1:2" x14ac:dyDescent="0.2">
      <c r="A108" t="s">
        <v>198</v>
      </c>
      <c r="B108" s="45">
        <v>30600</v>
      </c>
    </row>
    <row r="109" spans="1:2" x14ac:dyDescent="0.2">
      <c r="A109" t="s">
        <v>199</v>
      </c>
      <c r="B109" s="45">
        <v>45800</v>
      </c>
    </row>
    <row r="110" spans="1:2" x14ac:dyDescent="0.2">
      <c r="A110" t="s">
        <v>200</v>
      </c>
      <c r="B110" s="45">
        <v>11300</v>
      </c>
    </row>
    <row r="111" spans="1:2" x14ac:dyDescent="0.2">
      <c r="A111" t="s">
        <v>201</v>
      </c>
      <c r="B111" s="45">
        <v>29950</v>
      </c>
    </row>
    <row r="112" spans="1:2" x14ac:dyDescent="0.2">
      <c r="A112" t="s">
        <v>202</v>
      </c>
      <c r="B112" s="45">
        <v>42300</v>
      </c>
    </row>
    <row r="113" spans="1:2" x14ac:dyDescent="0.2">
      <c r="A113" t="s">
        <v>203</v>
      </c>
      <c r="B113" s="45">
        <v>25450</v>
      </c>
    </row>
    <row r="114" spans="1:2" x14ac:dyDescent="0.2">
      <c r="A114" t="s">
        <v>204</v>
      </c>
      <c r="B114" s="45">
        <v>15300</v>
      </c>
    </row>
    <row r="115" spans="1:2" x14ac:dyDescent="0.2">
      <c r="A115" t="s">
        <v>205</v>
      </c>
      <c r="B115" s="45">
        <v>13200</v>
      </c>
    </row>
    <row r="116" spans="1:2" x14ac:dyDescent="0.2">
      <c r="A116" t="s">
        <v>206</v>
      </c>
      <c r="B116" s="45">
        <v>28150</v>
      </c>
    </row>
    <row r="117" spans="1:2" x14ac:dyDescent="0.2">
      <c r="A117" t="s">
        <v>207</v>
      </c>
      <c r="B117" s="45">
        <v>24350</v>
      </c>
    </row>
    <row r="118" spans="1:2" x14ac:dyDescent="0.2">
      <c r="A118" t="s">
        <v>208</v>
      </c>
      <c r="B118" s="45">
        <v>23250</v>
      </c>
    </row>
    <row r="119" spans="1:2" x14ac:dyDescent="0.2">
      <c r="A119" t="s">
        <v>209</v>
      </c>
      <c r="B119" s="45">
        <v>18600</v>
      </c>
    </row>
    <row r="120" spans="1:2" x14ac:dyDescent="0.2">
      <c r="A120" t="s">
        <v>210</v>
      </c>
      <c r="B120" s="45">
        <v>28750</v>
      </c>
    </row>
    <row r="121" spans="1:2" x14ac:dyDescent="0.2">
      <c r="A121" t="s">
        <v>211</v>
      </c>
      <c r="B121" s="45">
        <v>37600</v>
      </c>
    </row>
    <row r="122" spans="1:2" x14ac:dyDescent="0.2">
      <c r="A122" t="s">
        <v>212</v>
      </c>
      <c r="B122" s="45">
        <v>26750</v>
      </c>
    </row>
    <row r="123" spans="1:2" x14ac:dyDescent="0.2">
      <c r="A123" t="s">
        <v>213</v>
      </c>
      <c r="B123" s="45">
        <v>34750</v>
      </c>
    </row>
    <row r="124" spans="1:2" x14ac:dyDescent="0.2">
      <c r="A124" t="s">
        <v>214</v>
      </c>
      <c r="B124" s="45">
        <v>75700</v>
      </c>
    </row>
    <row r="125" spans="1:2" x14ac:dyDescent="0.2">
      <c r="A125" t="s">
        <v>215</v>
      </c>
      <c r="B125" s="45">
        <v>29150</v>
      </c>
    </row>
    <row r="126" spans="1:2" x14ac:dyDescent="0.2">
      <c r="A126" t="s">
        <v>216</v>
      </c>
      <c r="B126" s="45">
        <v>52300</v>
      </c>
    </row>
    <row r="127" spans="1:2" x14ac:dyDescent="0.2">
      <c r="A127" t="s">
        <v>217</v>
      </c>
      <c r="B127" s="45">
        <v>36300</v>
      </c>
    </row>
    <row r="128" spans="1:2" x14ac:dyDescent="0.2">
      <c r="A128" t="s">
        <v>218</v>
      </c>
      <c r="B128" s="45">
        <v>13150</v>
      </c>
    </row>
    <row r="129" spans="1:2" x14ac:dyDescent="0.2">
      <c r="A129" t="s">
        <v>219</v>
      </c>
      <c r="B129" s="45">
        <v>106000</v>
      </c>
    </row>
    <row r="130" spans="1:2" x14ac:dyDescent="0.2">
      <c r="A130" t="s">
        <v>220</v>
      </c>
      <c r="B130" s="45">
        <v>44600</v>
      </c>
    </row>
    <row r="131" spans="1:2" x14ac:dyDescent="0.2">
      <c r="A131" t="s">
        <v>221</v>
      </c>
      <c r="B131" s="45">
        <v>34000</v>
      </c>
    </row>
    <row r="132" spans="1:2" x14ac:dyDescent="0.2">
      <c r="A132" t="s">
        <v>222</v>
      </c>
      <c r="B132" s="45">
        <v>33900</v>
      </c>
    </row>
    <row r="133" spans="1:2" x14ac:dyDescent="0.2">
      <c r="A133" t="s">
        <v>223</v>
      </c>
      <c r="B133" s="45">
        <v>22850</v>
      </c>
    </row>
    <row r="134" spans="1:2" x14ac:dyDescent="0.2">
      <c r="A134" t="s">
        <v>224</v>
      </c>
      <c r="B134" s="45">
        <v>26900</v>
      </c>
    </row>
    <row r="135" spans="1:2" x14ac:dyDescent="0.2">
      <c r="A135" t="s">
        <v>225</v>
      </c>
      <c r="B135" s="45">
        <v>55400</v>
      </c>
    </row>
    <row r="136" spans="1:2" x14ac:dyDescent="0.2">
      <c r="A136" t="s">
        <v>226</v>
      </c>
      <c r="B136" s="45">
        <v>61800</v>
      </c>
    </row>
    <row r="137" spans="1:2" x14ac:dyDescent="0.2">
      <c r="A137" t="s">
        <v>227</v>
      </c>
      <c r="B137" s="45">
        <v>28550</v>
      </c>
    </row>
    <row r="138" spans="1:2" x14ac:dyDescent="0.2">
      <c r="A138" t="s">
        <v>228</v>
      </c>
      <c r="B138" s="45">
        <v>13150</v>
      </c>
    </row>
    <row r="139" spans="1:2" x14ac:dyDescent="0.2">
      <c r="A139" t="s">
        <v>229</v>
      </c>
      <c r="B139" s="45">
        <v>25700</v>
      </c>
    </row>
    <row r="140" spans="1:2" x14ac:dyDescent="0.2">
      <c r="A140" t="s">
        <v>230</v>
      </c>
      <c r="B140" s="45">
        <v>20600</v>
      </c>
    </row>
    <row r="141" spans="1:2" x14ac:dyDescent="0.2">
      <c r="A141" t="s">
        <v>231</v>
      </c>
      <c r="B141" s="45">
        <v>11600</v>
      </c>
    </row>
    <row r="142" spans="1:2" x14ac:dyDescent="0.2">
      <c r="A142" t="s">
        <v>232</v>
      </c>
      <c r="B142" s="45">
        <v>27700</v>
      </c>
    </row>
    <row r="143" spans="1:2" x14ac:dyDescent="0.2">
      <c r="A143" t="s">
        <v>233</v>
      </c>
      <c r="B143" s="45">
        <v>39550</v>
      </c>
    </row>
    <row r="144" spans="1:2" x14ac:dyDescent="0.2">
      <c r="A144" t="s">
        <v>234</v>
      </c>
      <c r="B144" s="45">
        <v>13000</v>
      </c>
    </row>
    <row r="145" spans="1:2" x14ac:dyDescent="0.2">
      <c r="A145" t="s">
        <v>235</v>
      </c>
      <c r="B145" s="45">
        <v>28800</v>
      </c>
    </row>
    <row r="146" spans="1:2" x14ac:dyDescent="0.2">
      <c r="A146" t="s">
        <v>236</v>
      </c>
      <c r="B146" s="45">
        <v>47700</v>
      </c>
    </row>
    <row r="147" spans="1:2" x14ac:dyDescent="0.2">
      <c r="A147" t="s">
        <v>237</v>
      </c>
      <c r="B147" s="45">
        <v>13300</v>
      </c>
    </row>
    <row r="148" spans="1:2" x14ac:dyDescent="0.2">
      <c r="A148" t="s">
        <v>238</v>
      </c>
      <c r="B148" s="45">
        <v>11650</v>
      </c>
    </row>
    <row r="149" spans="1:2" x14ac:dyDescent="0.2">
      <c r="A149" t="s">
        <v>239</v>
      </c>
      <c r="B149" s="45">
        <v>150800</v>
      </c>
    </row>
    <row r="150" spans="1:2" x14ac:dyDescent="0.2">
      <c r="A150" t="s">
        <v>240</v>
      </c>
      <c r="B150" s="45">
        <v>107300</v>
      </c>
    </row>
    <row r="151" spans="1:2" x14ac:dyDescent="0.2">
      <c r="A151" t="s">
        <v>241</v>
      </c>
      <c r="B151" s="45">
        <v>63000</v>
      </c>
    </row>
    <row r="152" spans="1:2" x14ac:dyDescent="0.2">
      <c r="A152" t="s">
        <v>242</v>
      </c>
      <c r="B152" s="45">
        <v>3800</v>
      </c>
    </row>
    <row r="153" spans="1:2" x14ac:dyDescent="0.2">
      <c r="A153" t="s">
        <v>243</v>
      </c>
      <c r="B153" s="45">
        <v>104900</v>
      </c>
    </row>
    <row r="154" spans="1:2" x14ac:dyDescent="0.2">
      <c r="A154" t="s">
        <v>244</v>
      </c>
      <c r="B154" s="45">
        <v>14400</v>
      </c>
    </row>
    <row r="155" spans="1:2" x14ac:dyDescent="0.2">
      <c r="A155" t="s">
        <v>245</v>
      </c>
      <c r="B155" s="45">
        <v>37300</v>
      </c>
    </row>
    <row r="156" spans="1:2" x14ac:dyDescent="0.2">
      <c r="A156" t="s">
        <v>246</v>
      </c>
      <c r="B156" s="45">
        <v>18900</v>
      </c>
    </row>
    <row r="157" spans="1:2" x14ac:dyDescent="0.2">
      <c r="A157" t="s">
        <v>247</v>
      </c>
      <c r="B157" s="45">
        <v>42100</v>
      </c>
    </row>
    <row r="158" spans="1:2" x14ac:dyDescent="0.2">
      <c r="A158" t="s">
        <v>248</v>
      </c>
      <c r="B158" s="45">
        <v>31500</v>
      </c>
    </row>
    <row r="159" spans="1:2" x14ac:dyDescent="0.2">
      <c r="A159" t="s">
        <v>249</v>
      </c>
      <c r="B159" s="45">
        <v>56500</v>
      </c>
    </row>
    <row r="160" spans="1:2" x14ac:dyDescent="0.2">
      <c r="A160" t="s">
        <v>250</v>
      </c>
      <c r="B160" s="45">
        <v>26800</v>
      </c>
    </row>
    <row r="161" spans="1:2" x14ac:dyDescent="0.2">
      <c r="A161" t="s">
        <v>251</v>
      </c>
      <c r="B161" s="45">
        <v>21500</v>
      </c>
    </row>
    <row r="162" spans="1:2" x14ac:dyDescent="0.2">
      <c r="A162" t="s">
        <v>252</v>
      </c>
      <c r="B162" s="45">
        <v>64900</v>
      </c>
    </row>
    <row r="163" spans="1:2" x14ac:dyDescent="0.2">
      <c r="A163" t="s">
        <v>253</v>
      </c>
      <c r="B163" s="45">
        <v>42400</v>
      </c>
    </row>
    <row r="164" spans="1:2" x14ac:dyDescent="0.2">
      <c r="A164" t="s">
        <v>254</v>
      </c>
      <c r="B164" s="45">
        <v>22600</v>
      </c>
    </row>
    <row r="165" spans="1:2" x14ac:dyDescent="0.2">
      <c r="A165" t="s">
        <v>255</v>
      </c>
      <c r="B165" s="45">
        <v>10250</v>
      </c>
    </row>
    <row r="166" spans="1:2" x14ac:dyDescent="0.2">
      <c r="A166" t="s">
        <v>256</v>
      </c>
      <c r="B166" s="45">
        <v>25700</v>
      </c>
    </row>
    <row r="167" spans="1:2" x14ac:dyDescent="0.2">
      <c r="A167" t="s">
        <v>257</v>
      </c>
      <c r="B167" s="45">
        <v>8170</v>
      </c>
    </row>
    <row r="168" spans="1:2" x14ac:dyDescent="0.2">
      <c r="A168" t="s">
        <v>258</v>
      </c>
      <c r="B168" s="45">
        <v>18100</v>
      </c>
    </row>
    <row r="169" spans="1:2" x14ac:dyDescent="0.2">
      <c r="A169" t="s">
        <v>259</v>
      </c>
      <c r="B169" s="45">
        <v>4170</v>
      </c>
    </row>
    <row r="170" spans="1:2" x14ac:dyDescent="0.2">
      <c r="A170" t="s">
        <v>260</v>
      </c>
      <c r="B170" s="45">
        <v>7080</v>
      </c>
    </row>
    <row r="171" spans="1:2" x14ac:dyDescent="0.2">
      <c r="A171" t="s">
        <v>261</v>
      </c>
      <c r="B171" s="45">
        <v>7020</v>
      </c>
    </row>
    <row r="172" spans="1:2" x14ac:dyDescent="0.2">
      <c r="A172" t="s">
        <v>262</v>
      </c>
      <c r="B172" s="45">
        <v>8390</v>
      </c>
    </row>
    <row r="173" spans="1:2" x14ac:dyDescent="0.2">
      <c r="A173" t="s">
        <v>263</v>
      </c>
      <c r="B173" s="45">
        <v>12000</v>
      </c>
    </row>
    <row r="174" spans="1:2" x14ac:dyDescent="0.2">
      <c r="A174" t="s">
        <v>264</v>
      </c>
      <c r="B174" s="45">
        <v>4420</v>
      </c>
    </row>
    <row r="175" spans="1:2" x14ac:dyDescent="0.2">
      <c r="A175" t="s">
        <v>265</v>
      </c>
      <c r="B175" s="45">
        <v>13250</v>
      </c>
    </row>
    <row r="176" spans="1:2" x14ac:dyDescent="0.2">
      <c r="A176" t="s">
        <v>266</v>
      </c>
      <c r="B176" s="45">
        <v>4560</v>
      </c>
    </row>
    <row r="177" spans="1:2" x14ac:dyDescent="0.2">
      <c r="A177" t="s">
        <v>267</v>
      </c>
      <c r="B177" s="45">
        <v>7330</v>
      </c>
    </row>
    <row r="178" spans="1:2" x14ac:dyDescent="0.2">
      <c r="A178" t="s">
        <v>268</v>
      </c>
      <c r="B178" s="45">
        <v>8570</v>
      </c>
    </row>
    <row r="179" spans="1:2" x14ac:dyDescent="0.2">
      <c r="A179" t="s">
        <v>269</v>
      </c>
      <c r="B179" s="45">
        <v>8300</v>
      </c>
    </row>
    <row r="180" spans="1:2" x14ac:dyDescent="0.2">
      <c r="A180" t="s">
        <v>270</v>
      </c>
      <c r="B180" s="45">
        <v>80000</v>
      </c>
    </row>
    <row r="181" spans="1:2" x14ac:dyDescent="0.2">
      <c r="A181" t="s">
        <v>271</v>
      </c>
      <c r="B181" s="45">
        <v>12000</v>
      </c>
    </row>
    <row r="182" spans="1:2" x14ac:dyDescent="0.2">
      <c r="A182" t="s">
        <v>272</v>
      </c>
      <c r="B182" s="45">
        <v>41200</v>
      </c>
    </row>
    <row r="183" spans="1:2" x14ac:dyDescent="0.2">
      <c r="A183" t="s">
        <v>273</v>
      </c>
      <c r="B183" s="45">
        <v>31250</v>
      </c>
    </row>
    <row r="184" spans="1:2" x14ac:dyDescent="0.2">
      <c r="A184" t="s">
        <v>274</v>
      </c>
      <c r="B184" s="45">
        <v>15400</v>
      </c>
    </row>
    <row r="185" spans="1:2" x14ac:dyDescent="0.2">
      <c r="A185" t="s">
        <v>275</v>
      </c>
      <c r="B185" s="45">
        <v>15900</v>
      </c>
    </row>
    <row r="186" spans="1:2" x14ac:dyDescent="0.2">
      <c r="A186" t="s">
        <v>276</v>
      </c>
      <c r="B186" s="45">
        <v>9600</v>
      </c>
    </row>
    <row r="187" spans="1:2" x14ac:dyDescent="0.2">
      <c r="A187" t="s">
        <v>277</v>
      </c>
      <c r="B187" s="45">
        <v>14150</v>
      </c>
    </row>
    <row r="188" spans="1:2" x14ac:dyDescent="0.2">
      <c r="A188" t="s">
        <v>278</v>
      </c>
      <c r="B188" s="45">
        <v>18800</v>
      </c>
    </row>
    <row r="189" spans="1:2" x14ac:dyDescent="0.2">
      <c r="A189" t="s">
        <v>279</v>
      </c>
      <c r="B189" s="45">
        <v>68300</v>
      </c>
    </row>
    <row r="190" spans="1:2" x14ac:dyDescent="0.2">
      <c r="A190" t="s">
        <v>280</v>
      </c>
      <c r="B190" s="45">
        <v>31600</v>
      </c>
    </row>
    <row r="191" spans="1:2" x14ac:dyDescent="0.2">
      <c r="A191" t="s">
        <v>281</v>
      </c>
      <c r="B191" s="45">
        <v>24300</v>
      </c>
    </row>
    <row r="192" spans="1:2" x14ac:dyDescent="0.2">
      <c r="A192" t="s">
        <v>282</v>
      </c>
      <c r="B192" s="45">
        <v>17650</v>
      </c>
    </row>
    <row r="193" spans="1:2" x14ac:dyDescent="0.2">
      <c r="A193" t="s">
        <v>283</v>
      </c>
      <c r="B193" s="45">
        <v>9800</v>
      </c>
    </row>
    <row r="194" spans="1:2" x14ac:dyDescent="0.2">
      <c r="A194" t="s">
        <v>284</v>
      </c>
      <c r="B194" s="45">
        <v>27500</v>
      </c>
    </row>
    <row r="195" spans="1:2" x14ac:dyDescent="0.2">
      <c r="A195" t="s">
        <v>303</v>
      </c>
      <c r="B195" s="45">
        <v>107900</v>
      </c>
    </row>
    <row r="196" spans="1:2" x14ac:dyDescent="0.2">
      <c r="A196" t="s">
        <v>312</v>
      </c>
      <c r="B196" s="45">
        <v>20000</v>
      </c>
    </row>
    <row r="197" spans="1:2" x14ac:dyDescent="0.2">
      <c r="A197" t="s">
        <v>311</v>
      </c>
      <c r="B197" s="45">
        <v>12000</v>
      </c>
    </row>
    <row r="198" spans="1:2" x14ac:dyDescent="0.2">
      <c r="A198" t="s">
        <v>314</v>
      </c>
      <c r="B198" s="45">
        <v>11450</v>
      </c>
    </row>
    <row r="199" spans="1:2" x14ac:dyDescent="0.2">
      <c r="A199" t="s">
        <v>302</v>
      </c>
      <c r="B199" s="45">
        <v>41700</v>
      </c>
    </row>
    <row r="200" spans="1:2" x14ac:dyDescent="0.2">
      <c r="A200" t="s">
        <v>299</v>
      </c>
      <c r="B200" s="45">
        <v>12000</v>
      </c>
    </row>
    <row r="201" spans="1:2" x14ac:dyDescent="0.2">
      <c r="A201" t="s">
        <v>300</v>
      </c>
      <c r="B201" s="45">
        <v>12000</v>
      </c>
    </row>
    <row r="202" spans="1:2" x14ac:dyDescent="0.2">
      <c r="A202" t="s">
        <v>327</v>
      </c>
      <c r="B202" s="45">
        <v>0</v>
      </c>
    </row>
    <row r="203" spans="1:2" x14ac:dyDescent="0.2">
      <c r="A203" t="s">
        <v>304</v>
      </c>
      <c r="B203" s="45">
        <v>10250</v>
      </c>
    </row>
    <row r="204" spans="1:2" x14ac:dyDescent="0.2">
      <c r="A204" t="s">
        <v>328</v>
      </c>
      <c r="B204" s="45">
        <v>0</v>
      </c>
    </row>
    <row r="205" spans="1:2" x14ac:dyDescent="0.2">
      <c r="A205" t="s">
        <v>329</v>
      </c>
      <c r="B205" s="45">
        <v>0</v>
      </c>
    </row>
    <row r="206" spans="1:2" x14ac:dyDescent="0.2">
      <c r="A206" t="s">
        <v>289</v>
      </c>
      <c r="B206" s="45">
        <v>13400</v>
      </c>
    </row>
    <row r="207" spans="1:2" x14ac:dyDescent="0.2">
      <c r="A207" t="s">
        <v>330</v>
      </c>
      <c r="B207" s="45">
        <v>0</v>
      </c>
    </row>
    <row r="208" spans="1:2" x14ac:dyDescent="0.2">
      <c r="A208" t="s">
        <v>331</v>
      </c>
      <c r="B208" s="45">
        <v>0</v>
      </c>
    </row>
    <row r="209" spans="1:2" x14ac:dyDescent="0.2">
      <c r="A209" t="s">
        <v>328</v>
      </c>
      <c r="B209" s="45">
        <v>0</v>
      </c>
    </row>
  </sheetData>
  <hyperlinks>
    <hyperlink ref="A91" location="MWG!A1" display="MWG" xr:uid="{6F1E756B-8EDE-7E48-938C-9DB46A9557C0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07B1D-236F-E44E-BB30-B1B7A197C9E2}">
  <sheetPr codeName="Sheet56"/>
  <dimension ref="A3:V62"/>
  <sheetViews>
    <sheetView topLeftCell="A34" workbookViewId="0">
      <selection activeCell="P51" sqref="P51"/>
    </sheetView>
  </sheetViews>
  <sheetFormatPr baseColWidth="10" defaultRowHeight="16" x14ac:dyDescent="0.2"/>
  <cols>
    <col min="13" max="13" width="13.6640625" customWidth="1"/>
  </cols>
  <sheetData>
    <row r="3" spans="9:9" x14ac:dyDescent="0.2">
      <c r="I3" s="77"/>
    </row>
    <row r="4" spans="9:9" x14ac:dyDescent="0.2">
      <c r="I4" s="77"/>
    </row>
    <row r="5" spans="9:9" x14ac:dyDescent="0.2">
      <c r="I5" s="77"/>
    </row>
    <row r="6" spans="9:9" x14ac:dyDescent="0.2">
      <c r="I6" s="77"/>
    </row>
    <row r="7" spans="9:9" x14ac:dyDescent="0.2">
      <c r="I7" s="77"/>
    </row>
    <row r="8" spans="9:9" x14ac:dyDescent="0.2">
      <c r="I8" s="77"/>
    </row>
    <row r="9" spans="9:9" x14ac:dyDescent="0.2">
      <c r="I9" s="77"/>
    </row>
    <row r="10" spans="9:9" x14ac:dyDescent="0.2">
      <c r="I10" s="77"/>
    </row>
    <row r="11" spans="9:9" x14ac:dyDescent="0.2">
      <c r="I11" s="77"/>
    </row>
    <row r="12" spans="9:9" x14ac:dyDescent="0.2">
      <c r="I12" s="77"/>
    </row>
    <row r="31" spans="11:17" x14ac:dyDescent="0.2">
      <c r="K31" s="86"/>
    </row>
    <row r="32" spans="11:17" x14ac:dyDescent="0.2">
      <c r="P32" s="73"/>
      <c r="Q32" s="73"/>
    </row>
    <row r="40" spans="1:22" x14ac:dyDescent="0.2">
      <c r="A40" s="20" t="s">
        <v>297</v>
      </c>
      <c r="B40" s="20" t="s">
        <v>286</v>
      </c>
      <c r="D40" s="20" t="s">
        <v>305</v>
      </c>
      <c r="E40" s="20" t="s">
        <v>286</v>
      </c>
      <c r="G40" s="20" t="s">
        <v>306</v>
      </c>
      <c r="H40" s="20" t="s">
        <v>286</v>
      </c>
      <c r="J40" s="20" t="s">
        <v>310</v>
      </c>
      <c r="K40" s="20" t="s">
        <v>286</v>
      </c>
      <c r="M40" s="20" t="s">
        <v>326</v>
      </c>
      <c r="N40" s="20" t="s">
        <v>286</v>
      </c>
      <c r="P40" s="20" t="s">
        <v>332</v>
      </c>
      <c r="Q40" s="20" t="s">
        <v>286</v>
      </c>
      <c r="S40" s="20" t="s">
        <v>335</v>
      </c>
      <c r="T40" s="20" t="s">
        <v>286</v>
      </c>
      <c r="V40" s="20" t="s">
        <v>336</v>
      </c>
    </row>
    <row r="41" spans="1:22" x14ac:dyDescent="0.2">
      <c r="A41" s="68" t="s">
        <v>122</v>
      </c>
      <c r="B41" s="104">
        <v>20.78</v>
      </c>
      <c r="D41" t="s">
        <v>197</v>
      </c>
      <c r="G41" s="68" t="s">
        <v>206</v>
      </c>
      <c r="J41" s="68" t="s">
        <v>192</v>
      </c>
      <c r="M41" s="68" t="s">
        <v>227</v>
      </c>
      <c r="P41" s="68" t="s">
        <v>225</v>
      </c>
      <c r="S41" s="68" t="s">
        <v>204</v>
      </c>
      <c r="V41" t="s">
        <v>219</v>
      </c>
    </row>
    <row r="42" spans="1:22" x14ac:dyDescent="0.2">
      <c r="A42" s="68" t="s">
        <v>183</v>
      </c>
      <c r="B42" s="104"/>
      <c r="D42" t="s">
        <v>198</v>
      </c>
      <c r="G42" t="s">
        <v>207</v>
      </c>
      <c r="J42" t="s">
        <v>193</v>
      </c>
      <c r="M42" t="s">
        <v>228</v>
      </c>
      <c r="P42" t="s">
        <v>281</v>
      </c>
      <c r="S42" t="s">
        <v>203</v>
      </c>
    </row>
    <row r="43" spans="1:22" x14ac:dyDescent="0.2">
      <c r="A43" s="68" t="s">
        <v>185</v>
      </c>
      <c r="B43" s="104"/>
      <c r="D43" t="s">
        <v>199</v>
      </c>
      <c r="G43" t="s">
        <v>208</v>
      </c>
      <c r="J43" t="s">
        <v>194</v>
      </c>
      <c r="M43" t="s">
        <v>229</v>
      </c>
      <c r="P43" t="s">
        <v>226</v>
      </c>
      <c r="S43" t="s">
        <v>205</v>
      </c>
    </row>
    <row r="44" spans="1:22" x14ac:dyDescent="0.2">
      <c r="A44" s="68" t="s">
        <v>182</v>
      </c>
      <c r="B44" s="104"/>
      <c r="D44" t="s">
        <v>200</v>
      </c>
      <c r="G44" t="s">
        <v>282</v>
      </c>
      <c r="J44" t="s">
        <v>195</v>
      </c>
    </row>
    <row r="45" spans="1:22" x14ac:dyDescent="0.2">
      <c r="A45" t="s">
        <v>184</v>
      </c>
      <c r="B45" s="104"/>
      <c r="D45" t="s">
        <v>304</v>
      </c>
      <c r="J45" t="s">
        <v>212</v>
      </c>
    </row>
    <row r="46" spans="1:22" x14ac:dyDescent="0.2">
      <c r="A46" s="68" t="s">
        <v>187</v>
      </c>
      <c r="B46" s="104"/>
    </row>
    <row r="50" spans="1:19" x14ac:dyDescent="0.2">
      <c r="A50" s="20" t="s">
        <v>307</v>
      </c>
      <c r="B50" s="20" t="s">
        <v>286</v>
      </c>
      <c r="D50" s="20" t="s">
        <v>308</v>
      </c>
      <c r="E50" s="20" t="s">
        <v>286</v>
      </c>
      <c r="G50" s="20" t="s">
        <v>313</v>
      </c>
      <c r="H50" s="20" t="s">
        <v>286</v>
      </c>
      <c r="J50" s="20" t="s">
        <v>315</v>
      </c>
      <c r="K50" s="20" t="s">
        <v>286</v>
      </c>
      <c r="M50" s="20" t="s">
        <v>325</v>
      </c>
      <c r="N50" s="20" t="s">
        <v>286</v>
      </c>
      <c r="P50" s="20" t="s">
        <v>333</v>
      </c>
      <c r="Q50" s="20" t="s">
        <v>286</v>
      </c>
    </row>
    <row r="51" spans="1:19" x14ac:dyDescent="0.2">
      <c r="A51" s="81" t="s">
        <v>154</v>
      </c>
      <c r="D51" s="68" t="s">
        <v>172</v>
      </c>
      <c r="G51" t="s">
        <v>141</v>
      </c>
      <c r="J51" s="68" t="s">
        <v>132</v>
      </c>
      <c r="M51" s="68" t="s">
        <v>209</v>
      </c>
      <c r="P51" s="68" t="s">
        <v>167</v>
      </c>
      <c r="S51" s="68" t="s">
        <v>243</v>
      </c>
    </row>
    <row r="52" spans="1:19" x14ac:dyDescent="0.2">
      <c r="A52" t="s">
        <v>158</v>
      </c>
      <c r="D52" t="s">
        <v>173</v>
      </c>
      <c r="G52" t="s">
        <v>144</v>
      </c>
      <c r="J52" t="s">
        <v>133</v>
      </c>
      <c r="M52" t="s">
        <v>213</v>
      </c>
      <c r="P52" t="s">
        <v>164</v>
      </c>
    </row>
    <row r="53" spans="1:19" x14ac:dyDescent="0.2">
      <c r="A53" t="s">
        <v>159</v>
      </c>
      <c r="D53" t="s">
        <v>174</v>
      </c>
      <c r="G53" t="s">
        <v>145</v>
      </c>
      <c r="J53" t="s">
        <v>134</v>
      </c>
      <c r="M53" t="s">
        <v>210</v>
      </c>
      <c r="P53" t="s">
        <v>170</v>
      </c>
    </row>
    <row r="54" spans="1:19" x14ac:dyDescent="0.2">
      <c r="A54" t="s">
        <v>160</v>
      </c>
      <c r="D54" t="s">
        <v>176</v>
      </c>
      <c r="G54" t="s">
        <v>142</v>
      </c>
      <c r="J54" t="s">
        <v>135</v>
      </c>
      <c r="M54" t="s">
        <v>211</v>
      </c>
      <c r="P54" t="s">
        <v>166</v>
      </c>
    </row>
    <row r="55" spans="1:19" x14ac:dyDescent="0.2">
      <c r="A55" t="s">
        <v>156</v>
      </c>
      <c r="D55" t="s">
        <v>309</v>
      </c>
      <c r="G55" t="s">
        <v>146</v>
      </c>
      <c r="J55" t="s">
        <v>138</v>
      </c>
      <c r="P55" t="s">
        <v>169</v>
      </c>
    </row>
    <row r="56" spans="1:19" x14ac:dyDescent="0.2">
      <c r="A56" t="s">
        <v>161</v>
      </c>
      <c r="D56" t="s">
        <v>180</v>
      </c>
      <c r="G56" t="s">
        <v>150</v>
      </c>
      <c r="J56" t="s">
        <v>137</v>
      </c>
      <c r="P56" t="s">
        <v>165</v>
      </c>
    </row>
    <row r="57" spans="1:19" x14ac:dyDescent="0.2">
      <c r="A57" t="s">
        <v>162</v>
      </c>
      <c r="D57" t="s">
        <v>179</v>
      </c>
      <c r="G57" t="s">
        <v>147</v>
      </c>
      <c r="J57" t="s">
        <v>136</v>
      </c>
      <c r="P57" t="s">
        <v>265</v>
      </c>
    </row>
    <row r="58" spans="1:19" x14ac:dyDescent="0.2">
      <c r="A58" t="s">
        <v>157</v>
      </c>
      <c r="D58" t="s">
        <v>181</v>
      </c>
      <c r="G58" t="s">
        <v>148</v>
      </c>
      <c r="J58" t="s">
        <v>139</v>
      </c>
    </row>
    <row r="59" spans="1:19" x14ac:dyDescent="0.2">
      <c r="A59" t="s">
        <v>163</v>
      </c>
      <c r="G59" t="s">
        <v>149</v>
      </c>
      <c r="J59" t="s">
        <v>140</v>
      </c>
    </row>
    <row r="60" spans="1:19" x14ac:dyDescent="0.2">
      <c r="A60" t="s">
        <v>155</v>
      </c>
      <c r="G60" t="s">
        <v>143</v>
      </c>
      <c r="J60" t="s">
        <v>273</v>
      </c>
    </row>
    <row r="61" spans="1:19" x14ac:dyDescent="0.2">
      <c r="G61" t="s">
        <v>314</v>
      </c>
      <c r="J61" t="s">
        <v>311</v>
      </c>
    </row>
    <row r="62" spans="1:19" x14ac:dyDescent="0.2">
      <c r="G62" t="s">
        <v>153</v>
      </c>
      <c r="J62" t="s">
        <v>312</v>
      </c>
    </row>
  </sheetData>
  <mergeCells count="1">
    <mergeCell ref="B41:B46"/>
  </mergeCells>
  <hyperlinks>
    <hyperlink ref="A41" location="MWG!A1" display="MWG" xr:uid="{55063863-26A1-1641-AA36-7DFF10B76E3B}"/>
    <hyperlink ref="A42" location="DGW!A1" display="DGW" xr:uid="{5F6799EA-437D-2041-B938-C5276404A656}"/>
    <hyperlink ref="A43" location="VNM!A1" display="VNM" xr:uid="{4FE2ED30-14D5-3245-B7B0-AE4D914231D5}"/>
    <hyperlink ref="A44" location="FRT!A1" display="FRT" xr:uid="{F8C3CFCA-B17C-D74C-AF40-B371031C59F5}"/>
    <hyperlink ref="A46" location="PNJ!A1" display="PNJ" xr:uid="{9F94D7DF-AF58-0B47-80D3-A5D5D258D2EC}"/>
    <hyperlink ref="G41" location="HPG!A1" display="HPG" xr:uid="{74EE276B-66B7-0646-B94D-05379B32BA4A}"/>
    <hyperlink ref="D51" location="KBC!A1" display="KBC" xr:uid="{7560115C-3D3C-2944-9C59-6A3583850F35}"/>
    <hyperlink ref="A51" location="PDR!A1" display="PDR" xr:uid="{8E873D61-CE4D-2842-B2EE-1B352123A2B0}"/>
    <hyperlink ref="J41" location="GMD!A1" display="GMD" xr:uid="{DEF65630-D985-974F-AE88-7D5154791318}"/>
    <hyperlink ref="J51" location="SSI!A1" display="SSI" xr:uid="{D35A02F0-FB35-C649-B2EF-DF9D78A49D58}"/>
    <hyperlink ref="M51" location="BSR!A1" display="BSR" xr:uid="{752E8660-F238-2C4C-B1F5-4973B9B82AE9}"/>
    <hyperlink ref="M41" location="DBC!A1" display="DBC" xr:uid="{A298D251-2F61-8C4D-8ECD-885F74E8D9C4}"/>
    <hyperlink ref="P41" location="PTB!A1" display="PTB" xr:uid="{37D9D1E7-7BC5-DA4C-838B-F800234BAE1C}"/>
    <hyperlink ref="P51" location="HHV!A1" display="HHV" xr:uid="{4859BD13-D19F-DB40-91B9-CC752BA0538C}"/>
    <hyperlink ref="S41" location="QTP!A1" display="QTP" xr:uid="{22FF43B6-7745-E74D-9CFB-24B79E8FAB39}"/>
    <hyperlink ref="S51" location="FPT!A1" display="FPT" xr:uid="{BAC4CF1B-7EDC-9649-9E8B-51329D3BBD41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1648D-A725-284F-A1CA-BC0D08B0CD0D}">
  <sheetPr codeName="Sheet57"/>
  <dimension ref="A3:T61"/>
  <sheetViews>
    <sheetView topLeftCell="A34" workbookViewId="0">
      <selection activeCell="H53" sqref="H53"/>
    </sheetView>
  </sheetViews>
  <sheetFormatPr baseColWidth="10" defaultRowHeight="16" x14ac:dyDescent="0.2"/>
  <cols>
    <col min="1" max="1" width="11.5" bestFit="1" customWidth="1"/>
    <col min="2" max="2" width="13.83203125" customWidth="1"/>
    <col min="3" max="3" width="14.83203125" customWidth="1"/>
    <col min="4" max="4" width="13" customWidth="1"/>
    <col min="5" max="5" width="12.5" customWidth="1"/>
    <col min="6" max="6" width="13.1640625" customWidth="1"/>
    <col min="7" max="7" width="13.83203125" customWidth="1"/>
  </cols>
  <sheetData>
    <row r="3" spans="9:9" x14ac:dyDescent="0.2">
      <c r="I3" s="77"/>
    </row>
    <row r="4" spans="9:9" x14ac:dyDescent="0.2">
      <c r="I4" s="77"/>
    </row>
    <row r="5" spans="9:9" x14ac:dyDescent="0.2">
      <c r="I5" s="77"/>
    </row>
    <row r="6" spans="9:9" x14ac:dyDescent="0.2">
      <c r="I6" s="77"/>
    </row>
    <row r="7" spans="9:9" x14ac:dyDescent="0.2">
      <c r="I7" s="77"/>
    </row>
    <row r="8" spans="9:9" x14ac:dyDescent="0.2">
      <c r="I8" s="77"/>
    </row>
    <row r="9" spans="9:9" x14ac:dyDescent="0.2">
      <c r="I9" s="77"/>
    </row>
    <row r="10" spans="9:9" x14ac:dyDescent="0.2">
      <c r="I10" s="77"/>
    </row>
    <row r="11" spans="9:9" x14ac:dyDescent="0.2">
      <c r="I11" s="77"/>
    </row>
    <row r="12" spans="9:9" x14ac:dyDescent="0.2">
      <c r="I12" s="77"/>
    </row>
    <row r="31" spans="11:11" x14ac:dyDescent="0.2">
      <c r="K31" s="86"/>
    </row>
    <row r="40" spans="1:20" ht="19" x14ac:dyDescent="0.25">
      <c r="A40" s="105" t="s">
        <v>318</v>
      </c>
      <c r="B40" s="105"/>
      <c r="C40" s="105"/>
      <c r="D40" s="105"/>
      <c r="E40" s="105"/>
      <c r="F40" s="105"/>
      <c r="G40" s="105"/>
      <c r="H40" s="105"/>
      <c r="I40" s="105"/>
      <c r="J40" s="105"/>
      <c r="K40" s="105"/>
      <c r="L40" s="105"/>
      <c r="M40" s="105"/>
      <c r="N40" s="105"/>
      <c r="O40" s="105"/>
      <c r="P40" s="105"/>
      <c r="Q40" s="105"/>
      <c r="R40" s="105"/>
      <c r="S40" s="105"/>
      <c r="T40" s="105"/>
    </row>
    <row r="41" spans="1:20" x14ac:dyDescent="0.2">
      <c r="A41" s="92" t="str" cm="1">
        <f t="array" ref="A41:T41">GetTopCashSheets()</f>
        <v>VIC</v>
      </c>
      <c r="B41" s="93" t="str">
        <v>BSR</v>
      </c>
      <c r="C41" s="90" t="str">
        <v>VCB</v>
      </c>
      <c r="D41" s="88" t="str">
        <v>VHM</v>
      </c>
      <c r="E41" s="89" t="str">
        <v>PLX</v>
      </c>
      <c r="F41" s="91" t="str">
        <v>HPG</v>
      </c>
      <c r="G41" s="91" t="str">
        <v>MSN</v>
      </c>
      <c r="H41" s="91" t="str">
        <v>CTG</v>
      </c>
      <c r="I41" s="91" t="str">
        <v>POW</v>
      </c>
      <c r="J41" s="91" t="str">
        <v>FPT</v>
      </c>
      <c r="K41" s="91" t="str">
        <v>STB</v>
      </c>
      <c r="L41" s="91" t="str">
        <v>ACB</v>
      </c>
      <c r="M41" s="91" t="str">
        <v>MCH</v>
      </c>
      <c r="N41" s="91" t="str">
        <v>PVS</v>
      </c>
      <c r="O41" s="91" t="str">
        <v>GVR</v>
      </c>
      <c r="P41" s="91" t="str">
        <v>GAS</v>
      </c>
      <c r="Q41" s="91" t="str">
        <v>OIL</v>
      </c>
      <c r="R41" s="91" t="str">
        <v>MWG</v>
      </c>
      <c r="S41" s="91" t="str">
        <v>VND</v>
      </c>
      <c r="T41" s="91" t="str">
        <v>VRE</v>
      </c>
    </row>
    <row r="42" spans="1:20" x14ac:dyDescent="0.2">
      <c r="A42" s="32" cm="1">
        <f t="array" aca="1" ref="A42" ca="1">INDIRECT("'" &amp; A41 &amp; "'!$Q$3")</f>
        <v>29289535</v>
      </c>
      <c r="B42" s="32" cm="1">
        <f t="array" aca="1" ref="B42" ca="1">INDIRECT("'" &amp; B41 &amp; "'!$Q$3")</f>
        <v>17000621</v>
      </c>
      <c r="C42" s="32" cm="1">
        <f t="array" aca="1" ref="C42" ca="1">INDIRECT("'" &amp; C41 &amp; "'!$Q$3")</f>
        <v>14504849</v>
      </c>
      <c r="D42" s="32" cm="1">
        <f t="array" aca="1" ref="D42" ca="1">INDIRECT("'" &amp; D41 &amp; "'!$Q$3")</f>
        <v>14104131</v>
      </c>
      <c r="E42" s="32" cm="1">
        <f t="array" aca="1" ref="E42" ca="1">INDIRECT("'" &amp; E41 &amp; "'!$Q$3")</f>
        <v>13379071</v>
      </c>
      <c r="F42" s="32" cm="1">
        <f t="array" aca="1" ref="F42" ca="1">INDIRECT("'" &amp; F41 &amp; "'!$Q$3")</f>
        <v>12267401</v>
      </c>
      <c r="G42" s="32" cm="1">
        <f t="array" aca="1" ref="G42" ca="1">INDIRECT("'" &amp; G41 &amp; "'!$Q$3")</f>
        <v>10124515</v>
      </c>
      <c r="H42" s="32" cm="1">
        <f t="array" aca="1" ref="H42" ca="1">INDIRECT("'" &amp; H41 &amp; "'!$Q$3")</f>
        <v>9759580</v>
      </c>
      <c r="I42" s="32" cm="1">
        <f t="array" aca="1" ref="I42" ca="1">INDIRECT("'" &amp; I41 &amp; "'!$Q$3")</f>
        <v>8592015</v>
      </c>
      <c r="J42" s="32" cm="1">
        <f t="array" aca="1" ref="J42" ca="1">INDIRECT("'" &amp; J41 &amp; "'!$Q$3")</f>
        <v>8279156</v>
      </c>
      <c r="K42" s="32" cm="1">
        <f t="array" aca="1" ref="K42" ca="1">INDIRECT("'" &amp; K41 &amp; "'!$Q$3")</f>
        <v>7545270</v>
      </c>
      <c r="L42" s="32" cm="1">
        <f t="array" aca="1" ref="L42" ca="1">INDIRECT("'" &amp; L41 &amp; "'!$Q$3")</f>
        <v>6909300</v>
      </c>
      <c r="M42" s="32" cm="1">
        <f t="array" aca="1" ref="M42" ca="1">INDIRECT("'" &amp; M41 &amp; "'!$Q$3")</f>
        <v>5789870</v>
      </c>
      <c r="N42" s="32" cm="1">
        <f t="array" aca="1" ref="N42" ca="1">INDIRECT("'" &amp; N41 &amp; "'!$Q$3")</f>
        <v>5757120</v>
      </c>
      <c r="O42" s="32" cm="1">
        <f t="array" aca="1" ref="O42" ca="1">INDIRECT("'" &amp; O41 &amp; "'!$Q$3")</f>
        <v>5677906</v>
      </c>
      <c r="P42" s="32" cm="1">
        <f t="array" aca="1" ref="P42" ca="1">INDIRECT("'" &amp; P41 &amp; "'!$Q$3")</f>
        <v>5668895</v>
      </c>
      <c r="Q42" s="32" cm="1">
        <f t="array" aca="1" ref="Q42" ca="1">INDIRECT("'" &amp; Q41 &amp; "'!$Q$3")</f>
        <v>5380876</v>
      </c>
      <c r="R42" s="32" cm="1">
        <f t="array" aca="1" ref="R42" ca="1">INDIRECT("'" &amp; R41 &amp; "'!$Q$3")</f>
        <v>5365704</v>
      </c>
      <c r="S42" s="32" cm="1">
        <f t="array" aca="1" ref="S42" ca="1">INDIRECT("'" &amp; S41 &amp; "'!$Q$3")</f>
        <v>4861988</v>
      </c>
      <c r="T42" s="32" cm="1">
        <f t="array" aca="1" ref="T42" ca="1">INDIRECT("'" &amp; T41 &amp; "'!$Q$3")</f>
        <v>4101549</v>
      </c>
    </row>
    <row r="44" spans="1:20" ht="19" x14ac:dyDescent="0.25">
      <c r="A44" s="105" t="s">
        <v>319</v>
      </c>
      <c r="B44" s="105"/>
      <c r="C44" s="105"/>
      <c r="D44" s="105"/>
      <c r="E44" s="105"/>
      <c r="F44" s="105"/>
      <c r="G44" s="105"/>
      <c r="H44" s="105"/>
      <c r="I44" s="105"/>
      <c r="J44" s="105"/>
      <c r="K44" s="105"/>
      <c r="L44" s="105"/>
      <c r="M44" s="105"/>
      <c r="N44" s="105"/>
      <c r="O44" s="105"/>
      <c r="P44" s="105"/>
      <c r="Q44" s="105"/>
      <c r="R44" s="105"/>
      <c r="S44" s="105"/>
      <c r="T44" s="105"/>
    </row>
    <row r="45" spans="1:20" x14ac:dyDescent="0.2">
      <c r="A45" s="92" t="str" cm="1">
        <f t="array" ref="A45:T45">GetTopCashSkipSheets()</f>
        <v>VHM</v>
      </c>
      <c r="B45" s="93" t="str">
        <v>HPG</v>
      </c>
      <c r="C45" s="90" t="str">
        <v>MSN</v>
      </c>
      <c r="D45" s="88" t="str">
        <v>FPT</v>
      </c>
      <c r="E45" s="89" t="str">
        <v>MCH</v>
      </c>
      <c r="F45" s="91" t="str">
        <v>PVS</v>
      </c>
      <c r="G45" s="91" t="str">
        <v>MWG</v>
      </c>
      <c r="H45" s="91" t="str">
        <v>VND</v>
      </c>
      <c r="I45" s="91" t="str">
        <v>VRE</v>
      </c>
      <c r="J45" s="91" t="str">
        <v>KDH</v>
      </c>
      <c r="K45" s="91" t="str">
        <v>NVL</v>
      </c>
      <c r="L45" s="91" t="str">
        <v>GEX</v>
      </c>
      <c r="M45" s="91" t="str">
        <v>REE</v>
      </c>
      <c r="N45" s="91" t="str">
        <v>VNM</v>
      </c>
      <c r="O45" s="91" t="str">
        <v>CTD</v>
      </c>
      <c r="P45" s="91" t="str">
        <v>HCM</v>
      </c>
      <c r="Q45" s="91" t="str">
        <v>NLG</v>
      </c>
      <c r="R45" s="91" t="str">
        <v>DIG</v>
      </c>
      <c r="S45" s="91" t="str">
        <v>DCM</v>
      </c>
      <c r="T45" s="91" t="str">
        <v>VCG</v>
      </c>
    </row>
    <row r="46" spans="1:20" x14ac:dyDescent="0.2">
      <c r="A46" s="32" cm="1">
        <f t="array" aca="1" ref="A46" ca="1">INDIRECT("'" &amp; A45 &amp; "'!$Q$3")</f>
        <v>14104131</v>
      </c>
      <c r="B46" s="32" cm="1">
        <f t="array" aca="1" ref="B46" ca="1">INDIRECT("'" &amp; B45 &amp; "'!$Q$3")</f>
        <v>12267401</v>
      </c>
      <c r="C46" s="32" cm="1">
        <f t="array" aca="1" ref="C46" ca="1">INDIRECT("'" &amp; C45 &amp; "'!$Q$3")</f>
        <v>10124515</v>
      </c>
      <c r="D46" s="32" cm="1">
        <f t="array" aca="1" ref="D46" ca="1">INDIRECT("'" &amp; D45 &amp; "'!$Q$3")</f>
        <v>8279156</v>
      </c>
      <c r="E46" s="32" cm="1">
        <f t="array" aca="1" ref="E46" ca="1">INDIRECT("'" &amp; E45 &amp; "'!$Q$3")</f>
        <v>5789870</v>
      </c>
      <c r="F46" s="32" cm="1">
        <f t="array" aca="1" ref="F46" ca="1">INDIRECT("'" &amp; F45 &amp; "'!$Q$3")</f>
        <v>5757120</v>
      </c>
      <c r="G46" s="32" cm="1">
        <f t="array" aca="1" ref="G46" ca="1">INDIRECT("'" &amp; G45 &amp; "'!$Q$3")</f>
        <v>5365704</v>
      </c>
      <c r="H46" s="32" cm="1">
        <f t="array" aca="1" ref="H46" ca="1">INDIRECT("'" &amp; H45 &amp; "'!$Q$3")</f>
        <v>4861988</v>
      </c>
      <c r="I46" s="32" cm="1">
        <f t="array" aca="1" ref="I46" ca="1">INDIRECT("'" &amp; I45 &amp; "'!$Q$3")</f>
        <v>4101549</v>
      </c>
      <c r="J46" s="32" cm="1">
        <f t="array" aca="1" ref="J46" ca="1">INDIRECT("'" &amp; J45 &amp; "'!$Q$3")</f>
        <v>3729624</v>
      </c>
      <c r="K46" s="32" cm="1">
        <f t="array" aca="1" ref="K46" ca="1">INDIRECT("'" &amp; K45 &amp; "'!$Q$3")</f>
        <v>3412094</v>
      </c>
      <c r="L46" s="32" cm="1">
        <f t="array" aca="1" ref="L46" ca="1">INDIRECT("'" &amp; L45 &amp; "'!$Q$3")</f>
        <v>3315750</v>
      </c>
      <c r="M46" s="32" cm="1">
        <f t="array" aca="1" ref="M46" ca="1">INDIRECT("'" &amp; M45 &amp; "'!$Q$3")</f>
        <v>3022796</v>
      </c>
      <c r="N46" s="32" cm="1">
        <f t="array" aca="1" ref="N46" ca="1">INDIRECT("'" &amp; N45 &amp; "'!$Q$3")</f>
        <v>2912027</v>
      </c>
      <c r="O46" s="32" cm="1">
        <f t="array" aca="1" ref="O46" ca="1">INDIRECT("'" &amp; O45 &amp; "'!$Q$3")</f>
        <v>2842181</v>
      </c>
      <c r="P46" s="32" cm="1">
        <f t="array" aca="1" ref="P46" ca="1">INDIRECT("'" &amp; P45 &amp; "'!$Q$3")</f>
        <v>2824566</v>
      </c>
      <c r="Q46" s="32" cm="1">
        <f t="array" aca="1" ref="Q46" ca="1">INDIRECT("'" &amp; Q45 &amp; "'!$Q$3")</f>
        <v>2540150</v>
      </c>
      <c r="R46" s="32" cm="1">
        <f t="array" aca="1" ref="R46" ca="1">INDIRECT("'" &amp; R45 &amp; "'!$Q$3")</f>
        <v>2307305</v>
      </c>
      <c r="S46" s="32" cm="1">
        <f t="array" aca="1" ref="S46" ca="1">INDIRECT("'" &amp; S45 &amp; "'!$Q$3")</f>
        <v>2284399</v>
      </c>
      <c r="T46" s="32" cm="1">
        <f t="array" aca="1" ref="T46" ca="1">INDIRECT("'" &amp; T45 &amp; "'!$Q$3")</f>
        <v>2282499</v>
      </c>
    </row>
    <row r="48" spans="1:20" ht="19" x14ac:dyDescent="0.25">
      <c r="A48" s="105" t="s">
        <v>320</v>
      </c>
      <c r="B48" s="105"/>
      <c r="C48" s="105"/>
      <c r="D48" s="105"/>
      <c r="E48" s="105"/>
      <c r="F48" s="105"/>
      <c r="G48" s="105"/>
      <c r="H48" s="105"/>
      <c r="I48" s="105"/>
      <c r="J48" s="105"/>
      <c r="K48" s="105"/>
      <c r="L48" s="105"/>
      <c r="M48" s="105"/>
      <c r="N48" s="105"/>
      <c r="O48" s="105"/>
      <c r="P48" s="105"/>
      <c r="Q48" s="105"/>
      <c r="R48" s="105"/>
      <c r="S48" s="105"/>
      <c r="T48" s="105"/>
    </row>
    <row r="49" spans="1:20" x14ac:dyDescent="0.2">
      <c r="A49" s="92" t="str" cm="1">
        <f t="array" ref="A49:T49">GetTopEPSSheets()</f>
        <v>BMP</v>
      </c>
      <c r="B49" s="93" t="str">
        <v>NTC</v>
      </c>
      <c r="C49" s="90" t="str">
        <v>MCH</v>
      </c>
      <c r="D49" s="88" t="str">
        <v>DVP</v>
      </c>
      <c r="E49" s="89" t="str">
        <v>DGC</v>
      </c>
      <c r="F49" s="91" t="str">
        <v>DHG</v>
      </c>
      <c r="G49" s="91" t="str">
        <v>VHM</v>
      </c>
      <c r="H49" s="91" t="str">
        <v>GMD</v>
      </c>
      <c r="I49" s="91" t="str">
        <v>DHA</v>
      </c>
      <c r="J49" s="91" t="str">
        <v>QNS</v>
      </c>
      <c r="K49" s="91" t="str">
        <v>NTL</v>
      </c>
      <c r="L49" s="91" t="str">
        <v>PNJ</v>
      </c>
      <c r="M49" s="91" t="str">
        <v>VCB</v>
      </c>
      <c r="N49" s="91" t="str">
        <v>REE</v>
      </c>
      <c r="O49" s="91" t="str">
        <v>SIP</v>
      </c>
      <c r="P49" s="91" t="str">
        <v>LTG</v>
      </c>
      <c r="Q49" s="91" t="str">
        <v>THG</v>
      </c>
      <c r="R49" s="91" t="str">
        <v>TCB</v>
      </c>
      <c r="S49" s="91" t="str">
        <v>FPT</v>
      </c>
      <c r="T49" s="91" t="str">
        <v>GAS</v>
      </c>
    </row>
    <row r="50" spans="1:20" x14ac:dyDescent="0.2">
      <c r="A50" s="86" cm="1">
        <f t="array" aca="1" ref="A50" ca="1">INDIRECT("'" &amp; A49 &amp; "'!$K$31")</f>
        <v>12.716748982280169</v>
      </c>
      <c r="B50" s="86" cm="1">
        <f t="array" aca="1" ref="B50" ca="1">INDIRECT("'" &amp; B49 &amp; "'!$K$31")</f>
        <v>12.485427071189227</v>
      </c>
      <c r="C50" s="86" cm="1">
        <f t="array" aca="1" ref="C50" ca="1">INDIRECT("'" &amp; C49 &amp; "'!$K$31")</f>
        <v>9.7395884309790226</v>
      </c>
      <c r="D50" s="86" cm="1">
        <f t="array" aca="1" ref="D50" ca="1">INDIRECT("'" &amp; D49 &amp; "'!$K$31")</f>
        <v>8.2231500000000004</v>
      </c>
      <c r="E50" s="86" cm="1">
        <f t="array" aca="1" ref="E50" ca="1">INDIRECT("'" &amp; E49 &amp; "'!$K$31")</f>
        <v>8.1856807745960118</v>
      </c>
      <c r="F50" s="86" cm="1">
        <f t="array" aca="1" ref="F50" ca="1">INDIRECT("'" &amp; F49 &amp; "'!$K$31")</f>
        <v>8.0422148976086625</v>
      </c>
      <c r="G50" s="86" cm="1">
        <f t="array" aca="1" ref="G50" ca="1">INDIRECT("'" &amp; G49 &amp; "'!$K$31")</f>
        <v>7.607412327967265</v>
      </c>
      <c r="H50" s="86" cm="1">
        <f t="array" aca="1" ref="H50" ca="1">INDIRECT("'" &amp; H49 &amp; "'!$K$31")</f>
        <v>7.2623716234137055</v>
      </c>
      <c r="I50" s="86" cm="1">
        <f t="array" aca="1" ref="I50" ca="1">INDIRECT("'" &amp; I49 &amp; "'!$K$31")</f>
        <v>6.3454591702906873</v>
      </c>
      <c r="J50" s="86" cm="1">
        <f t="array" aca="1" ref="J50" ca="1">INDIRECT("'" &amp; J49 &amp; "'!$K$31")</f>
        <v>6.1340176949369534</v>
      </c>
      <c r="K50" s="86" cm="1">
        <f t="array" aca="1" ref="K50" ca="1">INDIRECT("'" &amp; K49 &amp; "'!$K$31")</f>
        <v>6.0142039795080979</v>
      </c>
      <c r="L50" s="86" cm="1">
        <f t="array" aca="1" ref="L50" ca="1">INDIRECT("'" &amp; L49 &amp; "'!$K$31")</f>
        <v>6.0075170737845145</v>
      </c>
      <c r="M50" s="86" cm="1">
        <f t="array" aca="1" ref="M50" ca="1">INDIRECT("'" &amp; M49 &amp; "'!$K$31")</f>
        <v>5.9102994077051489</v>
      </c>
      <c r="N50" s="86" cm="1">
        <f t="array" aca="1" ref="N50" ca="1">INDIRECT("'" &amp; N49 &amp; "'!$K$31")</f>
        <v>5.3398824829772824</v>
      </c>
      <c r="O50" s="86" cm="1">
        <f t="array" aca="1" ref="O50" ca="1">INDIRECT("'" &amp; O49 &amp; "'!$K$31")</f>
        <v>5.2596002650555551</v>
      </c>
      <c r="P50" s="86" cm="1">
        <f t="array" aca="1" ref="P50" ca="1">INDIRECT("'" &amp; P49 &amp; "'!$K$31")</f>
        <v>5.2392527744161743</v>
      </c>
      <c r="Q50" s="86" cm="1">
        <f t="array" aca="1" ref="Q50" ca="1">INDIRECT("'" &amp; Q49 &amp; "'!$K$31")</f>
        <v>5.2287892583884865</v>
      </c>
      <c r="R50" s="86" cm="1">
        <f t="array" aca="1" ref="R50" ca="1">INDIRECT("'" &amp; R49 &amp; "'!$K$31")</f>
        <v>5.1110707737219707</v>
      </c>
      <c r="S50" s="86" cm="1">
        <f t="array" aca="1" ref="S50" ca="1">INDIRECT("'" &amp; S49 &amp; "'!$K$31")</f>
        <v>5.095022505964959</v>
      </c>
      <c r="T50" s="86" cm="1">
        <f t="array" aca="1" ref="T50" ca="1">INDIRECT("'" &amp; T49 &amp; "'!$K$31")</f>
        <v>5.0532619160850043</v>
      </c>
    </row>
    <row r="52" spans="1:20" ht="19" x14ac:dyDescent="0.25">
      <c r="A52" s="105" t="s">
        <v>322</v>
      </c>
      <c r="B52" s="105"/>
      <c r="C52" s="105"/>
      <c r="D52" s="105"/>
      <c r="E52" s="105"/>
      <c r="F52" s="105"/>
      <c r="G52" s="105"/>
      <c r="H52" s="105"/>
      <c r="I52" s="105"/>
      <c r="J52" s="105"/>
      <c r="K52" s="105"/>
      <c r="L52" s="105"/>
      <c r="M52" s="105"/>
      <c r="N52" s="105"/>
      <c r="O52" s="105"/>
      <c r="P52" s="105"/>
      <c r="Q52" s="105"/>
      <c r="R52" s="105"/>
      <c r="S52" s="105"/>
      <c r="T52" s="105"/>
    </row>
    <row r="53" spans="1:20" x14ac:dyDescent="0.2">
      <c r="A53" s="94" t="str" cm="1">
        <f t="array" ref="A53:T53">GetTopDESheets()</f>
        <v>FRT</v>
      </c>
      <c r="B53" s="95" t="str">
        <v>NVL</v>
      </c>
      <c r="C53" s="96" t="str">
        <v>SIP</v>
      </c>
      <c r="D53" s="97" t="str">
        <v>NTC</v>
      </c>
      <c r="E53" s="98" t="str">
        <v>PET</v>
      </c>
      <c r="F53" s="99" t="str">
        <v>VIC</v>
      </c>
      <c r="G53" s="99" t="str">
        <v>VTP</v>
      </c>
      <c r="H53" s="99" t="str">
        <v>HHV</v>
      </c>
      <c r="I53" s="99" t="str">
        <v>CTS</v>
      </c>
      <c r="J53" s="99" t="str">
        <v>SZC</v>
      </c>
      <c r="K53" s="99" t="str">
        <v>CII</v>
      </c>
      <c r="L53" s="99" t="str">
        <v>MSN</v>
      </c>
      <c r="M53" s="99" t="str">
        <v>CTR</v>
      </c>
      <c r="N53" s="99" t="str">
        <v>PLC</v>
      </c>
      <c r="O53" s="99" t="str">
        <v>HAG</v>
      </c>
      <c r="P53" s="99" t="str">
        <v>MBS</v>
      </c>
      <c r="Q53" s="99" t="str">
        <v>SSI</v>
      </c>
      <c r="R53" s="99" t="str">
        <v>VCG</v>
      </c>
      <c r="S53" s="99" t="str">
        <v>IDC</v>
      </c>
      <c r="T53" s="99" t="str">
        <v>DGW</v>
      </c>
    </row>
    <row r="54" spans="1:20" x14ac:dyDescent="0.2">
      <c r="A54" s="47" cm="1">
        <f t="array" aca="1" ref="A54" ca="1">INDIRECT("'" &amp; A53 &amp; "'!$L$3") / INDIRECT("'" &amp; A53 &amp; "'!$J$3")</f>
        <v>6.6190539620863555</v>
      </c>
      <c r="B54" s="47" cm="1">
        <f t="array" aca="1" ref="B54" ca="1">INDIRECT("'" &amp; B53 &amp; "'!$L$3") / INDIRECT("'" &amp; B53 &amp; "'!$J$3")</f>
        <v>4.3047659062802293</v>
      </c>
      <c r="C54" s="47" cm="1">
        <f t="array" aca="1" ref="C54" ca="1">INDIRECT("'" &amp; C53 &amp; "'!$L$3") / INDIRECT("'" &amp; C53 &amp; "'!$J$3")</f>
        <v>4.2203298092310035</v>
      </c>
      <c r="D54" s="47" cm="1">
        <f t="array" aca="1" ref="D54" ca="1">INDIRECT("'" &amp; D53 &amp; "'!$L$3") / INDIRECT("'" &amp; D53 &amp; "'!$J$3")</f>
        <v>3.7516155463081629</v>
      </c>
      <c r="E54" s="47" cm="1">
        <f t="array" aca="1" ref="E54" ca="1">INDIRECT("'" &amp; E53 &amp; "'!$L$3") / INDIRECT("'" &amp; E53 &amp; "'!$J$3")</f>
        <v>3.7438338888303715</v>
      </c>
      <c r="F54" s="47" cm="1">
        <f t="array" aca="1" ref="F54" ca="1">INDIRECT("'" &amp; F53 &amp; "'!$L$3") / INDIRECT("'" &amp; F53 &amp; "'!$J$3")</f>
        <v>3.5237801886395266</v>
      </c>
      <c r="G54" s="47" cm="1">
        <f t="array" aca="1" ref="G54" ca="1">INDIRECT("'" &amp; G53 &amp; "'!$L$3") / INDIRECT("'" &amp; G53 &amp; "'!$J$3")</f>
        <v>3.2853919866961325</v>
      </c>
      <c r="H54" s="47" cm="1">
        <f t="array" aca="1" ref="H54" ca="1">INDIRECT("'" &amp; H53 &amp; "'!$L$3") / INDIRECT("'" &amp; H53 &amp; "'!$J$3")</f>
        <v>3.2124246369083993</v>
      </c>
      <c r="I54" s="47" cm="1">
        <f t="array" aca="1" ref="I54" ca="1">INDIRECT("'" &amp; I53 &amp; "'!$L$3") / INDIRECT("'" &amp; I53 &amp; "'!$J$3")</f>
        <v>3.1996948160432557</v>
      </c>
      <c r="J54" s="47" cm="1">
        <f t="array" aca="1" ref="J54" ca="1">INDIRECT("'" &amp; J53 &amp; "'!$L$3") / INDIRECT("'" &amp; J53 &amp; "'!$J$3")</f>
        <v>3.0068312309512093</v>
      </c>
      <c r="K54" s="47" cm="1">
        <f t="array" aca="1" ref="K54" ca="1">INDIRECT("'" &amp; K53 &amp; "'!$L$3") / INDIRECT("'" &amp; K53 &amp; "'!$J$3")</f>
        <v>2.9034614782183752</v>
      </c>
      <c r="L54" s="47" cm="1">
        <f t="array" aca="1" ref="L54" ca="1">INDIRECT("'" &amp; L53 &amp; "'!$L$3") / INDIRECT("'" &amp; L53 &amp; "'!$J$3")</f>
        <v>2.8544483897256079</v>
      </c>
      <c r="M54" s="47" cm="1">
        <f t="array" aca="1" ref="M54" ca="1">INDIRECT("'" &amp; M53 &amp; "'!$L$3") / INDIRECT("'" &amp; M53 &amp; "'!$J$3")</f>
        <v>2.4806439978460402</v>
      </c>
      <c r="N54" s="47" cm="1">
        <f t="array" aca="1" ref="N54" ca="1">INDIRECT("'" &amp; N53 &amp; "'!$L$3") / INDIRECT("'" &amp; N53 &amp; "'!$J$3")</f>
        <v>2.2212969377437748</v>
      </c>
      <c r="O54" s="47" cm="1">
        <f t="array" aca="1" ref="O54" ca="1">INDIRECT("'" &amp; O53 &amp; "'!$L$3") / INDIRECT("'" &amp; O53 &amp; "'!$J$3")</f>
        <v>2.2007456290008793</v>
      </c>
      <c r="P54" s="47" cm="1">
        <f t="array" aca="1" ref="P54" ca="1">INDIRECT("'" &amp; P53 &amp; "'!$L$3") / INDIRECT("'" &amp; P53 &amp; "'!$J$3")</f>
        <v>2.0417879733142579</v>
      </c>
      <c r="Q54" s="47" cm="1">
        <f t="array" aca="1" ref="Q54" ca="1">INDIRECT("'" &amp; Q53 &amp; "'!$L$3") / INDIRECT("'" &amp; Q53 &amp; "'!$J$3")</f>
        <v>1.9792886606934019</v>
      </c>
      <c r="R54" s="47" cm="1">
        <f t="array" aca="1" ref="R54" ca="1">INDIRECT("'" &amp; R53 &amp; "'!$L$3") / INDIRECT("'" &amp; R53 &amp; "'!$J$3")</f>
        <v>1.9658332679424741</v>
      </c>
      <c r="S54" s="47" cm="1">
        <f t="array" aca="1" ref="S54" ca="1">INDIRECT("'" &amp; S53 &amp; "'!$L$3") / INDIRECT("'" &amp; S53 &amp; "'!$J$3")</f>
        <v>1.8580339771359256</v>
      </c>
      <c r="T54" s="47" cm="1">
        <f t="array" aca="1" ref="T54" ca="1">INDIRECT("'" &amp; T53 &amp; "'!$L$3") / INDIRECT("'" &amp; T53 &amp; "'!$J$3")</f>
        <v>1.855243153863078</v>
      </c>
    </row>
    <row r="56" spans="1:20" ht="19" x14ac:dyDescent="0.25">
      <c r="A56" s="105" t="s">
        <v>321</v>
      </c>
      <c r="B56" s="105"/>
      <c r="C56" s="105"/>
      <c r="D56" s="105"/>
      <c r="E56" s="105"/>
      <c r="F56" s="105"/>
      <c r="G56" s="105"/>
      <c r="H56" s="105"/>
      <c r="I56" s="105"/>
      <c r="J56" s="105"/>
      <c r="K56" s="105"/>
      <c r="L56" s="105"/>
      <c r="M56" s="105"/>
      <c r="N56" s="105"/>
      <c r="O56" s="105"/>
      <c r="P56" s="105"/>
      <c r="Q56" s="105"/>
      <c r="R56" s="105"/>
      <c r="S56" s="105"/>
      <c r="T56" s="105"/>
    </row>
    <row r="57" spans="1:20" x14ac:dyDescent="0.2">
      <c r="A57" s="92" t="str" cm="1">
        <f t="array" ref="A57:T57">GetTopMarketCapSheets()</f>
        <v>VCB</v>
      </c>
      <c r="B57" s="93" t="str">
        <v>VHM</v>
      </c>
      <c r="C57" s="90" t="str">
        <v>GAS</v>
      </c>
      <c r="D57" s="88" t="str">
        <v>CTG</v>
      </c>
      <c r="E57" s="89" t="str">
        <v>VIC</v>
      </c>
      <c r="F57" s="91" t="str">
        <v>HPG</v>
      </c>
      <c r="G57" s="91" t="str">
        <v>VPB</v>
      </c>
      <c r="H57" s="91" t="str">
        <v>VNM</v>
      </c>
      <c r="I57" s="91" t="str">
        <v>FPT</v>
      </c>
      <c r="J57" s="91" t="str">
        <v>TCB</v>
      </c>
      <c r="K57" s="91" t="str">
        <v>MBB</v>
      </c>
      <c r="L57" s="91" t="str">
        <v>ACB</v>
      </c>
      <c r="M57" s="91" t="str">
        <v>GVR</v>
      </c>
      <c r="N57" s="91" t="str">
        <v>MSN</v>
      </c>
      <c r="O57" s="91" t="str">
        <v>MCH</v>
      </c>
      <c r="P57" s="91" t="str">
        <v>MWG</v>
      </c>
      <c r="Q57" s="91" t="str">
        <v>HDB</v>
      </c>
      <c r="R57" s="91" t="str">
        <v>BSR</v>
      </c>
      <c r="S57" s="91" t="str">
        <v>STB</v>
      </c>
      <c r="T57" s="91" t="str">
        <v>SSI</v>
      </c>
    </row>
    <row r="59" spans="1:20" ht="19" x14ac:dyDescent="0.25">
      <c r="A59" s="105" t="s">
        <v>324</v>
      </c>
      <c r="B59" s="105"/>
      <c r="C59" s="105"/>
      <c r="D59" s="105"/>
      <c r="E59" s="105"/>
      <c r="F59" s="105"/>
      <c r="G59" s="105"/>
      <c r="H59" s="105"/>
      <c r="I59" s="105"/>
      <c r="J59" s="105"/>
      <c r="K59" s="105"/>
      <c r="L59" s="105"/>
      <c r="M59" s="105"/>
      <c r="N59" s="105"/>
      <c r="O59" s="105"/>
      <c r="P59" s="105"/>
      <c r="Q59" s="105"/>
      <c r="R59" s="105"/>
      <c r="S59" s="105"/>
      <c r="T59" s="105"/>
    </row>
    <row r="60" spans="1:20" x14ac:dyDescent="0.2">
      <c r="A60" t="str" cm="1">
        <f t="array" ref="A60:T60">GetTopAvenueGrowthSheets()</f>
        <v>VTP</v>
      </c>
      <c r="B60" t="str">
        <v>NTL</v>
      </c>
      <c r="C60" t="str">
        <v>PET</v>
      </c>
      <c r="D60" t="str">
        <v>CII</v>
      </c>
      <c r="E60" t="str">
        <v>DIG</v>
      </c>
      <c r="F60" t="str">
        <v>GIL</v>
      </c>
      <c r="G60" t="str">
        <v>DDV</v>
      </c>
      <c r="H60" t="str">
        <v>QTP</v>
      </c>
      <c r="I60" t="str">
        <v>NVL</v>
      </c>
      <c r="J60" t="str">
        <v>SGP</v>
      </c>
      <c r="K60" t="str">
        <v>VOS</v>
      </c>
      <c r="L60" t="str">
        <v>VCI</v>
      </c>
      <c r="M60" t="str">
        <v>BSI</v>
      </c>
      <c r="N60" t="str">
        <v>ADS</v>
      </c>
      <c r="O60" t="str">
        <v>LPB</v>
      </c>
      <c r="P60" t="str">
        <v>CTD</v>
      </c>
      <c r="Q60" t="str">
        <v>PVD</v>
      </c>
      <c r="R60" t="str">
        <v>HAG</v>
      </c>
      <c r="S60" t="str">
        <v>VCG</v>
      </c>
      <c r="T60" t="str">
        <v>GEG</v>
      </c>
    </row>
    <row r="61" spans="1:20" x14ac:dyDescent="0.2">
      <c r="A61" s="35" cm="1">
        <f t="array" aca="1" ref="A61" ca="1">(INDIRECT("'" &amp; A60 &amp; "'!$H$3") - INDIRECT("'" &amp; A60 &amp; "'!$H$7")) / INDIRECT("'" &amp; A60 &amp; "'!$H$7")</f>
        <v>97.750946969696969</v>
      </c>
      <c r="B61" s="35" cm="1">
        <f t="array" aca="1" ref="B61" ca="1">(INDIRECT("'" &amp; B60 &amp; "'!$H$3") - INDIRECT("'" &amp; B60 &amp; "'!$H$7")) / INDIRECT("'" &amp; B60 &amp; "'!$H$7")</f>
        <v>88.878435256251549</v>
      </c>
      <c r="C61" s="35" cm="1">
        <f t="array" aca="1" ref="C61" ca="1">(INDIRECT("'" &amp; C60 &amp; "'!$H$3") - INDIRECT("'" &amp; C60 &amp; "'!$H$7")) / INDIRECT("'" &amp; C60 &amp; "'!$H$7")</f>
        <v>41.914611005692599</v>
      </c>
      <c r="D61" s="35" cm="1">
        <f t="array" aca="1" ref="D61" ca="1">(INDIRECT("'" &amp; D60 &amp; "'!$H$3") - INDIRECT("'" &amp; D60 &amp; "'!$H$7")) / INDIRECT("'" &amp; D60 &amp; "'!$H$7")</f>
        <v>30.088145896656535</v>
      </c>
      <c r="E61" s="35" cm="1">
        <f t="array" aca="1" ref="E61" ca="1">(INDIRECT("'" &amp; E60 &amp; "'!$H$3") - INDIRECT("'" &amp; E60 &amp; "'!$H$7")) / INDIRECT("'" &amp; E60 &amp; "'!$H$7")</f>
        <v>13.849944008958566</v>
      </c>
      <c r="F61" s="35" cm="1">
        <f t="array" aca="1" ref="F61" ca="1">(INDIRECT("'" &amp; F60 &amp; "'!$H$3") - INDIRECT("'" &amp; F60 &amp; "'!$H$7")) / INDIRECT("'" &amp; F60 &amp; "'!$H$7")</f>
        <v>7.9710373362230325</v>
      </c>
      <c r="G61" s="35" cm="1">
        <f t="array" aca="1" ref="G61" ca="1">(INDIRECT("'" &amp; G60 &amp; "'!$H$3") - INDIRECT("'" &amp; G60 &amp; "'!$H$7")) / INDIRECT("'" &amp; G60 &amp; "'!$H$7")</f>
        <v>7.7784801236128667</v>
      </c>
      <c r="H61" s="35" cm="1">
        <f t="array" aca="1" ref="H61" ca="1">(INDIRECT("'" &amp; H60 &amp; "'!$H$3") - INDIRECT("'" &amp; H60 &amp; "'!$H$7")) / INDIRECT("'" &amp; H60 &amp; "'!$H$7")</f>
        <v>7.2822529893014476</v>
      </c>
      <c r="I61" s="35" cm="1">
        <f t="array" aca="1" ref="I61" ca="1">(INDIRECT("'" &amp; I60 &amp; "'!$H$3") - INDIRECT("'" &amp; I60 &amp; "'!$H$7")) / INDIRECT("'" &amp; I60 &amp; "'!$H$7")</f>
        <v>5.887222196659458</v>
      </c>
      <c r="J61" s="35" cm="1">
        <f t="array" aca="1" ref="J61" ca="1">(INDIRECT("'" &amp; J60 &amp; "'!$H$3") - INDIRECT("'" &amp; J60 &amp; "'!$H$7")) / INDIRECT("'" &amp; J60 &amp; "'!$H$7")</f>
        <v>5.2990883246740514</v>
      </c>
      <c r="K61" s="35" cm="1">
        <f t="array" aca="1" ref="K61" ca="1">(INDIRECT("'" &amp; K60 &amp; "'!$H$3") - INDIRECT("'" &amp; K60 &amp; "'!$H$7")) / INDIRECT("'" &amp; K60 &amp; "'!$H$7")</f>
        <v>4.7571302719964761</v>
      </c>
      <c r="L61" s="35" cm="1">
        <f t="array" aca="1" ref="L61" ca="1">(INDIRECT("'" &amp; L60 &amp; "'!$H$3") - INDIRECT("'" &amp; L60 &amp; "'!$H$7")) / INDIRECT("'" &amp; L60 &amp; "'!$H$7")</f>
        <v>3.3242007526465724</v>
      </c>
      <c r="M61" s="35" cm="1">
        <f t="array" aca="1" ref="M61" ca="1">(INDIRECT("'" &amp; M60 &amp; "'!$H$3") - INDIRECT("'" &amp; M60 &amp; "'!$H$7")) / INDIRECT("'" &amp; M60 &amp; "'!$H$7")</f>
        <v>2.9639206994212537</v>
      </c>
      <c r="N61" s="35" cm="1">
        <f t="array" aca="1" ref="N61" ca="1">(INDIRECT("'" &amp; N60 &amp; "'!$H$3") - INDIRECT("'" &amp; N60 &amp; "'!$H$7")) / INDIRECT("'" &amp; N60 &amp; "'!$H$7")</f>
        <v>2.9448377581120946</v>
      </c>
      <c r="O61" s="35" cm="1">
        <f t="array" aca="1" ref="O61" ca="1">(INDIRECT("'" &amp; O60 &amp; "'!$H$3") - INDIRECT("'" &amp; O60 &amp; "'!$H$7")) / INDIRECT("'" &amp; O60 &amp; "'!$H$7")</f>
        <v>2.9345079637908782</v>
      </c>
      <c r="P61" s="35" cm="1">
        <f t="array" aca="1" ref="P61" ca="1">(INDIRECT("'" &amp; P60 &amp; "'!$H$3") - INDIRECT("'" &amp; P60 &amp; "'!$H$7")) / INDIRECT("'" &amp; P60 &amp; "'!$H$7")</f>
        <v>2.6589512711864405</v>
      </c>
      <c r="Q61" s="35" cm="1">
        <f t="array" aca="1" ref="Q61" ca="1">(INDIRECT("'" &amp; Q60 &amp; "'!$H$3") - INDIRECT("'" &amp; Q60 &amp; "'!$H$7")) / INDIRECT("'" &amp; Q60 &amp; "'!$H$7")</f>
        <v>2.6206487048170417</v>
      </c>
      <c r="R61" s="35" cm="1">
        <f t="array" aca="1" ref="R61" ca="1">(INDIRECT("'" &amp; R60 &amp; "'!$H$3") - INDIRECT("'" &amp; R60 &amp; "'!$H$7")) / INDIRECT("'" &amp; R60 &amp; "'!$H$7")</f>
        <v>2.4752597245711523</v>
      </c>
      <c r="S61" s="35" cm="1">
        <f t="array" aca="1" ref="S61" ca="1">(INDIRECT("'" &amp; S60 &amp; "'!$H$3") - INDIRECT("'" &amp; S60 &amp; "'!$H$7")) / INDIRECT("'" &amp; S60 &amp; "'!$H$7")</f>
        <v>2.3074292960170277</v>
      </c>
      <c r="T61" s="35" cm="1">
        <f t="array" aca="1" ref="T61" ca="1">(INDIRECT("'" &amp; T60 &amp; "'!$H$3") - INDIRECT("'" &amp; T60 &amp; "'!$H$7")) / INDIRECT("'" &amp; T60 &amp; "'!$H$7")</f>
        <v>1.7185635180904253</v>
      </c>
    </row>
  </sheetData>
  <mergeCells count="6">
    <mergeCell ref="A59:T59"/>
    <mergeCell ref="A44:T44"/>
    <mergeCell ref="A40:T40"/>
    <mergeCell ref="A48:T48"/>
    <mergeCell ref="A56:T56"/>
    <mergeCell ref="A52:T5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A348E-9FE3-8A4F-86F9-8354F69AF717}">
  <sheetPr codeName="Sheet3"/>
  <dimension ref="A3:S70"/>
  <sheetViews>
    <sheetView topLeftCell="C39" workbookViewId="0">
      <selection activeCell="O69" sqref="O69"/>
    </sheetView>
  </sheetViews>
  <sheetFormatPr baseColWidth="10" defaultRowHeight="16" x14ac:dyDescent="0.2"/>
  <cols>
    <col min="1" max="1" width="8.6640625" customWidth="1"/>
    <col min="2" max="2" width="13.1640625" customWidth="1"/>
    <col min="3" max="3" width="15.33203125" customWidth="1"/>
    <col min="4" max="4" width="16.33203125" customWidth="1"/>
    <col min="5" max="5" width="13.83203125" customWidth="1"/>
    <col min="6" max="6" width="11.83203125" customWidth="1"/>
    <col min="7" max="7" width="13" customWidth="1"/>
    <col min="8" max="8" width="11.83203125" customWidth="1"/>
    <col min="9" max="9" width="13.83203125" customWidth="1"/>
    <col min="10" max="10" width="13.33203125" customWidth="1"/>
    <col min="11" max="11" width="13.5" customWidth="1"/>
    <col min="13" max="13" width="13.6640625" customWidth="1"/>
    <col min="14" max="14" width="17.1640625" customWidth="1"/>
    <col min="15" max="15" width="13.1640625" customWidth="1"/>
    <col min="16" max="16" width="13.83203125" customWidth="1"/>
    <col min="17" max="17" width="12.5" bestFit="1" customWidth="1"/>
    <col min="18" max="18" width="18.83203125" customWidth="1"/>
    <col min="20" max="20" width="13.6640625" customWidth="1"/>
  </cols>
  <sheetData>
    <row r="3" spans="9:9" x14ac:dyDescent="0.2">
      <c r="I3" s="77"/>
    </row>
    <row r="4" spans="9:9" x14ac:dyDescent="0.2">
      <c r="I4" s="77"/>
    </row>
    <row r="5" spans="9:9" x14ac:dyDescent="0.2">
      <c r="I5" s="77"/>
    </row>
    <row r="6" spans="9:9" x14ac:dyDescent="0.2">
      <c r="I6" s="77"/>
    </row>
    <row r="7" spans="9:9" x14ac:dyDescent="0.2">
      <c r="I7" s="77"/>
    </row>
    <row r="8" spans="9:9" x14ac:dyDescent="0.2">
      <c r="I8" s="77"/>
    </row>
    <row r="9" spans="9:9" x14ac:dyDescent="0.2">
      <c r="I9" s="77"/>
    </row>
    <row r="10" spans="9:9" x14ac:dyDescent="0.2">
      <c r="I10" s="77"/>
    </row>
    <row r="11" spans="9:9" x14ac:dyDescent="0.2">
      <c r="I11" s="77"/>
    </row>
    <row r="12" spans="9:9" x14ac:dyDescent="0.2">
      <c r="I12" s="77"/>
    </row>
    <row r="31" spans="11:17" x14ac:dyDescent="0.2">
      <c r="K31" s="86"/>
    </row>
    <row r="32" spans="11:17" x14ac:dyDescent="0.2">
      <c r="P32" s="73"/>
      <c r="Q32" s="73"/>
    </row>
    <row r="40" spans="1:19" ht="19" x14ac:dyDescent="0.25">
      <c r="A40" s="46" t="s">
        <v>75</v>
      </c>
      <c r="B40" s="61" t="s">
        <v>167</v>
      </c>
      <c r="D40" s="46" t="s">
        <v>112</v>
      </c>
      <c r="E40" s="32">
        <f>VLOOKUP(B40,PriceValue!A40:B194,2,FALSE)</f>
        <v>15550</v>
      </c>
      <c r="G40" s="46" t="s">
        <v>113</v>
      </c>
      <c r="H40" s="32">
        <f ca="1">E40/Q64</f>
        <v>17694.240442162878</v>
      </c>
      <c r="J40" s="46" t="s">
        <v>114</v>
      </c>
      <c r="K40" s="47">
        <f ca="1">E40/N64/1000</f>
        <v>0.73327074181614327</v>
      </c>
      <c r="M40" s="46" t="s">
        <v>117</v>
      </c>
      <c r="N40" s="32">
        <f ca="1">E40*N56/1000000</f>
        <v>6401626.6279499996</v>
      </c>
      <c r="P40" s="46" t="s">
        <v>118</v>
      </c>
      <c r="Q40" s="32" cm="1">
        <f t="array" aca="1" ref="Q40" ca="1">INDIRECT("'" &amp; B40 &amp; "'!$L$22")</f>
        <v>8730235</v>
      </c>
    </row>
    <row r="41" spans="1:19" ht="19" x14ac:dyDescent="0.25">
      <c r="A41" s="46"/>
      <c r="B41" s="61"/>
      <c r="D41" s="46"/>
      <c r="E41" s="32"/>
      <c r="G41" s="46" t="s">
        <v>115</v>
      </c>
      <c r="H41" s="47" t="e">
        <f ca="1">E40/R64</f>
        <v>#DIV/0!</v>
      </c>
      <c r="J41" s="46" t="s">
        <v>116</v>
      </c>
      <c r="K41" s="47" t="e">
        <f ca="1">E40/N65/1000</f>
        <v>#DIV/0!</v>
      </c>
      <c r="M41" s="46" t="s">
        <v>117</v>
      </c>
      <c r="N41" s="32">
        <f>E40*Q57/1000000</f>
        <v>0</v>
      </c>
      <c r="Q41" s="46"/>
      <c r="R41" s="47"/>
    </row>
    <row r="43" spans="1:19" x14ac:dyDescent="0.2">
      <c r="A43" s="50"/>
      <c r="B43" s="50"/>
      <c r="C43" s="49" t="s">
        <v>81</v>
      </c>
      <c r="D43" s="49"/>
      <c r="E43" s="114" t="s">
        <v>79</v>
      </c>
      <c r="F43" s="114"/>
      <c r="G43" s="113" t="s">
        <v>19</v>
      </c>
      <c r="H43" s="113"/>
      <c r="I43" s="113"/>
      <c r="J43" s="113"/>
      <c r="K43" s="113"/>
      <c r="L43" s="113"/>
      <c r="M43" s="109" t="s">
        <v>34</v>
      </c>
      <c r="N43" s="109"/>
      <c r="O43" s="109"/>
      <c r="P43" s="109"/>
      <c r="Q43" s="106" t="s">
        <v>91</v>
      </c>
      <c r="R43" s="106"/>
      <c r="S43" s="106"/>
    </row>
    <row r="44" spans="1:19" ht="51" x14ac:dyDescent="0.2">
      <c r="A44" s="1" t="s">
        <v>1</v>
      </c>
      <c r="B44" s="1" t="s">
        <v>2</v>
      </c>
      <c r="C44" s="1" t="s">
        <v>17</v>
      </c>
      <c r="D44" s="1" t="s">
        <v>18</v>
      </c>
      <c r="E44" s="1" t="s">
        <v>80</v>
      </c>
      <c r="F44" s="1" t="s">
        <v>102</v>
      </c>
      <c r="G44" s="25" t="s">
        <v>24</v>
      </c>
      <c r="H44" s="25" t="s">
        <v>25</v>
      </c>
      <c r="I44" s="24" t="s">
        <v>26</v>
      </c>
      <c r="J44" s="24" t="s">
        <v>27</v>
      </c>
      <c r="K44" s="24" t="s">
        <v>88</v>
      </c>
      <c r="L44" s="24" t="s">
        <v>28</v>
      </c>
      <c r="M44" s="24" t="s">
        <v>35</v>
      </c>
      <c r="N44" s="24" t="s">
        <v>46</v>
      </c>
      <c r="O44" s="24" t="s">
        <v>76</v>
      </c>
      <c r="P44" s="51" t="s">
        <v>50</v>
      </c>
      <c r="Q44" s="1" t="s">
        <v>5</v>
      </c>
      <c r="R44" s="24" t="s">
        <v>92</v>
      </c>
      <c r="S44" s="24" t="s">
        <v>93</v>
      </c>
    </row>
    <row r="45" spans="1:19" x14ac:dyDescent="0.2">
      <c r="A45" s="110">
        <v>2023</v>
      </c>
      <c r="B45" s="2" t="str" cm="1">
        <f t="array" aca="1" ref="B45" ca="1">INDIRECT("'"&amp;B40&amp;"'!B3")</f>
        <v>Q4/2023</v>
      </c>
      <c r="C45" s="4" cm="1">
        <f t="array" aca="1" ref="C45" ca="1">(INDIRECT("'" &amp; B40 &amp; "'!C3") - INDIRECT("'" &amp; B40 &amp; "'!C7")) / INDIRECT("'" &amp; B40 &amp; "'!C7")</f>
        <v>0.3970552453745908</v>
      </c>
      <c r="D45" s="4" cm="1">
        <f t="array" aca="1" ref="D45" ca="1">(INDIRECT("'" &amp; B40 &amp; "'!G3") - INDIRECT("'" &amp; B40 &amp; "'!G7")) / INDIRECT("'" &amp; B40 &amp; "'!G7")</f>
        <v>-2.8155554361005093E-2</v>
      </c>
      <c r="E45" s="21" cm="1">
        <f t="array" aca="1" ref="E45" ca="1">-(INDIRECT("'" &amp; B40 &amp; "'!D3") / INDIRECT("'" &amp; B40 &amp; "'!C3")*100%)</f>
        <v>0.72992981254317779</v>
      </c>
      <c r="F45" s="22" cm="1">
        <f t="array" aca="1" ref="F45" ca="1">-(INDIRECT("'" &amp; B40 &amp; "'!G3") / INDIRECT("'" &amp; B40 &amp; "'!C3"))</f>
        <v>0.18892326984145413</v>
      </c>
      <c r="G45" s="18" cm="1">
        <f t="array" aca="1" ref="G45" ca="1">INDIRECT("'" &amp; B40 &amp; "'!K3")/INDIRECT("'" &amp; B40 &amp; "'!L3")</f>
        <v>1.3112913850352121</v>
      </c>
      <c r="H45" s="19" cm="1">
        <f t="array" aca="1" ref="H45" ca="1">(INDIRECT("'" &amp; B40 &amp; "'!M3") - INDIRECT("'" &amp; B40 &amp; "'!O3")) / INDIRECT("'" &amp; B40 &amp; "'!N3")</f>
        <v>0.38071456413034521</v>
      </c>
      <c r="I45" s="19" cm="1">
        <f t="array" aca="1" ref="I45" ca="1">(INDIRECT("'" &amp; B40 &amp; "'!Q3") + INDIRECT("'" &amp; B40 &amp; "'!R3")) / INDIRECT("'" &amp; B40 &amp; "'!N3")</f>
        <v>0.12967552086031706</v>
      </c>
      <c r="J45" s="10" cm="1">
        <f t="array" aca="1" ref="J45" ca="1">(INDIRECT("'" &amp; B40 &amp; "'!J3") + INDIRECT("'" &amp; B40 &amp; "'!L3") - INDIRECT("'" &amp; B40 &amp; "'!N3")) / (INDIRECT("'" &amp; B40 &amp; "'!K3") - INDIRECT("'" &amp; B40 &amp; "'!M3"))</f>
        <v>0.95214584013631565</v>
      </c>
      <c r="K45" s="22" cm="1">
        <f t="array" aca="1" ref="K45" ca="1">IF(
    (INDIRECT("'" &amp; B40 &amp; "'!N3") &gt; INDIRECT("'" &amp; B40 &amp; "'!N6")),(INDIRECT("'" &amp; B40 &amp; "'!N3") - INDIRECT("'" &amp; B40 &amp; "'!N6")) / INDIRECT("'" &amp; B40 &amp; "'!N3"), -((INDIRECT("'" &amp; B40 &amp; "'!N6") - INDIRECT("'" &amp; B40 &amp; "'!N3")) / INDIRECT("'" &amp; B40 &amp; "'!N6"))
)</f>
        <v>-0.2927047309218419</v>
      </c>
      <c r="L45" s="10" cm="1">
        <f t="array" aca="1" ref="L45" ca="1">(INDIRECT("'"&amp;B40&amp;"'!L3")/INDIRECT("'"&amp;B40&amp;"'!J3"))</f>
        <v>3.2124246369083993</v>
      </c>
      <c r="M45" s="22" cm="1">
        <f t="array" aca="1" ref="M45" ca="1">INDIRECT("'" &amp; B40 &amp; "'!O3")/INDIRECT("'" &amp; B40 &amp; "'!C3")</f>
        <v>8.9727319698350683E-2</v>
      </c>
      <c r="N45" s="22" cm="1">
        <f t="array" aca="1" ref="N45" ca="1">INDIRECT("'" &amp; B40 &amp; "'!P3")/INDIRECT("'" &amp; B40 &amp; "'!M3")</f>
        <v>0.58554342262412562</v>
      </c>
      <c r="O45" s="22" cm="1">
        <f t="array" aca="1" ref="O45" ca="1">INDIRECT("'" &amp; B40 &amp; "'!P3")/INDIRECT("'" &amp; B40 &amp; "'!C3")</f>
        <v>0.79693706350542515</v>
      </c>
      <c r="P45" s="52" cm="1">
        <f t="array" aca="1" ref="P45" ca="1">INDIRECT("'" &amp; B40 &amp; "'!Q3")/INDIRECT("'" &amp; B40 &amp; "'!K3")</f>
        <v>8.048220636708318E-3</v>
      </c>
      <c r="Q45" s="4" cm="1">
        <f t="array" aca="1" ref="Q45" ca="1">INDIRECT("'" &amp; B40 &amp; "'!H3") / INDIRECT("'" &amp; B40 &amp; "'!C3")*100%</f>
        <v>5.9722617312906019E-2</v>
      </c>
      <c r="R45" s="21" cm="1">
        <f t="array" aca="1" ref="R45" ca="1">(INDIRECT("'" &amp; B40 &amp; "'!H3") / INDIRECT("'" &amp; B40 &amp; "'!J3"))</f>
        <v>5.8918230723457041E-3</v>
      </c>
      <c r="S45" s="21" cm="1">
        <f t="array" aca="1" ref="S45" ca="1">(INDIRECT("'" &amp; B40 &amp; "'!H3") / INDIRECT("'" &amp; B40 &amp; "'!K3"))</f>
        <v>1.3986773461801619E-3</v>
      </c>
    </row>
    <row r="46" spans="1:19" x14ac:dyDescent="0.2">
      <c r="A46" s="111"/>
      <c r="B46" s="2" t="str" cm="1">
        <f t="array" aca="1" ref="B46" ca="1">INDIRECT("'"&amp;B40&amp;"'!B4")</f>
        <v>Q3/2023</v>
      </c>
      <c r="C46" s="4" cm="1">
        <f t="array" aca="1" ref="C46" ca="1">(INDIRECT("'" &amp; B40 &amp; "'!C4") - INDIRECT("'" &amp; B40 &amp; "'!C8")) / INDIRECT("'" &amp; B40 &amp; "'!C8")</f>
        <v>0.19597364529089784</v>
      </c>
      <c r="D46" s="4" cm="1">
        <f t="array" aca="1" ref="D46" ca="1">(INDIRECT("'" &amp; B40 &amp; "'!G4") - INDIRECT("'" &amp; B40 &amp; "'!G8")) / INDIRECT("'" &amp; B40 &amp; "'!G8")</f>
        <v>1.705055702531492E-3</v>
      </c>
      <c r="E46" s="21" cm="1">
        <f t="array" aca="1" ref="E46" ca="1">-(INDIRECT("'" &amp; B40 &amp; "'!D4") / INDIRECT("'" &amp; B40 &amp; "'!C4")*100%)</f>
        <v>0.5564599573349327</v>
      </c>
      <c r="F46" s="22" cm="1">
        <f t="array" aca="1" ref="F46" ca="1">-(INDIRECT("'" &amp; B40 &amp; "'!G4") / INDIRECT("'" &amp; B40 &amp; "'!C4"))</f>
        <v>0.24507176905639538</v>
      </c>
      <c r="G46" s="18" cm="1">
        <f t="array" aca="1" ref="G46" ca="1">INDIRECT("'" &amp; B40 &amp; "'!K4")/INDIRECT("'" &amp; B40 &amp; "'!L4")</f>
        <v>1.3117078869633463</v>
      </c>
      <c r="H46" s="19" cm="1">
        <f t="array" aca="1" ref="H46" ca="1">(INDIRECT("'" &amp; B40 &amp; "'!M4") - INDIRECT("'" &amp; B40 &amp; "'!O4")) / INDIRECT("'" &amp; B40 &amp; "'!N4")</f>
        <v>0.42585431766154558</v>
      </c>
      <c r="I46" s="19" cm="1">
        <f t="array" aca="1" ref="I46" ca="1">(INDIRECT("'" &amp; B40 &amp; "'!Q4") + INDIRECT("'" &amp; B40 &amp; "'!R4")) / INDIRECT("'" &amp; B40 &amp; "'!N4")</f>
        <v>0.20249539267621464</v>
      </c>
      <c r="J46" s="10" cm="1">
        <f t="array" aca="1" ref="J46" ca="1">(INDIRECT("'" &amp; B40 &amp; "'!J4") + INDIRECT("'" &amp; B40 &amp; "'!L4") - INDIRECT("'" &amp; B40 &amp; "'!N4")) / (INDIRECT("'" &amp; B40 &amp; "'!K4") - INDIRECT("'" &amp; B40 &amp; "'!M4"))</f>
        <v>0.96647478817650301</v>
      </c>
      <c r="K46" s="22" cm="1">
        <f t="array" aca="1" ref="K46" ca="1">IF(
    (INDIRECT("'" &amp; B40 &amp; "'!N4") &gt; INDIRECT("'" &amp; B40 &amp; "'!N6")),(INDIRECT("'" &amp; B40 &amp; "'!N4") - INDIRECT("'" &amp; B40 &amp; "'!N6")) / INDIRECT("'" &amp; B40 &amp; "'!N4"), -((INDIRECT("'" &amp; B40 &amp; "'!N6") - INDIRECT("'" &amp; B40 &amp; "'!N4")) / INDIRECT("'" &amp; B40 &amp; "'!N6"))
)</f>
        <v>-0.40482649154899164</v>
      </c>
      <c r="L46" s="10" cm="1">
        <f t="array" aca="1" ref="L46" ca="1">(INDIRECT("'"&amp;B40&amp;"'!L4")/INDIRECT("'"&amp;B40&amp;"'!J4"))</f>
        <v>3.2081322194594692</v>
      </c>
      <c r="M46" s="22" cm="1">
        <f t="array" aca="1" ref="M46" ca="1">INDIRECT("'" &amp; B40 &amp; "'!O4")/INDIRECT("'" &amp; B40 &amp; "'!C4")</f>
        <v>0.3066852330471676</v>
      </c>
      <c r="N46" s="22" cm="1">
        <f t="array" aca="1" ref="N46" ca="1">INDIRECT("'" &amp; B40 &amp; "'!P4")/INDIRECT("'" &amp; B40 &amp; "'!M4")</f>
        <v>0.39511324930365943</v>
      </c>
      <c r="O46" s="22" cm="1">
        <f t="array" aca="1" ref="O46" ca="1">INDIRECT("'" &amp; B40 &amp; "'!P4")/INDIRECT("'" &amp; B40 &amp; "'!C4")</f>
        <v>0.72567282098634389</v>
      </c>
      <c r="P46" s="52" cm="1">
        <f t="array" aca="1" ref="P46" ca="1">INDIRECT("'" &amp; B40 &amp; "'!Q4")/INDIRECT("'" &amp; B40 &amp; "'!K4")</f>
        <v>1.1367932524597384E-2</v>
      </c>
      <c r="Q46" s="4" cm="1">
        <f t="array" aca="1" ref="Q46" ca="1">INDIRECT("'" &amp; B40 &amp; "'!H4") / INDIRECT("'" &amp; B40 &amp; "'!C4")*100%</f>
        <v>0.14981911139679849</v>
      </c>
      <c r="R46" s="21" cm="1">
        <f t="array" aca="1" ref="R46" ca="1">(INDIRECT("'" &amp; B40 &amp; "'!G4") / INDIRECT("'" &amp; B40 &amp; "'!J4"))</f>
        <v>-1.9022206612839647E-2</v>
      </c>
      <c r="S46" s="21" cm="1">
        <f t="array" aca="1" ref="S46" ca="1">(INDIRECT("'" &amp; B40 &amp; "'!H4") / INDIRECT("'" &amp; B40 &amp; "'!K4"))</f>
        <v>2.763410712721522E-3</v>
      </c>
    </row>
    <row r="47" spans="1:19" x14ac:dyDescent="0.2">
      <c r="A47" s="111"/>
      <c r="B47" s="2" t="str" cm="1">
        <f t="array" aca="1" ref="B47" ca="1">INDIRECT("'"&amp;B40&amp;"'!B5")</f>
        <v>Q2/2023</v>
      </c>
      <c r="C47" s="4" cm="1">
        <f t="array" aca="1" ref="C47" ca="1">(INDIRECT("'" &amp; B40 &amp; "'!C5") - INDIRECT("'" &amp; B40 &amp; "'!C9")) / INDIRECT("'" &amp; B40 &amp; "'!C9")</f>
        <v>0.26504971115463766</v>
      </c>
      <c r="D47" s="4" cm="1">
        <f t="array" aca="1" ref="D47" ca="1">(INDIRECT("'" &amp; B40 &amp; "'!G5") - INDIRECT("'" &amp; B40 &amp; "'!G9")) / INDIRECT("'" &amp; B40 &amp; "'!G9")</f>
        <v>9.8339079463523313E-2</v>
      </c>
      <c r="E47" s="21" cm="1">
        <f t="array" aca="1" ref="E47" ca="1">-(INDIRECT("'" &amp; B40 &amp; "'!D5") / INDIRECT("'" &amp; B40 &amp; "'!C5")*100%)</f>
        <v>0.52848456340981809</v>
      </c>
      <c r="F47" s="22" cm="1">
        <f t="array" aca="1" ref="F47" ca="1">-(INDIRECT("'" &amp; B40 &amp; "'!G5") / INDIRECT("'" &amp; B40 &amp; "'!C5"))</f>
        <v>0.27940530379124551</v>
      </c>
      <c r="G47" s="18" cm="1">
        <f t="array" aca="1" ref="G47" ca="1">INDIRECT("'" &amp; B40 &amp; "'!K5")/INDIRECT("'" &amp; B40 &amp; "'!L5")</f>
        <v>1.311154259739967</v>
      </c>
      <c r="H47" s="19" cm="1">
        <f t="array" aca="1" ref="H47" ca="1">(INDIRECT("'" &amp; B40 &amp; "'!M5") - INDIRECT("'" &amp; B40 &amp; "'!O5")) / INDIRECT("'" &amp; B40 &amp; "'!N5")</f>
        <v>0.25248431415302541</v>
      </c>
      <c r="I47" s="19" cm="1">
        <f t="array" aca="1" ref="I47" ca="1">(INDIRECT("'" &amp; B40 &amp; "'!Q5") + INDIRECT("'" &amp; B40 &amp; "'!R5")) / INDIRECT("'" &amp; B40 &amp; "'!N5")</f>
        <v>0.11890880710127179</v>
      </c>
      <c r="J47" s="10" cm="1">
        <f t="array" aca="1" ref="J47" ca="1">(INDIRECT("'" &amp; B40 &amp; "'!J5") + INDIRECT("'" &amp; B40 &amp; "'!L5") - INDIRECT("'" &amp; B40 &amp; "'!N5")) / (INDIRECT("'" &amp; B40 &amp; "'!K5") - INDIRECT("'" &amp; B40 &amp; "'!M5"))</f>
        <v>0.92197517344178948</v>
      </c>
      <c r="K47" s="22" cm="1">
        <f t="array" aca="1" ref="K47" ca="1">IF(
    (INDIRECT("'" &amp; B40 &amp; "'!N5") &gt; INDIRECT("'" &amp; B40 &amp; "'!N6")),(INDIRECT("'" &amp; B40 &amp; "'!N5") - INDIRECT("'" &amp; B40 &amp; "'!N6")) / INDIRECT("'" &amp; B40 &amp; "'!N5"), -((INDIRECT("'" &amp; B40 &amp; "'!N6") - INDIRECT("'" &amp; B40 &amp; "'!N5")) / INDIRECT("'" &amp; B40 &amp; "'!N6"))
)</f>
        <v>-3.4506910973596101E-2</v>
      </c>
      <c r="L47" s="10" cm="1">
        <f t="array" aca="1" ref="L47" ca="1">(INDIRECT("'"&amp;B40&amp;"'!L5")/INDIRECT("'"&amp;B40&amp;"'!J5"))</f>
        <v>3.2138403556782249</v>
      </c>
      <c r="M47" s="22" cm="1">
        <f t="array" aca="1" ref="M47" ca="1">INDIRECT("'" &amp; B40 &amp; "'!O5")/INDIRECT("'" &amp; B40 &amp; "'!C5")</f>
        <v>0.3487495079857385</v>
      </c>
      <c r="N47" s="22" cm="1">
        <f t="array" aca="1" ref="N47" ca="1">INDIRECT("'" &amp; B40 &amp; "'!P5")/INDIRECT("'" &amp; B40 &amp; "'!M5")</f>
        <v>0.37825577737326549</v>
      </c>
      <c r="O47" s="22" cm="1">
        <f t="array" aca="1" ref="O47" ca="1">INDIRECT("'" &amp; B40 &amp; "'!P5")/INDIRECT("'" &amp; B40 &amp; "'!C5")</f>
        <v>0.74427017748444746</v>
      </c>
      <c r="P47" s="52" cm="1">
        <f t="array" aca="1" ref="P47" ca="1">INDIRECT("'" &amp; B40 &amp; "'!Q5")/INDIRECT("'" &amp; B40 &amp; "'!K5")</f>
        <v>1.086289876342774E-2</v>
      </c>
      <c r="Q47" s="4" cm="1">
        <f t="array" aca="1" ref="Q47" ca="1">INDIRECT("'" &amp; B40 &amp; "'!H5") / INDIRECT("'" &amp; B40 &amp; "'!C5")*100%</f>
        <v>0.15458638953810272</v>
      </c>
      <c r="R47" s="21" cm="1">
        <f t="array" aca="1" ref="R47" ca="1">(INDIRECT("'" &amp; B40 &amp; "'!G5") / INDIRECT("'" &amp; B40 &amp; "'!J5"))</f>
        <v>-1.9980329640284223E-2</v>
      </c>
      <c r="S47" s="21" cm="1">
        <f t="array" aca="1" ref="S47" ca="1">(INDIRECT("'" &amp; B40 &amp; "'!H5") / INDIRECT("'" &amp; B40 &amp; "'!K5"))</f>
        <v>2.6233797823534376E-3</v>
      </c>
    </row>
    <row r="48" spans="1:19" x14ac:dyDescent="0.2">
      <c r="A48" s="112"/>
      <c r="B48" s="2" t="str" cm="1">
        <f t="array" aca="1" ref="B48" ca="1">INDIRECT("'"&amp;B40&amp;"'!B6")</f>
        <v>Q1/2023</v>
      </c>
      <c r="C48" s="4" cm="1">
        <f t="array" aca="1" ref="C48" ca="1">(INDIRECT("'" &amp; B40 &amp; "'!C6") - INDIRECT("'" &amp; B40 &amp; "'!C10")) / INDIRECT("'" &amp; B40 &amp; "'!C10")</f>
        <v>0.25182704514176568</v>
      </c>
      <c r="D48" s="4" cm="1">
        <f t="array" aca="1" ref="D48" ca="1">(INDIRECT("'" &amp; B40 &amp; "'!G6") - INDIRECT("'" &amp; B40 &amp; "'!G10")) / INDIRECT("'" &amp; B40 &amp; "'!G10")</f>
        <v>2.475393299960529E-2</v>
      </c>
      <c r="E48" s="21" cm="1">
        <f t="array" aca="1" ref="E48" ca="1">-(INDIRECT("'" &amp; B40 &amp; "'!D6") / INDIRECT("'" &amp; B40 &amp; "'!C6")*100%)</f>
        <v>0.52020222619374268</v>
      </c>
      <c r="F48" s="22" cm="1">
        <f t="array" aca="1" ref="F48" ca="1">-(INDIRECT("'" &amp; B40 &amp; "'!G6") / INDIRECT("'" &amp; B40 &amp; "'!C6"))</f>
        <v>0.30323176293483822</v>
      </c>
      <c r="G48" s="18" cm="1">
        <f t="array" aca="1" ref="G48" ca="1">INDIRECT("'" &amp; B40 &amp; "'!K6")/INDIRECT("'" &amp; B40 &amp; "'!L6")</f>
        <v>1.3066333740602556</v>
      </c>
      <c r="H48" s="19" cm="1">
        <f t="array" aca="1" ref="H48" ca="1">(INDIRECT("'" &amp; B40 &amp; "'!M6") - INDIRECT("'" &amp; B40 &amp; "'!O6")) / INDIRECT("'" &amp; B40 &amp; "'!N6")</f>
        <v>0.25385439072221283</v>
      </c>
      <c r="I48" s="19" cm="1">
        <f t="array" aca="1" ref="I48" ca="1">(INDIRECT("'" &amp; B40 &amp; "'!Q6") + INDIRECT("'" &amp; B40 &amp; "'!R6")) / INDIRECT("'" &amp; B40 &amp; "'!N6")</f>
        <v>0.12656173837509857</v>
      </c>
      <c r="J48" s="10" cm="1">
        <f t="array" aca="1" ref="J48" ca="1">(INDIRECT("'" &amp; B40 &amp; "'!J6") + INDIRECT("'" &amp; B40 &amp; "'!L6") - INDIRECT("'" &amp; B40 &amp; "'!N6")) / (INDIRECT("'" &amp; B40 &amp; "'!K6") - INDIRECT("'" &amp; B40 &amp; "'!M6"))</f>
        <v>0.91831560609997875</v>
      </c>
      <c r="L48" s="10" cm="1">
        <f t="array" aca="1" ref="L48" ca="1">(INDIRECT("'"&amp;B40&amp;"'!L6")/INDIRECT("'"&amp;B40&amp;"'!J6"))</f>
        <v>3.2612239985234996</v>
      </c>
      <c r="M48" s="22" cm="1">
        <f t="array" aca="1" ref="M48" ca="1">INDIRECT("'" &amp; B40 &amp; "'!O6")/INDIRECT("'" &amp; B40 &amp; "'!C6")</f>
        <v>0.35185095922105464</v>
      </c>
      <c r="N48" s="22" cm="1">
        <f t="array" aca="1" ref="N48" ca="1">INDIRECT("'" &amp; B40 &amp; "'!P6")/INDIRECT("'" &amp; B40 &amp; "'!M6")</f>
        <v>0.35328949791120257</v>
      </c>
      <c r="O48" s="22" cm="1">
        <f t="array" aca="1" ref="O48" ca="1">INDIRECT("'" &amp; B40 &amp; "'!P6")/INDIRECT("'" &amp; B40 &amp; "'!C6")</f>
        <v>0.8003730098109737</v>
      </c>
      <c r="P48" s="52" cm="1">
        <f t="array" aca="1" ref="P48" ca="1">INDIRECT("'" &amp; B40 &amp; "'!Q6")/INDIRECT("'" &amp; B40 &amp; "'!K6")</f>
        <v>1.2258017239879571E-2</v>
      </c>
      <c r="Q48" s="4" cm="1">
        <f t="array" aca="1" ref="Q48" ca="1">INDIRECT("'" &amp; B40 &amp; "'!H6") / INDIRECT("'" &amp; B40 &amp; "'!C6")*100%</f>
        <v>0.13515116908542146</v>
      </c>
      <c r="R48" s="21" cm="1">
        <f t="array" aca="1" ref="R48" ca="1">(INDIRECT("'" &amp; B40 &amp; "'!G6") / INDIRECT("'" &amp; B40 &amp; "'!J6"))</f>
        <v>-1.9338514090541117E-2</v>
      </c>
      <c r="S48" s="21" cm="1">
        <f t="array" aca="1" ref="S48" ca="1">(INDIRECT("'" &amp; B40 &amp; "'!H6") / INDIRECT("'" &amp; B40 &amp; "'!K6"))</f>
        <v>2.0227110215470332E-3</v>
      </c>
    </row>
    <row r="49" spans="1:19" x14ac:dyDescent="0.2">
      <c r="A49" s="110">
        <v>2022</v>
      </c>
      <c r="B49" s="2" t="str" cm="1">
        <f t="array" aca="1" ref="B49" ca="1">INDIRECT("'"&amp;B40&amp;"'!B7")</f>
        <v>Q4/2022</v>
      </c>
      <c r="C49" s="4" cm="1">
        <f t="array" aca="1" ref="C49" ca="1">(INDIRECT("'" &amp; B40 &amp; "'!C7") - INDIRECT("'" &amp; B40 &amp; "'!C11")) / INDIRECT("'" &amp; B40 &amp; "'!C11")</f>
        <v>4.2647605022578146E-3</v>
      </c>
      <c r="D49" s="4" cm="1">
        <f t="array" aca="1" ref="D49" ca="1">(INDIRECT("'" &amp; B40 &amp; "'!G7") - INDIRECT("'" &amp; B40 &amp; "'!G11")) / INDIRECT("'" &amp; B40 &amp; "'!G11")</f>
        <v>0.17592482037379109</v>
      </c>
      <c r="E49" s="21" cm="1">
        <f t="array" aca="1" ref="E49" ca="1">-(INDIRECT("'" &amp; B40 &amp; "'!D7") / INDIRECT("'" &amp; B40 &amp; "'!C7")*100%)</f>
        <v>0.57804881213847514</v>
      </c>
      <c r="F49" s="22" cm="1">
        <f t="array" aca="1" ref="F49" ca="1">-(INDIRECT("'" &amp; B40 &amp; "'!G7") / INDIRECT("'" &amp; B40 &amp; "'!C7"))</f>
        <v>0.27158280966639958</v>
      </c>
      <c r="G49" s="18" cm="1">
        <f t="array" aca="1" ref="G49" ca="1">INDIRECT("'" &amp; B40 &amp; "'!K7")/INDIRECT("'" &amp; B40 &amp; "'!L7")</f>
        <v>1.3080045363673054</v>
      </c>
      <c r="H49" s="19" cm="1">
        <f t="array" aca="1" ref="H49" ca="1">(INDIRECT("'" &amp; B40 &amp; "'!M7") - INDIRECT("'" &amp; B40 &amp; "'!O7")) / INDIRECT("'" &amp; B40 &amp; "'!N7")</f>
        <v>0.38350083134097418</v>
      </c>
      <c r="I49" s="19" cm="1">
        <f t="array" aca="1" ref="I49" ca="1">(INDIRECT("'" &amp; B40 &amp; "'!Q7") + INDIRECT("'" &amp; B40 &amp; "'!R7")) / INDIRECT("'" &amp; B40 &amp; "'!N7")</f>
        <v>0.1704752783278641</v>
      </c>
      <c r="J49" s="10" cm="1">
        <f t="array" aca="1" ref="J49" ca="1">(INDIRECT("'" &amp; B40 &amp; "'!J7") + INDIRECT("'" &amp; B40 &amp; "'!L7") - INDIRECT("'" &amp; B40 &amp; "'!N7")) / (INDIRECT("'" &amp; B40 &amp; "'!K7") - INDIRECT("'" &amp; B40 &amp; "'!M7"))</f>
        <v>0.95689503691624611</v>
      </c>
      <c r="K49" s="22"/>
      <c r="L49" s="10" cm="1">
        <f t="array" aca="1" ref="L49" ca="1">(INDIRECT("'"&amp;B40&amp;"'!L7")/INDIRECT("'"&amp;B40&amp;"'!J7"))</f>
        <v>3.2467058145943786</v>
      </c>
      <c r="M49" s="22" cm="1">
        <f t="array" aca="1" ref="M49" ca="1">INDIRECT("'" &amp; B40 &amp; "'!O7")/INDIRECT("'" &amp; B40 &amp; "'!C7")</f>
        <v>0.26047631251966791</v>
      </c>
      <c r="N49" s="22" cm="1">
        <f t="array" aca="1" ref="N49" ca="1">INDIRECT("'" &amp; B40 &amp; "'!P7")/INDIRECT("'" &amp; B40 &amp; "'!M7")</f>
        <v>0.38613053888575566</v>
      </c>
      <c r="O49" s="22" cm="1">
        <f t="array" aca="1" ref="O49" ca="1">INDIRECT("'" &amp; B40 &amp; "'!P7")/INDIRECT("'" &amp; B40 &amp; "'!C7")</f>
        <v>0.74186599533484943</v>
      </c>
      <c r="P49" s="52" cm="1">
        <f t="array" aca="1" ref="P49" ca="1">INDIRECT("'" &amp; B40 &amp; "'!Q7")/INDIRECT("'" &amp; B40 &amp; "'!K7")</f>
        <v>1.0725828414408492E-2</v>
      </c>
      <c r="Q49" s="4" cm="1">
        <f t="array" aca="1" ref="Q49" ca="1">INDIRECT("'" &amp; B40 &amp; "'!H7") / INDIRECT("'" &amp; B40 &amp; "'!C7")*100%</f>
        <v>0.10077763323092495</v>
      </c>
      <c r="R49" s="21" cm="1">
        <f t="array" aca="1" ref="R49" ca="1">(INDIRECT("'" &amp; B40 &amp; "'!G7") / INDIRECT("'" &amp; B40 &amp; "'!K7"))</f>
        <v>-4.6973159280860955E-3</v>
      </c>
      <c r="S49" s="21" cm="1">
        <f t="array" aca="1" ref="S49" ca="1">(INDIRECT("'" &amp; B40 &amp; "'!H7") / INDIRECT("'" &amp; B40 &amp; "'!K7"))</f>
        <v>1.743057236766668E-3</v>
      </c>
    </row>
    <row r="50" spans="1:19" x14ac:dyDescent="0.2">
      <c r="A50" s="111"/>
      <c r="B50" s="2" t="str" cm="1">
        <f t="array" aca="1" ref="B50" ca="1">INDIRECT("'"&amp;B40&amp;"'!B8")</f>
        <v>Q3/2022</v>
      </c>
      <c r="C50" s="4" cm="1">
        <f t="array" aca="1" ref="C50" ca="1">(INDIRECT("'" &amp; B40 &amp; "'!C8") - INDIRECT("'" &amp; B40 &amp; "'!C12")) / INDIRECT("'" &amp; B40 &amp; "'!C12")</f>
        <v>0.245696099507241</v>
      </c>
      <c r="D50" s="4" cm="1">
        <f t="array" aca="1" ref="D50" ca="1">(INDIRECT("'" &amp; B40 &amp; "'!G8") - INDIRECT("'" &amp; B40 &amp; "'!G12")) / INDIRECT("'" &amp; B40 &amp; "'!G12")</f>
        <v>0.87977917693220187</v>
      </c>
      <c r="E50" s="21" cm="1">
        <f t="array" aca="1" ref="E50" ca="1">-(INDIRECT("'" &amp; B40 &amp; "'!D8") / INDIRECT("'" &amp; B40 &amp; "'!C8")*100%)</f>
        <v>0.54281930051008542</v>
      </c>
      <c r="F50" s="22" cm="1">
        <f t="array" aca="1" ref="F50" ca="1">-(INDIRECT("'" &amp; B40 &amp; "'!G8") / INDIRECT("'" &amp; B40 &amp; "'!C8"))</f>
        <v>0.29260047688459073</v>
      </c>
      <c r="G50" s="18" cm="1">
        <f t="array" aca="1" ref="G50" ca="1">INDIRECT("'" &amp; B40 &amp; "'!K8")/INDIRECT("'" &amp; B40 &amp; "'!L8")</f>
        <v>1.2919913583057623</v>
      </c>
      <c r="H50" s="19" cm="1">
        <f t="array" aca="1" ref="H50" ca="1">(INDIRECT("'" &amp; B40 &amp; "'!M8") - INDIRECT("'" &amp; B40 &amp; "'!O8")) / INDIRECT("'" &amp; B40 &amp; "'!N8")</f>
        <v>0.31393640818949325</v>
      </c>
      <c r="I50" s="19" cm="1">
        <f t="array" aca="1" ref="I50" ca="1">(INDIRECT("'" &amp; B40 &amp; "'!Q8") + INDIRECT("'" &amp; B40 &amp; "'!R8")) / INDIRECT("'" &amp; B40 &amp; "'!N8")</f>
        <v>0.14999268418139006</v>
      </c>
      <c r="J50" s="10" cm="1">
        <f t="array" aca="1" ref="J50" ca="1">(INDIRECT("'" &amp; B40 &amp; "'!J8") + INDIRECT("'" &amp; B40 &amp; "'!L8") - INDIRECT("'" &amp; B40 &amp; "'!N8")) / (INDIRECT("'" &amp; B40 &amp; "'!K8") - INDIRECT("'" &amp; B40 &amp; "'!M8"))</f>
        <v>0.93730473693174399</v>
      </c>
      <c r="K50" s="22"/>
      <c r="L50" s="10" cm="1">
        <f t="array" aca="1" ref="L50" ca="1">(INDIRECT("'"&amp;B40&amp;"'!L8")/INDIRECT("'"&amp;B40&amp;"'!J8"))</f>
        <v>3.4247588894491812</v>
      </c>
      <c r="M50" s="22" cm="1">
        <f t="array" aca="1" ref="M50" ca="1">INDIRECT("'" &amp; B40 &amp; "'!O8")/INDIRECT("'" &amp; B40 &amp; "'!C8")</f>
        <v>0.27235152395341944</v>
      </c>
      <c r="N50" s="22" cm="1">
        <f t="array" aca="1" ref="N50" ca="1">INDIRECT("'" &amp; B40 &amp; "'!P8")/INDIRECT("'" &amp; B40 &amp; "'!M8")</f>
        <v>0.3514042955909264</v>
      </c>
      <c r="O50" s="22" cm="1">
        <f t="array" aca="1" ref="O50" ca="1">INDIRECT("'" &amp; B40 &amp; "'!P8")/INDIRECT("'" &amp; B40 &amp; "'!C8")</f>
        <v>0.74494486354815626</v>
      </c>
      <c r="P50" s="52" cm="1">
        <f t="array" aca="1" ref="P50" ca="1">INDIRECT("'" &amp; B40 &amp; "'!Q8")/INDIRECT("'" &amp; B40 &amp; "'!K8")</f>
        <v>1.215564678506959E-2</v>
      </c>
      <c r="Q50" s="4" cm="1">
        <f t="array" aca="1" ref="Q50" ca="1">INDIRECT("'" &amp; B40 &amp; "'!H8") / INDIRECT("'" &amp; B40 &amp; "'!C8")*100%</f>
        <v>0.1298081276332072</v>
      </c>
      <c r="R50" s="21" cm="1">
        <f t="array" aca="1" ref="R50" ca="1">(INDIRECT("'" &amp; B40 &amp; "'!G8") / INDIRECT("'" &amp; B40 &amp; "'!K8"))</f>
        <v>-4.7060159242231035E-3</v>
      </c>
      <c r="S50" s="21" cm="1">
        <f t="array" aca="1" ref="S50" ca="1">(INDIRECT("'" &amp; B40 &amp; "'!H8") / INDIRECT("'" &amp; B40 &amp; "'!K8"))</f>
        <v>2.0877584419536164E-3</v>
      </c>
    </row>
    <row r="51" spans="1:19" x14ac:dyDescent="0.2">
      <c r="A51" s="111"/>
      <c r="B51" s="2" t="str" cm="1">
        <f t="array" aca="1" ref="B51" ca="1">INDIRECT("'"&amp;B40&amp;"'!B9")</f>
        <v>Q2/2022</v>
      </c>
      <c r="C51" s="4" cm="1">
        <f t="array" aca="1" ref="C51" ca="1">(INDIRECT("'" &amp; B40 &amp; "'!C9") - INDIRECT("'" &amp; B40 &amp; "'!C13")) / INDIRECT("'" &amp; B40 &amp; "'!C13")</f>
        <v>0.13060723921651074</v>
      </c>
      <c r="D51" s="4" cm="1">
        <f t="array" aca="1" ref="D51" ca="1">(INDIRECT("'" &amp; B40 &amp; "'!G9") - INDIRECT("'" &amp; B40 &amp; "'!G13")) / INDIRECT("'" &amp; B40 &amp; "'!G13")</f>
        <v>-1.6033355443949588E-2</v>
      </c>
      <c r="E51" s="21" cm="1">
        <f t="array" aca="1" ref="E51" ca="1">-(INDIRECT("'" &amp; B40 &amp; "'!D9") / INDIRECT("'" &amp; B40 &amp; "'!C9")*100%)</f>
        <v>0.48332217621633239</v>
      </c>
      <c r="F51" s="22" cm="1">
        <f t="array" aca="1" ref="F51" ca="1">-(INDIRECT("'" &amp; B40 &amp; "'!G9") / INDIRECT("'" &amp; B40 &amp; "'!C9"))</f>
        <v>0.32181464309622393</v>
      </c>
      <c r="G51" s="18" cm="1">
        <f t="array" aca="1" ref="G51" ca="1">INDIRECT("'" &amp; B40 &amp; "'!K9")/INDIRECT("'" &amp; B40 &amp; "'!L9")</f>
        <v>1.2913947453069388</v>
      </c>
      <c r="H51" s="19" cm="1">
        <f t="array" aca="1" ref="H51" ca="1">(INDIRECT("'" &amp; B40 &amp; "'!M9") - INDIRECT("'" &amp; B40 &amp; "'!O9")) / INDIRECT("'" &amp; B40 &amp; "'!N9")</f>
        <v>0.3434104589393332</v>
      </c>
      <c r="I51" s="19" cm="1">
        <f t="array" aca="1" ref="I51" ca="1">(INDIRECT("'" &amp; B40 &amp; "'!Q9") + INDIRECT("'" &amp; B40 &amp; "'!R9")) / INDIRECT("'" &amp; B40 &amp; "'!N9")</f>
        <v>0.15954108488458404</v>
      </c>
      <c r="J51" s="10" cm="1">
        <f t="array" aca="1" ref="J51" ca="1">(INDIRECT("'" &amp; B40 &amp; "'!J9") + INDIRECT("'" &amp; B40 &amp; "'!L9") - INDIRECT("'" &amp; B40 &amp; "'!N9")) / (INDIRECT("'" &amp; B40 &amp; "'!K9") - INDIRECT("'" &amp; B40 &amp; "'!M9"))</f>
        <v>0.93925084354768984</v>
      </c>
      <c r="K51" s="22"/>
      <c r="L51" s="10" cm="1">
        <f t="array" aca="1" ref="L51" ca="1">(INDIRECT("'"&amp;B40&amp;"'!L9")/INDIRECT("'"&amp;B40&amp;"'!J9"))</f>
        <v>3.4317708747515545</v>
      </c>
      <c r="M51" s="22" cm="1">
        <f t="array" aca="1" ref="M51" ca="1">INDIRECT("'" &amp; B40 &amp; "'!O9")/INDIRECT("'" &amp; B40 &amp; "'!C9")</f>
        <v>0.28308085190786703</v>
      </c>
      <c r="N51" s="22" cm="1">
        <f t="array" aca="1" ref="N51" ca="1">INDIRECT("'" &amp; B40 &amp; "'!P9")/INDIRECT("'" &amp; B40 &amp; "'!M9")</f>
        <v>0.32041808470391697</v>
      </c>
      <c r="O51" s="22" cm="1">
        <f t="array" aca="1" ref="O51" ca="1">INDIRECT("'" &amp; B40 &amp; "'!P9")/INDIRECT("'" &amp; B40 &amp; "'!C9")</f>
        <v>0.84171150174794829</v>
      </c>
      <c r="P51" s="52" cm="1">
        <f t="array" aca="1" ref="P51" ca="1">INDIRECT("'" &amp; B40 &amp; "'!Q9")/INDIRECT("'" &amp; B40 &amp; "'!K9")</f>
        <v>1.3120143624448749E-2</v>
      </c>
      <c r="Q51" s="4" cm="1">
        <f t="array" aca="1" ref="Q51" ca="1">INDIRECT("'" &amp; B40 &amp; "'!H9") / INDIRECT("'" &amp; B40 &amp; "'!C9")*100%</f>
        <v>0.14857974032843246</v>
      </c>
      <c r="R51" s="21" cm="1">
        <f t="array" aca="1" ref="R51" ca="1">(INDIRECT("'" &amp; B40 &amp; "'!G9") / INDIRECT("'" &amp; B40 &amp; "'!J9"))</f>
        <v>-1.9881639674591438E-2</v>
      </c>
      <c r="S51" s="21" cm="1">
        <f t="array" aca="1" ref="S51" ca="1">(INDIRECT("'" &amp; B40 &amp; "'!H9") / INDIRECT("'" &amp; B40 &amp; "'!K9"))</f>
        <v>2.0712317426114946E-3</v>
      </c>
    </row>
    <row r="52" spans="1:19" x14ac:dyDescent="0.2">
      <c r="A52" s="112"/>
      <c r="B52" s="2" t="str" cm="1">
        <f t="array" aca="1" ref="B52" ca="1">INDIRECT("'"&amp;B40&amp;"'!B10")</f>
        <v>Q1/2022</v>
      </c>
      <c r="C52" s="4" cm="1">
        <f t="array" aca="1" ref="C52" ca="1">(INDIRECT("'" &amp; B40 &amp; "'!C10") - INDIRECT("'" &amp; B40 &amp; "'!C14")) / INDIRECT("'" &amp; B40 &amp; "'!C14")</f>
        <v>0.17985936550183187</v>
      </c>
      <c r="D52" s="4" cm="1">
        <f t="array" aca="1" ref="D52" ca="1">(INDIRECT("'" &amp; B40 &amp; "'!G10") - INDIRECT("'" &amp; B40 &amp; "'!G14")) / INDIRECT("'" &amp; B40 &amp; "'!G14")</f>
        <v>7.3541973539955743E-2</v>
      </c>
      <c r="E52" s="21" cm="1">
        <f t="array" aca="1" ref="E52" ca="1">-(INDIRECT("'" &amp; B40 &amp; "'!D10") / INDIRECT("'" &amp; B40 &amp; "'!C10")*100%)</f>
        <v>0.40790508880518556</v>
      </c>
      <c r="F52" s="22" cm="1">
        <f t="array" aca="1" ref="F52" ca="1">-(INDIRECT("'" &amp; B40 &amp; "'!G10") / INDIRECT("'" &amp; B40 &amp; "'!C10"))</f>
        <v>0.37042426436629555</v>
      </c>
      <c r="G52" s="18" cm="1">
        <f t="array" aca="1" ref="G52" ca="1">INDIRECT("'" &amp; B40 &amp; "'!K10")/INDIRECT("'" &amp; B40 &amp; "'!L10")</f>
        <v>1.2915144413819279</v>
      </c>
      <c r="H52" s="19" cm="1">
        <f t="array" aca="1" ref="H52" ca="1">(INDIRECT("'" &amp; B40 &amp; "'!M10") - INDIRECT("'" &amp; B40 &amp; "'!O10")) / INDIRECT("'" &amp; B40 &amp; "'!N10")</f>
        <v>0.40491229480531826</v>
      </c>
      <c r="I52" s="19" cm="1">
        <f t="array" aca="1" ref="I52" ca="1">(INDIRECT("'" &amp; B40 &amp; "'!Q10") + INDIRECT("'" &amp; B40 &amp; "'!R10")) / INDIRECT("'" &amp; B40 &amp; "'!N10")</f>
        <v>0.12744959176394852</v>
      </c>
      <c r="J52" s="10" cm="1">
        <f t="array" aca="1" ref="J52" ca="1">(INDIRECT("'" &amp; B40 &amp; "'!J10") + INDIRECT("'" &amp; B40 &amp; "'!L10") - INDIRECT("'" &amp; B40 &amp; "'!N10")) / (INDIRECT("'" &amp; B40 &amp; "'!K10") - INDIRECT("'" &amp; B40 &amp; "'!M10"))</f>
        <v>0.9462466708267695</v>
      </c>
      <c r="K52" s="22"/>
      <c r="L52" s="10" cm="1">
        <f t="array" aca="1" ref="L52" ca="1">(INDIRECT("'"&amp;B40&amp;"'!L10")/INDIRECT("'"&amp;B40&amp;"'!J10"))</f>
        <v>3.4303617867419773</v>
      </c>
      <c r="M52" s="22" cm="1">
        <f t="array" aca="1" ref="M52" ca="1">INDIRECT("'" &amp; B40 &amp; "'!O10")/INDIRECT("'" &amp; B40 &amp; "'!C10")</f>
        <v>0.21260562514069814</v>
      </c>
      <c r="N52" s="22" cm="1">
        <f t="array" aca="1" ref="N52" ca="1">INDIRECT("'" &amp; B40 &amp; "'!P10")/INDIRECT("'" &amp; B40 &amp; "'!M10")</f>
        <v>0.43346853897082055</v>
      </c>
      <c r="O52" s="22" cm="1">
        <f t="array" aca="1" ref="O52" ca="1">INDIRECT("'" &amp; B40 &amp; "'!P10")/INDIRECT("'" &amp; B40 &amp; "'!C10")</f>
        <v>1.369043391886968</v>
      </c>
      <c r="P52" s="52" cm="1">
        <f t="array" aca="1" ref="P52" ca="1">INDIRECT("'" &amp; B40 &amp; "'!Q10")/INDIRECT("'" &amp; B40 &amp; "'!K10")</f>
        <v>9.5840596850868248E-3</v>
      </c>
      <c r="Q52" s="4" cm="1">
        <f t="array" aca="1" ref="Q52" ca="1">INDIRECT("'" &amp; B40 &amp; "'!H10") / INDIRECT("'" &amp; B40 &amp; "'!C10")*100%</f>
        <v>0.15748908646582516</v>
      </c>
      <c r="R52" s="21" cm="1">
        <f t="array" aca="1" ref="R52" ca="1">(INDIRECT("'" &amp; B40 &amp; "'!G10") / INDIRECT("'" &amp; B40 &amp; "'!J10"))</f>
        <v>-2.0580120844433392E-2</v>
      </c>
      <c r="S52" s="21" cm="1">
        <f t="array" aca="1" ref="S52" ca="1">(INDIRECT("'" &amp; B40 &amp; "'!H10") / INDIRECT("'" &amp; B40 &amp; "'!K10"))</f>
        <v>1.9749666429705595E-3</v>
      </c>
    </row>
    <row r="53" spans="1:19" x14ac:dyDescent="0.2">
      <c r="B53" s="32"/>
      <c r="E53" s="35"/>
      <c r="F53" s="35"/>
    </row>
    <row r="55" spans="1:19" x14ac:dyDescent="0.2">
      <c r="A55" s="107" t="s">
        <v>74</v>
      </c>
      <c r="B55" s="107"/>
      <c r="C55" s="107"/>
      <c r="D55" s="107"/>
      <c r="E55" s="107"/>
      <c r="H55" s="107" t="s">
        <v>73</v>
      </c>
      <c r="I55" s="107"/>
      <c r="J55" s="107"/>
      <c r="K55" s="107"/>
      <c r="L55" s="107"/>
      <c r="N55" s="85" t="s">
        <v>67</v>
      </c>
      <c r="O55" s="20" t="s">
        <v>126</v>
      </c>
    </row>
    <row r="56" spans="1:19" x14ac:dyDescent="0.2">
      <c r="A56" s="20" t="str" cm="1">
        <f t="array" aca="1" ref="A56:F61" ca="1">INDIRECT("'" &amp; B40 &amp; "'!$A$17:$F$22")</f>
        <v>Năm</v>
      </c>
      <c r="B56" s="20" t="str">
        <f ca="1"/>
        <v>Tổng DT</v>
      </c>
      <c r="C56" s="20" t="str">
        <f ca="1"/>
        <v>DT Kế Hoạch</v>
      </c>
      <c r="D56" s="20" t="str">
        <f ca="1"/>
        <v>LNST</v>
      </c>
      <c r="E56" s="20" t="str">
        <f ca="1"/>
        <v>LNST Kế Hoạch</v>
      </c>
      <c r="F56" s="20" t="str">
        <f ca="1"/>
        <v>% HTKH</v>
      </c>
      <c r="I56" t="s">
        <v>72</v>
      </c>
      <c r="J56" t="s">
        <v>123</v>
      </c>
      <c r="K56" t="s">
        <v>124</v>
      </c>
      <c r="L56" t="s">
        <v>125</v>
      </c>
      <c r="M56" t="s">
        <v>317</v>
      </c>
      <c r="N56" s="32" cm="1">
        <f t="array" aca="1" ref="N56" ca="1">INDIRECT("'" &amp; B40 &amp; "'!$M$22")</f>
        <v>411680169</v>
      </c>
      <c r="O56" cm="1">
        <f t="array" aca="1" ref="O56" ca="1">INDIRECT("'" &amp; B40 &amp; "'!$N$22")</f>
        <v>0</v>
      </c>
      <c r="Q56" s="86"/>
      <c r="R56" s="86"/>
    </row>
    <row r="57" spans="1:19" x14ac:dyDescent="0.2">
      <c r="A57">
        <f ca="1"/>
        <v>2020</v>
      </c>
      <c r="B57" s="32">
        <f ca="1"/>
        <v>1201343</v>
      </c>
      <c r="C57" s="32">
        <f ca="1"/>
        <v>528358</v>
      </c>
      <c r="D57" s="32">
        <f ca="1"/>
        <v>99035</v>
      </c>
      <c r="E57" s="32">
        <f ca="1"/>
        <v>30030</v>
      </c>
      <c r="F57" s="33">
        <f ca="1"/>
        <v>3.2978687978687979</v>
      </c>
      <c r="H57" t="s">
        <v>61</v>
      </c>
      <c r="I57" s="32" cm="1">
        <f t="array" aca="1" ref="I57:L58" ca="1">INDIRECT("'" &amp; B40 &amp; "'!$K$26:$N$27")</f>
        <v>32424.845815528792</v>
      </c>
      <c r="J57" s="32">
        <f ca="1"/>
        <v>32424.845815528792</v>
      </c>
      <c r="K57" s="32">
        <f ca="1"/>
        <v>32424.845815528792</v>
      </c>
      <c r="L57" s="32">
        <f ca="1"/>
        <v>25940.36622265691</v>
      </c>
      <c r="M57" s="32"/>
      <c r="N57" s="32"/>
      <c r="Q57" s="86"/>
      <c r="R57" s="86"/>
    </row>
    <row r="58" spans="1:19" x14ac:dyDescent="0.2">
      <c r="A58">
        <f ca="1"/>
        <v>2021</v>
      </c>
      <c r="B58" s="32">
        <f ca="1"/>
        <v>1861340</v>
      </c>
      <c r="C58" s="32">
        <f ca="1"/>
        <v>2000000</v>
      </c>
      <c r="D58" s="32">
        <f ca="1"/>
        <v>268873</v>
      </c>
      <c r="E58" s="32">
        <f ca="1"/>
        <v>283000</v>
      </c>
      <c r="F58" s="33">
        <f ca="1"/>
        <v>0.95008127208480564</v>
      </c>
      <c r="H58" t="s">
        <v>62</v>
      </c>
      <c r="I58" s="32">
        <f ca="1"/>
        <v>32424.845815528792</v>
      </c>
      <c r="J58" s="32">
        <f ca="1"/>
        <v>32424.845815528792</v>
      </c>
      <c r="K58" s="32">
        <f ca="1"/>
        <v>32424.845815528792</v>
      </c>
      <c r="L58" s="32">
        <f ca="1"/>
        <v>25940.36622265691</v>
      </c>
      <c r="M58" s="32"/>
      <c r="N58" s="32"/>
      <c r="O58" s="32"/>
      <c r="Q58" s="86"/>
      <c r="R58" s="86"/>
    </row>
    <row r="59" spans="1:19" x14ac:dyDescent="0.2">
      <c r="A59">
        <f ca="1"/>
        <v>2022</v>
      </c>
      <c r="B59" s="32">
        <f ca="1"/>
        <v>2094608</v>
      </c>
      <c r="C59" s="32">
        <f ca="1"/>
        <v>2515000</v>
      </c>
      <c r="D59" s="32">
        <f ca="1"/>
        <v>275014</v>
      </c>
      <c r="E59" s="32">
        <f ca="1"/>
        <v>396000</v>
      </c>
      <c r="F59" s="33">
        <f ca="1"/>
        <v>0.69447979797979797</v>
      </c>
    </row>
    <row r="60" spans="1:19" x14ac:dyDescent="0.2">
      <c r="A60">
        <f ca="1"/>
        <v>2023</v>
      </c>
      <c r="B60" s="32">
        <f ca="1"/>
        <v>2686560</v>
      </c>
      <c r="C60" s="32">
        <f ca="1"/>
        <v>2478170</v>
      </c>
      <c r="D60" s="32">
        <f ca="1"/>
        <v>319909</v>
      </c>
      <c r="E60" s="32">
        <f ca="1"/>
        <v>338580</v>
      </c>
      <c r="F60" s="33">
        <f ca="1"/>
        <v>0.9448549825742808</v>
      </c>
    </row>
    <row r="61" spans="1:19" x14ac:dyDescent="0.2">
      <c r="A61">
        <f ca="1"/>
        <v>2024</v>
      </c>
      <c r="B61" s="32">
        <f ca="1"/>
        <v>0</v>
      </c>
      <c r="C61" s="32">
        <f ca="1"/>
        <v>3251000</v>
      </c>
      <c r="D61" s="32">
        <f ca="1"/>
        <v>0</v>
      </c>
      <c r="E61" s="32">
        <f ca="1"/>
        <v>410000</v>
      </c>
      <c r="F61">
        <f ca="1"/>
        <v>0</v>
      </c>
    </row>
    <row r="62" spans="1:19" x14ac:dyDescent="0.2">
      <c r="B62" s="32"/>
      <c r="C62" s="32"/>
      <c r="D62" s="32"/>
      <c r="E62" s="33"/>
    </row>
    <row r="63" spans="1:19" x14ac:dyDescent="0.2">
      <c r="A63" s="53" t="str" cm="1">
        <f t="array" aca="1" ref="A63:F67" ca="1">INDIRECT("'" &amp; B40 &amp; "'!$A$24:$F$28")</f>
        <v>Q1/2024</v>
      </c>
      <c r="B63" s="32">
        <f ca="1"/>
        <v>0</v>
      </c>
      <c r="C63" s="32">
        <f ca="1"/>
        <v>0</v>
      </c>
      <c r="D63" s="32">
        <f ca="1"/>
        <v>0</v>
      </c>
      <c r="E63" s="44">
        <f ca="1"/>
        <v>0</v>
      </c>
      <c r="F63" s="34" t="e">
        <f ca="1"/>
        <v>#DIV/0!</v>
      </c>
      <c r="H63" s="108" t="s">
        <v>56</v>
      </c>
      <c r="I63" s="108"/>
      <c r="J63" s="108"/>
      <c r="K63" s="108"/>
      <c r="M63" s="107" t="s">
        <v>57</v>
      </c>
      <c r="N63" s="107"/>
      <c r="Q63" s="20" t="s">
        <v>71</v>
      </c>
      <c r="R63" s="20" t="s">
        <v>70</v>
      </c>
    </row>
    <row r="64" spans="1:19" x14ac:dyDescent="0.2">
      <c r="A64" s="53" t="str">
        <f ca="1"/>
        <v>Q2/2024</v>
      </c>
      <c r="B64" s="32">
        <f ca="1"/>
        <v>0</v>
      </c>
      <c r="C64" s="32">
        <f ca="1"/>
        <v>0</v>
      </c>
      <c r="D64" s="32">
        <f ca="1"/>
        <v>0</v>
      </c>
      <c r="E64" s="44">
        <f ca="1"/>
        <v>0</v>
      </c>
      <c r="F64" s="34" t="e">
        <f ca="1"/>
        <v>#DIV/0!</v>
      </c>
      <c r="J64" s="7" t="s">
        <v>60</v>
      </c>
      <c r="K64" s="7" t="s">
        <v>285</v>
      </c>
      <c r="M64" s="48" t="str" cm="1">
        <f t="array" aca="1" ref="M64:N65" ca="1">INDIRECT("'" &amp; B40 &amp; "'!$J$36:$K$37")</f>
        <v>BVPS:</v>
      </c>
      <c r="N64" s="47">
        <f ca="1"/>
        <v>21.206355460857772</v>
      </c>
      <c r="P64" t="s">
        <v>71</v>
      </c>
      <c r="Q64" s="86" cm="1">
        <f t="array" aca="1" ref="Q64:R66" ca="1">INDIRECT("'" &amp; B40 &amp; "'!$K$31:$L$33")</f>
        <v>0.87881703941054989</v>
      </c>
      <c r="R64" s="86" t="e">
        <f ca="1"/>
        <v>#DIV/0!</v>
      </c>
    </row>
    <row r="65" spans="1:18" x14ac:dyDescent="0.2">
      <c r="A65" s="53" t="str">
        <f ca="1"/>
        <v>Q3/2024</v>
      </c>
      <c r="B65" s="32">
        <f ca="1"/>
        <v>0</v>
      </c>
      <c r="C65" s="32">
        <f ca="1"/>
        <v>0</v>
      </c>
      <c r="D65" s="32">
        <f ca="1"/>
        <v>0</v>
      </c>
      <c r="E65" s="44">
        <f ca="1"/>
        <v>0</v>
      </c>
      <c r="F65" s="34" t="e">
        <f ca="1"/>
        <v>#DIV/0!</v>
      </c>
      <c r="H65" t="s">
        <v>71</v>
      </c>
      <c r="J65" s="47" cm="1">
        <f t="array" aca="1" ref="J65:K70" ca="1">INDIRECT("'" &amp; B40 &amp; "'!$P$32:$Q$37")</f>
        <v>16.961168860623612</v>
      </c>
      <c r="K65" s="47">
        <f ca="1"/>
        <v>0</v>
      </c>
      <c r="M65" s="48" t="str">
        <f ca="1"/>
        <v>D.BVPS</v>
      </c>
      <c r="N65" s="47" t="e">
        <f ca="1"/>
        <v>#DIV/0!</v>
      </c>
      <c r="P65" t="s">
        <v>61</v>
      </c>
      <c r="Q65" s="86">
        <f ca="1"/>
        <v>1.0280238019239276</v>
      </c>
      <c r="R65" s="86" t="e">
        <f ca="1"/>
        <v>#DIV/0!</v>
      </c>
    </row>
    <row r="66" spans="1:18" x14ac:dyDescent="0.2">
      <c r="A66" s="53" t="str">
        <f ca="1"/>
        <v>Q4/2024</v>
      </c>
      <c r="B66" s="32">
        <f ca="1"/>
        <v>0</v>
      </c>
      <c r="C66" s="32">
        <f ca="1"/>
        <v>0</v>
      </c>
      <c r="D66" s="32">
        <f ca="1"/>
        <v>0</v>
      </c>
      <c r="E66" s="44">
        <f ca="1"/>
        <v>0</v>
      </c>
      <c r="F66" s="34" t="e">
        <f ca="1"/>
        <v>#DIV/0!</v>
      </c>
      <c r="H66" t="s">
        <v>77</v>
      </c>
      <c r="J66" s="47">
        <f ca="1"/>
        <v>19.840859377131803</v>
      </c>
      <c r="K66" s="47">
        <f ca="1"/>
        <v>0</v>
      </c>
      <c r="P66" t="s">
        <v>62</v>
      </c>
      <c r="Q66" s="86">
        <f ca="1"/>
        <v>0</v>
      </c>
      <c r="R66" s="86">
        <f ca="1"/>
        <v>0</v>
      </c>
    </row>
    <row r="67" spans="1:18" x14ac:dyDescent="0.2">
      <c r="A67" t="str">
        <f ca="1"/>
        <v>Luỹ kế:</v>
      </c>
      <c r="B67" s="32">
        <f ca="1"/>
        <v>0</v>
      </c>
      <c r="C67" s="33">
        <f ca="1"/>
        <v>0</v>
      </c>
      <c r="D67" s="32">
        <f ca="1"/>
        <v>0</v>
      </c>
      <c r="E67" s="44">
        <f ca="1"/>
        <v>0</v>
      </c>
      <c r="F67" s="34" t="e">
        <f ca="1"/>
        <v>#DIV/0!</v>
      </c>
      <c r="H67" t="s">
        <v>78</v>
      </c>
      <c r="J67" s="47">
        <f ca="1"/>
        <v>0</v>
      </c>
      <c r="K67" s="47">
        <f ca="1"/>
        <v>0</v>
      </c>
    </row>
    <row r="68" spans="1:18" x14ac:dyDescent="0.2">
      <c r="B68" s="32"/>
      <c r="C68" s="32"/>
      <c r="D68" s="32"/>
      <c r="H68" t="s">
        <v>64</v>
      </c>
      <c r="J68" s="47" t="e">
        <f ca="1"/>
        <v>#DIV/0!</v>
      </c>
      <c r="K68" s="47" t="e">
        <f ca="1"/>
        <v>#DIV/0!</v>
      </c>
    </row>
    <row r="69" spans="1:18" x14ac:dyDescent="0.2">
      <c r="B69" s="20" t="str" cm="1">
        <f t="array" aca="1" ref="B69:F70" ca="1">INDIRECT("'" &amp; B40 &amp; "'!$B$30:$F$31")</f>
        <v>Năm</v>
      </c>
      <c r="C69" s="20" t="str">
        <f ca="1"/>
        <v>Giá</v>
      </c>
      <c r="D69" s="20" t="str">
        <f ca="1"/>
        <v>ATH LN</v>
      </c>
      <c r="E69" s="20" t="str">
        <f ca="1"/>
        <v>LNKD / ATH LN</v>
      </c>
      <c r="F69" s="20" t="str">
        <f ca="1"/>
        <v>LNĐC / ATH LN</v>
      </c>
      <c r="H69" t="s">
        <v>65</v>
      </c>
      <c r="J69" s="47">
        <f ca="1"/>
        <v>0</v>
      </c>
      <c r="K69" s="47">
        <f ca="1"/>
        <v>0</v>
      </c>
    </row>
    <row r="70" spans="1:18" x14ac:dyDescent="0.2">
      <c r="B70">
        <f ca="1"/>
        <v>2023</v>
      </c>
      <c r="C70" s="32">
        <f ca="1"/>
        <v>25300</v>
      </c>
      <c r="D70" s="32">
        <f ca="1"/>
        <v>319909</v>
      </c>
      <c r="E70" s="34">
        <f ca="1"/>
        <v>1.2816144591118099</v>
      </c>
      <c r="F70" s="33">
        <f ca="1"/>
        <v>1.2816144591118099</v>
      </c>
      <c r="H70" t="s">
        <v>66</v>
      </c>
      <c r="J70" s="47">
        <f ca="1"/>
        <v>0</v>
      </c>
      <c r="K70" s="47">
        <f ca="1"/>
        <v>0</v>
      </c>
    </row>
  </sheetData>
  <mergeCells count="10">
    <mergeCell ref="Q43:S43"/>
    <mergeCell ref="M63:N63"/>
    <mergeCell ref="H63:K63"/>
    <mergeCell ref="A55:E55"/>
    <mergeCell ref="M43:P43"/>
    <mergeCell ref="A49:A52"/>
    <mergeCell ref="G43:L43"/>
    <mergeCell ref="E43:F43"/>
    <mergeCell ref="A45:A48"/>
    <mergeCell ref="H55:L55"/>
  </mergeCells>
  <conditionalFormatting sqref="D45:D52">
    <cfRule type="cellIs" dxfId="8" priority="3" operator="greaterThan">
      <formula>0.1</formula>
    </cfRule>
  </conditionalFormatting>
  <conditionalFormatting sqref="E45:E52">
    <cfRule type="cellIs" dxfId="7" priority="4" operator="greaterThan">
      <formula>0.8</formula>
    </cfRule>
  </conditionalFormatting>
  <conditionalFormatting sqref="F45:F52">
    <cfRule type="cellIs" dxfId="6" priority="6" operator="greaterThanOrEqual">
      <formula>0.1</formula>
    </cfRule>
  </conditionalFormatting>
  <conditionalFormatting sqref="J45:J52">
    <cfRule type="cellIs" dxfId="5" priority="8" operator="lessThan">
      <formula>1</formula>
    </cfRule>
  </conditionalFormatting>
  <conditionalFormatting sqref="L45:L52">
    <cfRule type="cellIs" dxfId="4" priority="7" operator="greaterThan">
      <formula>1</formula>
    </cfRule>
  </conditionalFormatting>
  <conditionalFormatting sqref="M45:M52">
    <cfRule type="cellIs" dxfId="3" priority="5" operator="greaterThan">
      <formula>0.7</formula>
    </cfRule>
  </conditionalFormatting>
  <conditionalFormatting sqref="N45:N52">
    <cfRule type="cellIs" dxfId="2" priority="2" operator="greaterThan">
      <formula>0.5</formula>
    </cfRule>
  </conditionalFormatting>
  <conditionalFormatting sqref="P45:P52">
    <cfRule type="cellIs" dxfId="1" priority="1" operator="greaterThan">
      <formula>0.08</formula>
    </cfRule>
  </conditionalFormatting>
  <conditionalFormatting sqref="Q45:Q52">
    <cfRule type="cellIs" dxfId="0" priority="9" operator="greaterThan">
      <formula>0.2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E311A-60A7-7549-97B3-7E6CB19DDA88}">
  <sheetPr codeName="Sheet4"/>
  <dimension ref="A1:W37"/>
  <sheetViews>
    <sheetView workbookViewId="0">
      <selection activeCell="H35" sqref="H35"/>
    </sheetView>
  </sheetViews>
  <sheetFormatPr baseColWidth="10" defaultRowHeight="16" x14ac:dyDescent="0.2"/>
  <cols>
    <col min="2" max="2" width="12.83203125" customWidth="1"/>
    <col min="3" max="3" width="15.33203125" customWidth="1"/>
    <col min="4" max="4" width="13.83203125" customWidth="1"/>
    <col min="5" max="5" width="15.1640625" customWidth="1"/>
    <col min="6" max="7" width="12.6640625" customWidth="1"/>
    <col min="8" max="8" width="12.5" customWidth="1"/>
    <col min="10" max="10" width="14.83203125" customWidth="1"/>
    <col min="11" max="11" width="15" customWidth="1"/>
    <col min="12" max="12" width="13.83203125" customWidth="1"/>
    <col min="13" max="13" width="13.6640625" customWidth="1"/>
    <col min="14" max="14" width="15" customWidth="1"/>
    <col min="15" max="16" width="13.33203125" customWidth="1"/>
    <col min="17" max="17" width="16.1640625" customWidth="1"/>
    <col min="18" max="18" width="16.6640625" customWidth="1"/>
  </cols>
  <sheetData>
    <row r="1" spans="1:23" x14ac:dyDescent="0.2">
      <c r="A1" s="118" t="s">
        <v>122</v>
      </c>
      <c r="B1" s="119"/>
      <c r="C1" s="120" t="s">
        <v>0</v>
      </c>
      <c r="D1" s="121"/>
      <c r="E1" s="121"/>
      <c r="F1" s="121"/>
      <c r="G1" s="121"/>
      <c r="H1" s="122"/>
      <c r="I1" s="54"/>
      <c r="J1" s="123" t="s">
        <v>9</v>
      </c>
      <c r="K1" s="124"/>
      <c r="L1" s="124"/>
      <c r="M1" s="124"/>
      <c r="N1" s="124"/>
      <c r="O1" s="124"/>
      <c r="P1" s="124"/>
      <c r="Q1" s="124"/>
      <c r="R1" s="125"/>
      <c r="S1" s="115" t="s">
        <v>29</v>
      </c>
      <c r="T1" s="116"/>
      <c r="U1" s="116"/>
      <c r="V1" s="117"/>
    </row>
    <row r="2" spans="1:23" x14ac:dyDescent="0.2">
      <c r="A2" s="1" t="s">
        <v>1</v>
      </c>
      <c r="B2" s="1" t="s">
        <v>2</v>
      </c>
      <c r="C2" s="1" t="s">
        <v>3</v>
      </c>
      <c r="D2" s="1" t="s">
        <v>8</v>
      </c>
      <c r="E2" s="1" t="s">
        <v>4</v>
      </c>
      <c r="F2" s="1" t="s">
        <v>292</v>
      </c>
      <c r="G2" s="1" t="s">
        <v>101</v>
      </c>
      <c r="H2" s="1" t="s">
        <v>6</v>
      </c>
      <c r="I2" s="1" t="s">
        <v>7</v>
      </c>
      <c r="J2" s="1" t="s">
        <v>10</v>
      </c>
      <c r="K2" s="1" t="s">
        <v>11</v>
      </c>
      <c r="L2" s="1" t="s">
        <v>12</v>
      </c>
      <c r="M2" s="1" t="s">
        <v>13</v>
      </c>
      <c r="N2" s="1" t="s">
        <v>14</v>
      </c>
      <c r="O2" s="1" t="s">
        <v>15</v>
      </c>
      <c r="P2" s="1" t="s">
        <v>16</v>
      </c>
      <c r="Q2" s="14" t="s">
        <v>99</v>
      </c>
      <c r="R2" s="14" t="s">
        <v>100</v>
      </c>
      <c r="S2" s="14" t="s">
        <v>30</v>
      </c>
      <c r="T2" s="14" t="s">
        <v>31</v>
      </c>
      <c r="U2" s="14" t="s">
        <v>32</v>
      </c>
      <c r="V2" s="16" t="s">
        <v>33</v>
      </c>
    </row>
    <row r="3" spans="1:23" x14ac:dyDescent="0.2">
      <c r="A3" s="129">
        <v>2023</v>
      </c>
      <c r="B3" t="s">
        <v>20</v>
      </c>
      <c r="C3" s="45">
        <v>31653210</v>
      </c>
      <c r="D3" s="45">
        <v>-25235028</v>
      </c>
      <c r="E3" s="45">
        <v>6186460</v>
      </c>
      <c r="F3" s="45">
        <v>-5607079</v>
      </c>
      <c r="G3" s="45">
        <v>-329035</v>
      </c>
      <c r="H3" s="45">
        <v>90257</v>
      </c>
      <c r="I3" s="77">
        <f t="shared" ref="I3:I5" si="0">H3/$M$21*1000</f>
        <v>6.1677214768531274E-2</v>
      </c>
      <c r="J3" s="45">
        <v>23359557</v>
      </c>
      <c r="K3" s="45">
        <v>60107878</v>
      </c>
      <c r="L3" s="45">
        <v>36748320</v>
      </c>
      <c r="M3" s="45">
        <v>51946979</v>
      </c>
      <c r="N3" s="45">
        <v>30761901</v>
      </c>
      <c r="O3" s="45">
        <v>21824235</v>
      </c>
      <c r="P3" s="45">
        <v>5158853</v>
      </c>
      <c r="Q3" s="45">
        <v>5365704</v>
      </c>
      <c r="R3" s="45">
        <v>18937008</v>
      </c>
      <c r="S3" s="45">
        <v>1166712</v>
      </c>
      <c r="T3" s="45">
        <v>-253257</v>
      </c>
      <c r="U3" s="45">
        <v>2100250</v>
      </c>
      <c r="V3" s="45">
        <v>3013705</v>
      </c>
    </row>
    <row r="4" spans="1:23" x14ac:dyDescent="0.2">
      <c r="A4" s="128"/>
      <c r="B4" t="s">
        <v>21</v>
      </c>
      <c r="C4" s="45">
        <v>30520841</v>
      </c>
      <c r="D4" s="45">
        <v>-24609172</v>
      </c>
      <c r="E4" s="45">
        <v>5678484</v>
      </c>
      <c r="F4" s="45">
        <v>-5314324</v>
      </c>
      <c r="G4" s="45">
        <v>-438383</v>
      </c>
      <c r="H4" s="45">
        <v>38739</v>
      </c>
      <c r="I4" s="77">
        <f t="shared" si="0"/>
        <v>2.6472335917636675E-2</v>
      </c>
      <c r="J4" s="45">
        <v>23270152</v>
      </c>
      <c r="K4" s="45">
        <v>58644797</v>
      </c>
      <c r="L4" s="45">
        <v>35374645</v>
      </c>
      <c r="M4" s="45">
        <v>49825377</v>
      </c>
      <c r="N4" s="45">
        <v>29475270</v>
      </c>
      <c r="O4" s="45">
        <v>22853546</v>
      </c>
      <c r="P4" s="45">
        <v>3076466</v>
      </c>
      <c r="Q4" s="45">
        <v>2351917</v>
      </c>
      <c r="R4" s="45">
        <v>20901865</v>
      </c>
      <c r="S4" s="45">
        <v>-1146596</v>
      </c>
      <c r="T4" s="45">
        <v>98655</v>
      </c>
      <c r="U4" s="45">
        <v>-41947</v>
      </c>
      <c r="V4" s="45">
        <v>-1089888</v>
      </c>
    </row>
    <row r="5" spans="1:23" x14ac:dyDescent="0.2">
      <c r="A5" s="128"/>
      <c r="B5" t="s">
        <v>22</v>
      </c>
      <c r="C5" s="45">
        <v>29725046</v>
      </c>
      <c r="D5" s="45">
        <v>-24023662</v>
      </c>
      <c r="E5" s="45">
        <v>5441168</v>
      </c>
      <c r="F5" s="45">
        <v>-5211133</v>
      </c>
      <c r="G5" s="45">
        <v>-384520</v>
      </c>
      <c r="H5" s="45">
        <v>17405</v>
      </c>
      <c r="I5" s="77">
        <f t="shared" si="0"/>
        <v>1.1893724841799383E-2</v>
      </c>
      <c r="J5" s="45">
        <v>23232393</v>
      </c>
      <c r="K5" s="45">
        <v>59368502</v>
      </c>
      <c r="L5" s="45">
        <v>36136108</v>
      </c>
      <c r="M5" s="45">
        <v>49859318</v>
      </c>
      <c r="N5" s="45">
        <v>30236733</v>
      </c>
      <c r="O5" s="45">
        <v>22122248</v>
      </c>
      <c r="P5" s="45">
        <v>2616211</v>
      </c>
      <c r="Q5" s="45">
        <v>3441539</v>
      </c>
      <c r="R5" s="45">
        <v>20978938</v>
      </c>
      <c r="S5" s="45">
        <v>-658659</v>
      </c>
      <c r="T5" s="45">
        <v>-3698431</v>
      </c>
      <c r="U5" s="45">
        <v>5017423</v>
      </c>
      <c r="V5" s="45">
        <v>660332</v>
      </c>
    </row>
    <row r="6" spans="1:23" x14ac:dyDescent="0.2">
      <c r="A6" s="128"/>
      <c r="B6" t="s">
        <v>23</v>
      </c>
      <c r="C6" s="45">
        <v>27335086</v>
      </c>
      <c r="D6" s="45">
        <v>-21891312</v>
      </c>
      <c r="E6" s="45">
        <v>5214499</v>
      </c>
      <c r="F6" s="45">
        <v>-4784685</v>
      </c>
      <c r="G6" s="45">
        <v>-295778</v>
      </c>
      <c r="H6" s="45">
        <v>21266</v>
      </c>
      <c r="I6" s="77">
        <f>H6/$M$21*1000</f>
        <v>1.4532143205154018E-2</v>
      </c>
      <c r="J6" s="45">
        <v>23953417</v>
      </c>
      <c r="K6" s="45">
        <v>53919016</v>
      </c>
      <c r="L6" s="45">
        <v>29965599</v>
      </c>
      <c r="M6" s="45">
        <v>43359007</v>
      </c>
      <c r="N6" s="45">
        <v>24064349</v>
      </c>
      <c r="O6" s="45">
        <v>20957418</v>
      </c>
      <c r="P6" s="45">
        <v>1916483</v>
      </c>
      <c r="Q6" s="45">
        <v>2781240</v>
      </c>
      <c r="R6" s="45">
        <v>17028152</v>
      </c>
      <c r="S6" s="45">
        <v>4074484</v>
      </c>
      <c r="T6" s="45">
        <v>-6978374</v>
      </c>
      <c r="U6" s="45">
        <v>624056</v>
      </c>
      <c r="V6" s="45">
        <v>-2279833</v>
      </c>
    </row>
    <row r="7" spans="1:23" x14ac:dyDescent="0.2">
      <c r="A7" s="128">
        <v>2022</v>
      </c>
      <c r="B7" t="s">
        <v>110</v>
      </c>
      <c r="C7" s="45">
        <v>30877778</v>
      </c>
      <c r="D7" s="45">
        <v>-22658872</v>
      </c>
      <c r="E7" s="45">
        <v>7929508</v>
      </c>
      <c r="F7" s="45">
        <v>-6603486</v>
      </c>
      <c r="G7" s="45">
        <v>-361070</v>
      </c>
      <c r="H7" s="45">
        <v>619040</v>
      </c>
      <c r="I7" s="77">
        <f t="shared" ref="I7:I9" si="1">H7/$M$20*1000</f>
        <v>0.422876400026647</v>
      </c>
      <c r="J7" s="45">
        <v>23932581</v>
      </c>
      <c r="K7" s="45">
        <v>55834209</v>
      </c>
      <c r="L7" s="45">
        <v>31901628</v>
      </c>
      <c r="M7" s="45">
        <v>44631140</v>
      </c>
      <c r="N7" s="45">
        <v>26000378</v>
      </c>
      <c r="O7" s="45">
        <v>25696077</v>
      </c>
      <c r="P7" s="45">
        <v>3072093</v>
      </c>
      <c r="Q7" s="45">
        <v>5061020</v>
      </c>
      <c r="R7" s="45">
        <v>10059049</v>
      </c>
      <c r="S7" s="45">
        <v>5932026</v>
      </c>
      <c r="T7" s="45">
        <v>-1697899</v>
      </c>
      <c r="U7" s="45">
        <v>-6237843</v>
      </c>
      <c r="V7" s="45">
        <v>-2003716</v>
      </c>
    </row>
    <row r="8" spans="1:23" x14ac:dyDescent="0.2">
      <c r="A8" s="128"/>
      <c r="B8" t="s">
        <v>109</v>
      </c>
      <c r="C8" s="45">
        <v>32322456</v>
      </c>
      <c r="D8" s="45">
        <v>-24619955</v>
      </c>
      <c r="E8" s="45">
        <v>7392024</v>
      </c>
      <c r="F8" s="45">
        <v>-5342606</v>
      </c>
      <c r="G8" s="45">
        <v>-434637</v>
      </c>
      <c r="H8" s="45">
        <v>906245</v>
      </c>
      <c r="I8" s="77">
        <f t="shared" si="1"/>
        <v>0.61907085671709217</v>
      </c>
      <c r="J8" s="45">
        <v>23313451</v>
      </c>
      <c r="K8" s="45">
        <v>61281996</v>
      </c>
      <c r="L8" s="45">
        <v>37968545</v>
      </c>
      <c r="M8" s="45">
        <v>50122470</v>
      </c>
      <c r="N8" s="45">
        <v>32001045</v>
      </c>
      <c r="O8" s="45">
        <v>28687856</v>
      </c>
      <c r="P8" s="45">
        <v>4647579</v>
      </c>
      <c r="Q8" s="45">
        <v>7065242</v>
      </c>
      <c r="R8" s="45">
        <v>8846233</v>
      </c>
      <c r="S8" s="45">
        <v>1026572</v>
      </c>
      <c r="T8" s="45">
        <v>2662858</v>
      </c>
      <c r="U8" s="45">
        <v>477681</v>
      </c>
      <c r="V8" s="45">
        <v>4167113</v>
      </c>
    </row>
    <row r="9" spans="1:23" x14ac:dyDescent="0.2">
      <c r="A9" s="128"/>
      <c r="B9" t="s">
        <v>108</v>
      </c>
      <c r="C9" s="45">
        <v>34702840</v>
      </c>
      <c r="D9" s="45">
        <v>-27001321</v>
      </c>
      <c r="E9" s="45">
        <v>7336418</v>
      </c>
      <c r="F9" s="45">
        <v>-4807875</v>
      </c>
      <c r="G9" s="45">
        <v>-365962</v>
      </c>
      <c r="H9" s="45">
        <v>1130010</v>
      </c>
      <c r="I9" s="77">
        <f t="shared" si="1"/>
        <v>0.77192840655549133</v>
      </c>
      <c r="J9" s="45">
        <v>22404388</v>
      </c>
      <c r="K9" s="45">
        <v>59216899</v>
      </c>
      <c r="L9" s="45">
        <v>36812511</v>
      </c>
      <c r="M9" s="45">
        <v>48128776</v>
      </c>
      <c r="N9" s="45">
        <v>36812511</v>
      </c>
      <c r="O9" s="45">
        <v>28254091</v>
      </c>
      <c r="P9" s="45">
        <v>3756036</v>
      </c>
      <c r="Q9" s="45">
        <v>2897829</v>
      </c>
      <c r="R9" s="45">
        <v>12320647</v>
      </c>
      <c r="S9" s="45">
        <v>4346865</v>
      </c>
      <c r="T9" s="45">
        <v>-1832233</v>
      </c>
      <c r="U9" s="45">
        <v>-2875040</v>
      </c>
      <c r="V9" s="45">
        <v>-360407</v>
      </c>
    </row>
    <row r="10" spans="1:23" x14ac:dyDescent="0.2">
      <c r="A10" s="128"/>
      <c r="B10" t="s">
        <v>107</v>
      </c>
      <c r="C10" s="45">
        <v>36819173</v>
      </c>
      <c r="D10" s="45">
        <v>-28342412</v>
      </c>
      <c r="E10" s="45">
        <v>8124264</v>
      </c>
      <c r="F10" s="45">
        <v>-5036030</v>
      </c>
      <c r="G10" s="45">
        <v>-200473</v>
      </c>
      <c r="H10" s="45">
        <v>1444465</v>
      </c>
      <c r="I10" s="77">
        <f>H10/$M$20*1000</f>
        <v>0.98673778619231489</v>
      </c>
      <c r="J10" s="45">
        <v>21810290</v>
      </c>
      <c r="K10" s="45">
        <v>62370640</v>
      </c>
      <c r="L10" s="45">
        <v>40560349</v>
      </c>
      <c r="M10" s="45">
        <v>51376792</v>
      </c>
      <c r="N10" s="45">
        <v>40560349</v>
      </c>
      <c r="O10" s="45">
        <v>32587880</v>
      </c>
      <c r="P10" s="45">
        <v>2624431</v>
      </c>
      <c r="Q10" s="45">
        <v>3259252</v>
      </c>
      <c r="R10" s="45">
        <v>11699727</v>
      </c>
      <c r="S10" s="45">
        <v>-3382052</v>
      </c>
      <c r="T10" s="45">
        <v>2469271</v>
      </c>
      <c r="U10" s="45">
        <v>28859</v>
      </c>
      <c r="V10" s="45">
        <v>-883921</v>
      </c>
    </row>
    <row r="11" spans="1:23" x14ac:dyDescent="0.2">
      <c r="A11" s="128">
        <v>2021</v>
      </c>
      <c r="B11" t="s">
        <v>106</v>
      </c>
      <c r="C11" s="45">
        <v>36497281</v>
      </c>
      <c r="D11" s="45">
        <v>-28763440</v>
      </c>
      <c r="E11" s="45">
        <v>7374889</v>
      </c>
      <c r="F11" s="45">
        <v>-4853008</v>
      </c>
      <c r="G11" s="45">
        <v>-187425</v>
      </c>
      <c r="H11" s="45">
        <v>1562485</v>
      </c>
      <c r="I11" s="77"/>
      <c r="J11" s="45">
        <v>20378358</v>
      </c>
      <c r="K11" s="45">
        <v>62983196</v>
      </c>
      <c r="L11" s="45">
        <v>42604837</v>
      </c>
      <c r="M11" s="45">
        <v>51976153</v>
      </c>
      <c r="N11" s="45">
        <v>39836437</v>
      </c>
      <c r="O11" s="45">
        <v>29180338</v>
      </c>
      <c r="P11" s="45">
        <v>3162121</v>
      </c>
      <c r="Q11" s="45">
        <v>4943933</v>
      </c>
      <c r="R11" s="45">
        <v>13434708</v>
      </c>
      <c r="S11" s="45">
        <v>-2262397</v>
      </c>
      <c r="T11" s="45">
        <v>-2587949</v>
      </c>
      <c r="U11" s="45">
        <v>6579845</v>
      </c>
      <c r="V11" s="45">
        <v>1729498</v>
      </c>
    </row>
    <row r="12" spans="1:23" x14ac:dyDescent="0.2">
      <c r="A12" s="128"/>
      <c r="B12" t="s">
        <v>105</v>
      </c>
      <c r="C12" s="45">
        <v>24504825</v>
      </c>
      <c r="D12" s="45">
        <v>-18244500</v>
      </c>
      <c r="E12" s="45">
        <v>6088713</v>
      </c>
      <c r="F12" s="45">
        <v>-4270432</v>
      </c>
      <c r="G12" s="45">
        <v>-163932</v>
      </c>
      <c r="H12" s="45">
        <v>785385</v>
      </c>
      <c r="I12" s="77"/>
      <c r="J12" s="45">
        <v>18807267</v>
      </c>
      <c r="K12" s="45">
        <v>50127293</v>
      </c>
      <c r="L12" s="45">
        <v>31320026</v>
      </c>
      <c r="M12" s="45">
        <v>35015204</v>
      </c>
      <c r="N12" s="45">
        <v>27421544</v>
      </c>
      <c r="O12" s="45">
        <v>21556084</v>
      </c>
      <c r="P12" s="45">
        <v>2787721</v>
      </c>
      <c r="Q12" s="45">
        <v>3215215</v>
      </c>
      <c r="R12" s="45">
        <v>6814280</v>
      </c>
      <c r="S12" s="45">
        <v>1642366</v>
      </c>
      <c r="T12" s="45">
        <v>224699</v>
      </c>
      <c r="U12" s="45">
        <v>-3270511</v>
      </c>
      <c r="V12" s="45">
        <v>-1403445</v>
      </c>
    </row>
    <row r="13" spans="1:23" x14ac:dyDescent="0.2">
      <c r="A13" s="128"/>
      <c r="B13" t="s">
        <v>104</v>
      </c>
      <c r="C13" s="45">
        <v>31982973</v>
      </c>
      <c r="D13" s="45">
        <v>-24514835</v>
      </c>
      <c r="E13" s="45">
        <v>7143583</v>
      </c>
      <c r="F13" s="45">
        <v>-4545602</v>
      </c>
      <c r="G13" s="45">
        <v>-169881</v>
      </c>
      <c r="H13" s="45">
        <v>1213029</v>
      </c>
      <c r="J13" s="45">
        <v>18258917</v>
      </c>
      <c r="K13" s="45">
        <v>53935883</v>
      </c>
      <c r="L13" s="45">
        <v>35676966</v>
      </c>
      <c r="M13" s="45">
        <v>44190714</v>
      </c>
      <c r="N13" s="45">
        <v>34548019</v>
      </c>
      <c r="O13" s="45">
        <v>22414714</v>
      </c>
      <c r="P13" s="45">
        <v>2774679</v>
      </c>
      <c r="Q13" s="45">
        <v>4617786</v>
      </c>
      <c r="R13" s="45">
        <v>13524445</v>
      </c>
      <c r="S13" s="45">
        <v>2500023</v>
      </c>
      <c r="T13" s="45">
        <v>-2683323</v>
      </c>
      <c r="U13" s="45">
        <v>2597139</v>
      </c>
      <c r="V13" s="45">
        <v>2413839</v>
      </c>
    </row>
    <row r="14" spans="1:23" x14ac:dyDescent="0.2">
      <c r="A14" s="128"/>
      <c r="B14" t="s">
        <v>103</v>
      </c>
      <c r="C14" s="45">
        <v>31156445</v>
      </c>
      <c r="D14" s="45">
        <v>-23803198</v>
      </c>
      <c r="E14" s="45">
        <v>7024945</v>
      </c>
      <c r="F14" s="45">
        <v>-4245130</v>
      </c>
      <c r="G14" s="45">
        <v>-152706</v>
      </c>
      <c r="H14" s="45">
        <v>1337968</v>
      </c>
      <c r="J14" s="45">
        <v>16953524</v>
      </c>
      <c r="K14" s="45">
        <v>49885507</v>
      </c>
      <c r="L14" s="45">
        <v>32931983</v>
      </c>
      <c r="M14" s="45">
        <v>40807257</v>
      </c>
      <c r="N14" s="45">
        <v>31804171</v>
      </c>
      <c r="O14" s="45">
        <v>23252975</v>
      </c>
      <c r="P14" s="45">
        <v>1738733</v>
      </c>
      <c r="Q14" s="45">
        <v>2203952</v>
      </c>
      <c r="R14" s="45">
        <v>12622967</v>
      </c>
      <c r="S14" s="45">
        <v>-1859318</v>
      </c>
      <c r="T14" s="45">
        <v>-5255662</v>
      </c>
      <c r="U14" s="45">
        <v>1971017</v>
      </c>
      <c r="V14" s="45">
        <v>-5143963</v>
      </c>
    </row>
    <row r="15" spans="1:23" x14ac:dyDescent="0.2">
      <c r="C15" s="45"/>
      <c r="D15" s="45"/>
      <c r="E15" s="45"/>
      <c r="H15" s="45"/>
      <c r="I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</row>
    <row r="16" spans="1:23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8" x14ac:dyDescent="0.2">
      <c r="A18" s="13">
        <v>2020</v>
      </c>
      <c r="B18" s="26">
        <f>VLOOKUP(A1,'2020'!A40:E210,5,FALSE)</f>
        <v>108546019</v>
      </c>
      <c r="C18" s="26">
        <v>110000000</v>
      </c>
      <c r="D18" s="26">
        <f>VLOOKUP(A1,'2020'!A40:F210,6,FALSE)</f>
        <v>3918898</v>
      </c>
      <c r="E18" s="26">
        <v>3450000</v>
      </c>
      <c r="F18" s="4">
        <f>D18/E18</f>
        <v>1.1359124637681159</v>
      </c>
      <c r="G18" s="139">
        <v>-0.1</v>
      </c>
      <c r="J18" s="6">
        <v>2020</v>
      </c>
      <c r="K18" s="17">
        <f>VLOOKUP(A1,'2020'!A40:B210,2,FALSE)</f>
        <v>4532099</v>
      </c>
      <c r="L18" s="17">
        <f>VLOOKUP(A1,'2020'!A40:C210,3,FALSE)</f>
        <v>15481689</v>
      </c>
      <c r="M18" s="23">
        <f>VLOOKUP(A1,'2020'!A40:D210,4,FALSE)</f>
        <v>453209987</v>
      </c>
      <c r="N18" s="6"/>
      <c r="O18" s="6"/>
    </row>
    <row r="19" spans="1:18" x14ac:dyDescent="0.2">
      <c r="A19" s="13">
        <v>2021</v>
      </c>
      <c r="B19" s="26">
        <f>VLOOKUP(A1,'2021'!A40:E210,5,FALSE)</f>
        <v>122958106</v>
      </c>
      <c r="C19" s="26">
        <v>125000000</v>
      </c>
      <c r="D19" s="26">
        <f>VLOOKUP(A1,'2021'!A40:F210,6,FALSE)</f>
        <v>4898869</v>
      </c>
      <c r="E19" s="26">
        <v>4750000</v>
      </c>
      <c r="F19" s="4">
        <f>D19/E19</f>
        <v>1.0313408421052632</v>
      </c>
      <c r="G19" s="140"/>
      <c r="J19" s="6">
        <v>2021</v>
      </c>
      <c r="K19" s="17">
        <f>VLOOKUP(A1,'2021'!A40:B210,2,FALSE)</f>
        <v>7130654</v>
      </c>
      <c r="L19" s="17">
        <f>VLOOKUP(A1,'2021'!A40:C210,3,FALSE)</f>
        <v>20378245</v>
      </c>
      <c r="M19" s="23">
        <f>VLOOKUP(A1,'2021'!A40:D210,4,FALSE)</f>
        <v>713065495</v>
      </c>
      <c r="N19" s="6"/>
      <c r="O19" s="6"/>
      <c r="Q19" s="64"/>
    </row>
    <row r="20" spans="1:18" x14ac:dyDescent="0.2">
      <c r="A20" s="13">
        <v>2022</v>
      </c>
      <c r="B20" s="26">
        <f>VLOOKUP(A1,'2022'!A40:E210,5,FALSE)</f>
        <v>133404777</v>
      </c>
      <c r="C20" s="26">
        <v>140000000</v>
      </c>
      <c r="D20" s="26">
        <f>VLOOKUP(A1,'2022'!A40:F210,6,FALSE)</f>
        <v>4099763</v>
      </c>
      <c r="E20" s="26">
        <v>6350000</v>
      </c>
      <c r="F20" s="4">
        <f>D20/E20</f>
        <v>0.645631968503937</v>
      </c>
      <c r="G20" s="140"/>
      <c r="J20" s="13">
        <v>2022</v>
      </c>
      <c r="K20" s="17">
        <f>VLOOKUP(A1,'2022'!A40:B210,2,FALSE)</f>
        <v>14638792</v>
      </c>
      <c r="L20" s="17">
        <f>VLOOKUP(A1,'2022'!A40:C210,3,FALSE)</f>
        <v>23932581</v>
      </c>
      <c r="M20" s="23">
        <f>VLOOKUP(A1,'2022'!A40:D210,4,FALSE)</f>
        <v>1463879280</v>
      </c>
      <c r="N20" s="23"/>
      <c r="O20" s="6"/>
      <c r="R20" s="64"/>
    </row>
    <row r="21" spans="1:18" x14ac:dyDescent="0.2">
      <c r="A21" s="13">
        <v>2023</v>
      </c>
      <c r="B21" s="3">
        <f>VLOOKUP(A1,'2023'!A40:E210,5,FALSE)</f>
        <v>118279788</v>
      </c>
      <c r="C21" s="3">
        <v>135000000</v>
      </c>
      <c r="D21" s="26">
        <f>VLOOKUP(A1,'2023'!A40:F210,6,FALSE)</f>
        <v>167669</v>
      </c>
      <c r="E21" s="3">
        <v>4200000</v>
      </c>
      <c r="F21" s="4">
        <f>D21/E21</f>
        <v>3.9921190476190478E-2</v>
      </c>
      <c r="G21" s="141"/>
      <c r="J21" s="13">
        <v>2023</v>
      </c>
      <c r="K21" s="17">
        <f>VLOOKUP(A1,'2023'!A40:B210,2,FALSE)</f>
        <v>14633767</v>
      </c>
      <c r="L21" s="17">
        <f>VLOOKUP(A1,'2023'!A40:C210,3,FALSE)</f>
        <v>23359557</v>
      </c>
      <c r="M21" s="23">
        <f>VLOOKUP(A1,'2023'!A40:D210,4,FALSE)</f>
        <v>1463376716</v>
      </c>
      <c r="N21" s="39"/>
      <c r="O21" s="6"/>
    </row>
    <row r="22" spans="1:18" x14ac:dyDescent="0.2">
      <c r="A22" s="13">
        <v>2024</v>
      </c>
      <c r="B22" s="3"/>
      <c r="C22" s="3">
        <v>125000000</v>
      </c>
      <c r="D22" s="26"/>
      <c r="E22" s="3">
        <v>2400000</v>
      </c>
      <c r="F22" s="3"/>
      <c r="G22" s="3">
        <f>E22 + E22 * G18</f>
        <v>2160000</v>
      </c>
      <c r="J22" s="13">
        <v>2024</v>
      </c>
      <c r="K22" s="17">
        <f>K21</f>
        <v>14633767</v>
      </c>
      <c r="L22" s="17">
        <f>L21</f>
        <v>23359557</v>
      </c>
      <c r="M22" s="23">
        <f>M21</f>
        <v>1463376716</v>
      </c>
      <c r="N22" s="39"/>
      <c r="O22" s="6"/>
    </row>
    <row r="23" spans="1:18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8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8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8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39192.71978899619</v>
      </c>
      <c r="L26" s="60">
        <f>K26-K26*(100%-(VLOOKUP(B31,J18:K21,2,FALSE)/K22))</f>
        <v>19097.592857278982</v>
      </c>
      <c r="M26" s="60">
        <f>K26-K26*(100%-(VLOOKUP(B31,J18:L21,3,FALSE)/L22))</f>
        <v>34190.667488964478</v>
      </c>
      <c r="N26" s="39">
        <f>K26-K26*(100%-(VLOOKUP(B31,J18:M21,4,FALSE)/M22))</f>
        <v>19097.595192799872</v>
      </c>
      <c r="P26" s="63">
        <v>12.54</v>
      </c>
      <c r="Q26" s="10">
        <f>PE!B41</f>
        <v>20.78</v>
      </c>
    </row>
    <row r="27" spans="1:18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35273.447810096579</v>
      </c>
      <c r="L27" s="60">
        <f>K27-K27*(100%-(VLOOKUP(B31,J18:K21,2,FALSE)/K22))</f>
        <v>17187.833571551088</v>
      </c>
      <c r="M27" s="60">
        <f>K27-K27*(100%-(VLOOKUP(B31,J18:L21,3,FALSE)/L22))</f>
        <v>30771.600740068039</v>
      </c>
      <c r="N27" s="39">
        <f>K27-K27*(100%-(VLOOKUP(B31,J18:M21,4,FALSE)/M22))</f>
        <v>17187.83567351989</v>
      </c>
    </row>
    <row r="28" spans="1:18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8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  <c r="R30" s="66"/>
    </row>
    <row r="31" spans="1:18" x14ac:dyDescent="0.2">
      <c r="B31" s="13">
        <v>2021</v>
      </c>
      <c r="C31" s="60">
        <v>80000</v>
      </c>
      <c r="D31" s="26">
        <f>VLOOKUP(B31,A18:D21,4,FALSE)</f>
        <v>4898869</v>
      </c>
      <c r="E31" s="43">
        <f>E22/D31</f>
        <v>0.48990899736245241</v>
      </c>
      <c r="F31" s="43">
        <f>G22/D31</f>
        <v>0.44091809762620721</v>
      </c>
      <c r="G31" s="72"/>
      <c r="J31" s="42"/>
      <c r="K31" s="74">
        <f>SUM(I3:I6)</f>
        <v>0.11457541873312135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8" x14ac:dyDescent="0.2">
      <c r="J32" s="41" t="s">
        <v>61</v>
      </c>
      <c r="K32" s="37">
        <f>E21/M21*1000</f>
        <v>2.8700743657315373</v>
      </c>
      <c r="L32" s="13" t="e">
        <f>E22/N22*1000</f>
        <v>#DIV/0!</v>
      </c>
      <c r="N32" s="130" t="s">
        <v>71</v>
      </c>
      <c r="O32" s="131"/>
      <c r="P32" s="74">
        <f>K31*P26</f>
        <v>1.4367757509133416</v>
      </c>
      <c r="Q32" s="74">
        <f>K31*Q26</f>
        <v>2.3808772012742621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35.990732546273478</v>
      </c>
      <c r="Q33" s="5">
        <f>K32*Q26</f>
        <v>59.64014531990135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15.962778240623583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21">
    <mergeCell ref="P24:Q24"/>
    <mergeCell ref="N32:O32"/>
    <mergeCell ref="N30:Q30"/>
    <mergeCell ref="J24:N24"/>
    <mergeCell ref="A16:Q16"/>
    <mergeCell ref="G18:G21"/>
    <mergeCell ref="N37:O37"/>
    <mergeCell ref="N31:O31"/>
    <mergeCell ref="J35:K35"/>
    <mergeCell ref="N33:O33"/>
    <mergeCell ref="N34:O34"/>
    <mergeCell ref="N35:O35"/>
    <mergeCell ref="N36:O36"/>
    <mergeCell ref="S1:V1"/>
    <mergeCell ref="A1:B1"/>
    <mergeCell ref="C1:H1"/>
    <mergeCell ref="J1:R1"/>
    <mergeCell ref="A23:Q23"/>
    <mergeCell ref="A11:A14"/>
    <mergeCell ref="A7:A10"/>
    <mergeCell ref="A3:A6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EAE78-43A8-3240-A7C2-1528B0398C40}">
  <sheetPr codeName="Sheet5"/>
  <dimension ref="A1:V37"/>
  <sheetViews>
    <sheetView workbookViewId="0">
      <selection activeCell="D22" sqref="D22"/>
    </sheetView>
  </sheetViews>
  <sheetFormatPr baseColWidth="10" defaultRowHeight="16" x14ac:dyDescent="0.2"/>
  <cols>
    <col min="9" max="9" width="16" bestFit="1" customWidth="1"/>
    <col min="13" max="13" width="13.6640625" customWidth="1"/>
    <col min="14" max="14" width="13.1640625" customWidth="1"/>
  </cols>
  <sheetData>
    <row r="1" spans="1:22" ht="16" customHeight="1" x14ac:dyDescent="0.2">
      <c r="A1" s="118" t="s">
        <v>183</v>
      </c>
      <c r="B1" s="119"/>
      <c r="C1" s="120" t="s">
        <v>0</v>
      </c>
      <c r="D1" s="121"/>
      <c r="E1" s="121"/>
      <c r="F1" s="121"/>
      <c r="G1" s="121"/>
      <c r="H1" s="122"/>
      <c r="I1" s="54"/>
      <c r="J1" s="123" t="s">
        <v>9</v>
      </c>
      <c r="K1" s="124"/>
      <c r="L1" s="124"/>
      <c r="M1" s="124"/>
      <c r="N1" s="124"/>
      <c r="O1" s="124"/>
      <c r="P1" s="124"/>
      <c r="Q1" s="124"/>
      <c r="R1" s="125"/>
      <c r="S1" s="115" t="s">
        <v>29</v>
      </c>
      <c r="T1" s="116"/>
      <c r="U1" s="116"/>
      <c r="V1" s="117"/>
    </row>
    <row r="2" spans="1:22" ht="28" x14ac:dyDescent="0.2">
      <c r="A2" s="1" t="s">
        <v>1</v>
      </c>
      <c r="B2" s="1" t="s">
        <v>2</v>
      </c>
      <c r="C2" s="1" t="s">
        <v>3</v>
      </c>
      <c r="D2" s="1" t="s">
        <v>8</v>
      </c>
      <c r="E2" s="1" t="s">
        <v>4</v>
      </c>
      <c r="F2" s="1" t="s">
        <v>292</v>
      </c>
      <c r="G2" s="1" t="s">
        <v>101</v>
      </c>
      <c r="H2" s="1" t="s">
        <v>6</v>
      </c>
      <c r="I2" s="1" t="s">
        <v>7</v>
      </c>
      <c r="J2" s="1" t="s">
        <v>10</v>
      </c>
      <c r="K2" s="1" t="s">
        <v>11</v>
      </c>
      <c r="L2" s="1" t="s">
        <v>12</v>
      </c>
      <c r="M2" s="1" t="s">
        <v>13</v>
      </c>
      <c r="N2" s="1" t="s">
        <v>14</v>
      </c>
      <c r="O2" s="1" t="s">
        <v>15</v>
      </c>
      <c r="P2" s="1" t="s">
        <v>16</v>
      </c>
      <c r="Q2" s="14" t="s">
        <v>99</v>
      </c>
      <c r="R2" s="14" t="s">
        <v>100</v>
      </c>
      <c r="S2" s="14" t="s">
        <v>30</v>
      </c>
      <c r="T2" s="14" t="s">
        <v>31</v>
      </c>
      <c r="U2" s="14" t="s">
        <v>32</v>
      </c>
      <c r="V2" s="16" t="s">
        <v>33</v>
      </c>
    </row>
    <row r="3" spans="1:22" x14ac:dyDescent="0.2">
      <c r="B3" t="s">
        <v>20</v>
      </c>
      <c r="C3" s="45">
        <v>4977453</v>
      </c>
      <c r="D3" s="45">
        <v>-4328031</v>
      </c>
      <c r="E3" s="45">
        <v>520945</v>
      </c>
      <c r="F3" s="45">
        <v>-370634</v>
      </c>
      <c r="G3" s="45">
        <v>-22876</v>
      </c>
      <c r="H3" s="45">
        <v>89568</v>
      </c>
      <c r="I3" s="77">
        <f t="shared" ref="I3:I5" si="0">H3/$M$21*1000</f>
        <v>0.53561547817504174</v>
      </c>
      <c r="J3" s="45">
        <v>2627102</v>
      </c>
      <c r="K3" s="45">
        <v>7501015</v>
      </c>
      <c r="L3" s="45">
        <v>4873913</v>
      </c>
      <c r="M3" s="45">
        <v>6841882</v>
      </c>
      <c r="N3" s="45">
        <v>4857731</v>
      </c>
      <c r="O3" s="45">
        <v>3002673</v>
      </c>
      <c r="P3" s="45">
        <v>2220553</v>
      </c>
      <c r="Q3" s="45">
        <v>1450368</v>
      </c>
      <c r="R3" s="45">
        <v>0</v>
      </c>
      <c r="S3" s="45">
        <v>-81118</v>
      </c>
      <c r="T3" s="45">
        <v>-86172</v>
      </c>
      <c r="U3" s="45">
        <v>55483</v>
      </c>
      <c r="V3" s="45">
        <v>-111807</v>
      </c>
    </row>
    <row r="4" spans="1:22" x14ac:dyDescent="0.2">
      <c r="B4" t="s">
        <v>21</v>
      </c>
      <c r="C4" s="45">
        <v>5552963</v>
      </c>
      <c r="D4" s="45">
        <v>-5027924</v>
      </c>
      <c r="E4" s="45">
        <v>384840</v>
      </c>
      <c r="F4" s="45">
        <v>-212929</v>
      </c>
      <c r="G4" s="45">
        <v>-30677</v>
      </c>
      <c r="H4" s="45">
        <v>102415</v>
      </c>
      <c r="I4" s="77">
        <f t="shared" si="0"/>
        <v>0.61244037153109243</v>
      </c>
      <c r="J4" s="45">
        <v>2656447</v>
      </c>
      <c r="K4" s="45">
        <v>7003154</v>
      </c>
      <c r="L4" s="45">
        <v>4346706</v>
      </c>
      <c r="M4" s="45">
        <v>6483700</v>
      </c>
      <c r="N4" s="45">
        <v>4326054</v>
      </c>
      <c r="O4" s="45">
        <v>2248572</v>
      </c>
      <c r="P4" s="45">
        <v>2540767</v>
      </c>
      <c r="Q4" s="45">
        <v>1562175</v>
      </c>
      <c r="R4" s="45">
        <v>0</v>
      </c>
      <c r="S4" s="45">
        <v>680861</v>
      </c>
      <c r="T4" s="45">
        <v>-23455</v>
      </c>
      <c r="U4" s="45">
        <v>-58612</v>
      </c>
      <c r="V4" s="45">
        <v>598793</v>
      </c>
    </row>
    <row r="5" spans="1:22" x14ac:dyDescent="0.2">
      <c r="B5" t="s">
        <v>22</v>
      </c>
      <c r="C5" s="45">
        <v>4622642</v>
      </c>
      <c r="D5" s="45">
        <v>-4202830</v>
      </c>
      <c r="E5" s="45">
        <v>392976</v>
      </c>
      <c r="F5" s="45">
        <v>-241457</v>
      </c>
      <c r="G5" s="45">
        <v>-44523</v>
      </c>
      <c r="H5" s="45">
        <v>83016</v>
      </c>
      <c r="I5" s="77">
        <f t="shared" si="0"/>
        <v>0.49643460316384486</v>
      </c>
      <c r="J5" s="45">
        <v>2553145</v>
      </c>
      <c r="K5" s="45">
        <v>6559644</v>
      </c>
      <c r="L5" s="45">
        <v>4006498</v>
      </c>
      <c r="M5" s="45">
        <v>6023421</v>
      </c>
      <c r="N5" s="45">
        <v>3985645</v>
      </c>
      <c r="O5" s="45">
        <v>2592941</v>
      </c>
      <c r="P5" s="45">
        <v>2355973</v>
      </c>
      <c r="Q5" s="45">
        <v>963382</v>
      </c>
      <c r="R5" s="45">
        <v>0</v>
      </c>
      <c r="S5" s="45">
        <v>470672</v>
      </c>
      <c r="T5" s="45">
        <v>-32124</v>
      </c>
      <c r="U5" s="45">
        <v>396003</v>
      </c>
      <c r="V5" s="45">
        <v>834551</v>
      </c>
    </row>
    <row r="6" spans="1:22" x14ac:dyDescent="0.2">
      <c r="B6" t="s">
        <v>23</v>
      </c>
      <c r="C6" s="45">
        <v>3941909</v>
      </c>
      <c r="D6" s="45">
        <v>-3699193</v>
      </c>
      <c r="E6" s="45">
        <v>260733</v>
      </c>
      <c r="F6" s="45">
        <v>-118380</v>
      </c>
      <c r="G6" s="45">
        <v>-24134</v>
      </c>
      <c r="H6" s="45">
        <v>79389</v>
      </c>
      <c r="I6" s="77">
        <f>H6/$M$21*1000</f>
        <v>0.47474519021121808</v>
      </c>
      <c r="J6" s="45">
        <v>2505190</v>
      </c>
      <c r="K6" s="45">
        <v>5916346</v>
      </c>
      <c r="L6" s="45">
        <v>3411156</v>
      </c>
      <c r="M6" s="45">
        <v>5379051</v>
      </c>
      <c r="N6" s="45">
        <v>3378902</v>
      </c>
      <c r="O6" s="45">
        <v>3032766</v>
      </c>
      <c r="P6" s="45">
        <v>2085830</v>
      </c>
      <c r="Q6" s="45">
        <v>128831</v>
      </c>
      <c r="R6" s="45">
        <v>0</v>
      </c>
      <c r="S6" s="45">
        <v>-537901</v>
      </c>
      <c r="T6" s="45">
        <v>19071</v>
      </c>
      <c r="U6" s="45">
        <v>-180123</v>
      </c>
      <c r="V6" s="45">
        <v>-698952</v>
      </c>
    </row>
    <row r="7" spans="1:22" x14ac:dyDescent="0.2">
      <c r="B7" t="s">
        <v>110</v>
      </c>
      <c r="C7" s="45">
        <v>4267569</v>
      </c>
      <c r="D7" s="45">
        <v>-3605299</v>
      </c>
      <c r="E7" s="45">
        <v>469822</v>
      </c>
      <c r="F7" s="45">
        <v>-223219</v>
      </c>
      <c r="G7" s="45">
        <v>-41567</v>
      </c>
      <c r="H7" s="45">
        <v>155754</v>
      </c>
      <c r="I7" s="77">
        <f t="shared" ref="I7:I9" si="1">H7/$M$20*1000</f>
        <v>0.9541999288696682</v>
      </c>
      <c r="J7" s="45">
        <v>2423281</v>
      </c>
      <c r="K7" s="45">
        <v>6355289</v>
      </c>
      <c r="L7" s="45">
        <v>3932007</v>
      </c>
      <c r="M7" s="45">
        <v>5782218</v>
      </c>
      <c r="N7" s="45">
        <v>3882135</v>
      </c>
      <c r="O7" s="45">
        <v>3254338</v>
      </c>
      <c r="P7" s="45">
        <v>1578648</v>
      </c>
      <c r="Q7" s="45">
        <v>827783</v>
      </c>
      <c r="R7" s="45">
        <v>0</v>
      </c>
      <c r="S7" s="45">
        <v>261346</v>
      </c>
      <c r="T7" s="45">
        <v>-3963</v>
      </c>
      <c r="U7" s="45">
        <v>-416742</v>
      </c>
      <c r="V7" s="45">
        <v>-159359</v>
      </c>
    </row>
    <row r="8" spans="1:22" x14ac:dyDescent="0.2">
      <c r="B8" t="s">
        <v>109</v>
      </c>
      <c r="C8" s="45">
        <v>5942279</v>
      </c>
      <c r="D8" s="45">
        <v>-5659264</v>
      </c>
      <c r="E8" s="45">
        <v>405956</v>
      </c>
      <c r="F8" s="45">
        <v>-149563</v>
      </c>
      <c r="G8" s="45">
        <v>-21773</v>
      </c>
      <c r="H8" s="45">
        <v>180305</v>
      </c>
      <c r="I8" s="77">
        <f t="shared" si="1"/>
        <v>1.104607381992408</v>
      </c>
      <c r="J8" s="45">
        <v>2240708</v>
      </c>
      <c r="K8" s="45">
        <v>6609796</v>
      </c>
      <c r="L8" s="45">
        <v>4369087</v>
      </c>
      <c r="M8" s="45">
        <v>6076240</v>
      </c>
      <c r="N8" s="45">
        <v>4359144</v>
      </c>
      <c r="O8" s="45">
        <v>2723119</v>
      </c>
      <c r="P8" s="45">
        <v>2259545</v>
      </c>
      <c r="Q8" s="45">
        <v>986896</v>
      </c>
      <c r="R8" s="45">
        <v>0</v>
      </c>
      <c r="S8" s="45">
        <v>40504</v>
      </c>
      <c r="T8" s="45">
        <v>-248129</v>
      </c>
      <c r="U8" s="45">
        <v>1038411</v>
      </c>
      <c r="V8" s="45">
        <v>830786</v>
      </c>
    </row>
    <row r="9" spans="1:22" x14ac:dyDescent="0.2">
      <c r="B9" t="s">
        <v>108</v>
      </c>
      <c r="C9" s="45">
        <v>4824513</v>
      </c>
      <c r="D9" s="45">
        <v>-4589935</v>
      </c>
      <c r="E9" s="45">
        <v>320228</v>
      </c>
      <c r="F9" s="45">
        <v>-117019</v>
      </c>
      <c r="G9" s="45">
        <v>-21826</v>
      </c>
      <c r="H9" s="45">
        <v>136884</v>
      </c>
      <c r="I9" s="77">
        <f t="shared" si="1"/>
        <v>0.838596139189977</v>
      </c>
      <c r="J9" s="45">
        <v>2060415</v>
      </c>
      <c r="K9" s="45">
        <v>6136523</v>
      </c>
      <c r="L9" s="45">
        <v>4076108</v>
      </c>
      <c r="M9" s="45">
        <v>5852915</v>
      </c>
      <c r="N9" s="45">
        <v>4066265</v>
      </c>
      <c r="O9" s="45">
        <v>3396605</v>
      </c>
      <c r="P9" s="45">
        <v>2138118</v>
      </c>
      <c r="Q9" s="45">
        <v>156110</v>
      </c>
      <c r="R9" s="45">
        <v>0</v>
      </c>
      <c r="S9" s="45">
        <v>350345</v>
      </c>
      <c r="T9" s="45">
        <v>-14528</v>
      </c>
      <c r="U9" s="45">
        <v>-716409</v>
      </c>
      <c r="V9" s="45">
        <v>-380592</v>
      </c>
    </row>
    <row r="10" spans="1:22" x14ac:dyDescent="0.2">
      <c r="B10" t="s">
        <v>107</v>
      </c>
      <c r="C10" s="45">
        <v>7104074</v>
      </c>
      <c r="D10" s="45">
        <v>-6542247</v>
      </c>
      <c r="E10" s="45">
        <v>466452</v>
      </c>
      <c r="F10" s="45">
        <v>-231965</v>
      </c>
      <c r="G10" s="45">
        <v>-13822</v>
      </c>
      <c r="H10" s="45">
        <v>210838</v>
      </c>
      <c r="I10" s="77">
        <f>H10/$M$20*1000</f>
        <v>1.2916625229722709</v>
      </c>
      <c r="J10" s="45">
        <v>1995001</v>
      </c>
      <c r="K10" s="45">
        <v>6669242</v>
      </c>
      <c r="L10" s="45">
        <v>4674240</v>
      </c>
      <c r="M10" s="45">
        <v>6380673</v>
      </c>
      <c r="N10" s="45">
        <v>4663297</v>
      </c>
      <c r="O10" s="45">
        <v>3512228</v>
      </c>
      <c r="P10" s="45">
        <v>2172874</v>
      </c>
      <c r="Q10" s="45">
        <v>536953</v>
      </c>
      <c r="R10" s="45">
        <v>0</v>
      </c>
      <c r="S10" s="45">
        <v>-1828249</v>
      </c>
      <c r="T10" s="45">
        <v>6304</v>
      </c>
      <c r="U10" s="45">
        <v>864566</v>
      </c>
      <c r="V10" s="45">
        <v>-957379</v>
      </c>
    </row>
    <row r="11" spans="1:22" x14ac:dyDescent="0.2">
      <c r="B11" t="s">
        <v>106</v>
      </c>
      <c r="C11" s="45">
        <v>8073416</v>
      </c>
      <c r="D11" s="45">
        <v>-7308629</v>
      </c>
      <c r="E11" s="45">
        <v>612924</v>
      </c>
      <c r="F11" s="45">
        <v>-211810</v>
      </c>
      <c r="G11" s="45">
        <v>-12005</v>
      </c>
      <c r="H11" s="45">
        <v>327014</v>
      </c>
      <c r="I11" s="77"/>
      <c r="J11" s="45">
        <v>1784301</v>
      </c>
      <c r="K11" s="45">
        <v>6547874</v>
      </c>
      <c r="L11" s="45">
        <v>4763572</v>
      </c>
      <c r="M11" s="45">
        <v>6258548</v>
      </c>
      <c r="N11" s="45">
        <v>4753330</v>
      </c>
      <c r="O11" s="45">
        <v>2842960</v>
      </c>
      <c r="P11" s="45">
        <v>1834201</v>
      </c>
      <c r="Q11" s="45">
        <v>1494332</v>
      </c>
      <c r="R11" s="45">
        <v>0</v>
      </c>
      <c r="S11" s="45">
        <v>862043</v>
      </c>
      <c r="T11" s="45">
        <v>12916</v>
      </c>
      <c r="U11" s="45">
        <v>49865</v>
      </c>
      <c r="V11" s="45">
        <v>924825</v>
      </c>
    </row>
    <row r="12" spans="1:22" x14ac:dyDescent="0.2">
      <c r="B12" t="s">
        <v>105</v>
      </c>
      <c r="C12" s="45">
        <v>3868090</v>
      </c>
      <c r="D12" s="45">
        <v>-3551152</v>
      </c>
      <c r="E12" s="45">
        <v>273971</v>
      </c>
      <c r="F12" s="45">
        <v>-151075</v>
      </c>
      <c r="G12" s="45">
        <v>-8434</v>
      </c>
      <c r="H12" s="45">
        <v>107215</v>
      </c>
      <c r="I12" s="77"/>
      <c r="J12" s="45">
        <v>1457107</v>
      </c>
      <c r="K12" s="45">
        <v>3760555</v>
      </c>
      <c r="L12" s="45">
        <v>2303448</v>
      </c>
      <c r="M12" s="45">
        <v>3544168</v>
      </c>
      <c r="N12" s="45">
        <v>2298790</v>
      </c>
      <c r="O12" s="45">
        <v>934955</v>
      </c>
      <c r="P12" s="45">
        <v>2008641</v>
      </c>
      <c r="Q12" s="45">
        <v>569506</v>
      </c>
      <c r="R12" s="45">
        <v>0</v>
      </c>
      <c r="S12" s="45">
        <v>-872990</v>
      </c>
      <c r="T12" s="45">
        <v>6509</v>
      </c>
      <c r="U12" s="45">
        <v>411144</v>
      </c>
      <c r="V12" s="45">
        <v>-455336</v>
      </c>
    </row>
    <row r="13" spans="1:22" x14ac:dyDescent="0.2">
      <c r="B13" t="s">
        <v>104</v>
      </c>
      <c r="C13" s="45">
        <v>4346197</v>
      </c>
      <c r="D13" s="45">
        <v>-3912418</v>
      </c>
      <c r="E13" s="45">
        <v>305121</v>
      </c>
      <c r="F13" s="45">
        <v>-163900</v>
      </c>
      <c r="G13" s="45">
        <v>-5914</v>
      </c>
      <c r="H13" s="45">
        <v>116447</v>
      </c>
      <c r="J13" s="45">
        <v>1394051</v>
      </c>
      <c r="K13" s="45">
        <v>3424786</v>
      </c>
      <c r="L13" s="45">
        <v>2030734</v>
      </c>
      <c r="M13" s="45">
        <v>3209206</v>
      </c>
      <c r="N13" s="45">
        <v>2026026</v>
      </c>
      <c r="O13" s="45">
        <v>975014</v>
      </c>
      <c r="P13" s="45">
        <v>1187501</v>
      </c>
      <c r="Q13" s="45">
        <v>1024843</v>
      </c>
      <c r="R13" s="45">
        <v>0</v>
      </c>
      <c r="S13" s="45">
        <v>155652</v>
      </c>
      <c r="T13" s="45">
        <v>97128</v>
      </c>
      <c r="U13" s="45">
        <v>-51765</v>
      </c>
      <c r="V13" s="45">
        <v>201015</v>
      </c>
    </row>
    <row r="14" spans="1:22" x14ac:dyDescent="0.2">
      <c r="B14" t="s">
        <v>103</v>
      </c>
      <c r="C14" s="45">
        <v>5063160</v>
      </c>
      <c r="D14" s="45">
        <v>-4687768</v>
      </c>
      <c r="E14" s="45">
        <v>319028</v>
      </c>
      <c r="F14" s="45">
        <v>-181496</v>
      </c>
      <c r="G14" s="45">
        <v>-5532</v>
      </c>
      <c r="H14" s="45">
        <v>106712</v>
      </c>
      <c r="J14" s="45">
        <v>1265479</v>
      </c>
      <c r="K14" s="45">
        <v>3354819</v>
      </c>
      <c r="L14" s="45">
        <v>2089340</v>
      </c>
      <c r="M14" s="45">
        <v>3140287</v>
      </c>
      <c r="N14" s="45">
        <v>2084981</v>
      </c>
      <c r="O14" s="45">
        <v>666419</v>
      </c>
      <c r="P14" s="45">
        <v>1634157</v>
      </c>
      <c r="Q14" s="45">
        <v>823827</v>
      </c>
      <c r="R14" s="45">
        <v>0</v>
      </c>
      <c r="S14" s="45">
        <v>1058</v>
      </c>
      <c r="T14" s="45">
        <v>-101469</v>
      </c>
      <c r="U14" s="45">
        <v>46182</v>
      </c>
      <c r="V14" s="45">
        <v>-54228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12535637</v>
      </c>
      <c r="C18" s="75">
        <v>10200000</v>
      </c>
      <c r="D18" s="26">
        <f>VLOOKUP(A1,'2020'!A40:F210,6,FALSE)</f>
        <v>267171</v>
      </c>
      <c r="E18" s="26">
        <v>202000</v>
      </c>
      <c r="F18" s="4">
        <f>D18/E18</f>
        <v>1.322628712871287</v>
      </c>
      <c r="G18" s="139">
        <v>0</v>
      </c>
      <c r="J18" s="6">
        <v>2020</v>
      </c>
      <c r="K18" s="17">
        <f>VLOOKUP(A1,'2020'!A40:B210,2,FALSE)</f>
        <v>431517</v>
      </c>
      <c r="L18" s="17">
        <f>VLOOKUP(A1,'2020'!A40:C210,3,FALSE)</f>
        <v>1158586</v>
      </c>
      <c r="M18" s="23">
        <f>VLOOKUP(A1,'2020'!A40:D210,4,FALSE)</f>
        <v>43151747</v>
      </c>
      <c r="N18" s="6"/>
      <c r="O18" s="6"/>
    </row>
    <row r="19" spans="1:17" x14ac:dyDescent="0.2">
      <c r="A19" s="13">
        <v>2021</v>
      </c>
      <c r="B19" s="26">
        <f>VLOOKUP(A1,'2021'!A40:E210,5,FALSE)</f>
        <v>20922813</v>
      </c>
      <c r="C19" s="76">
        <v>15200000</v>
      </c>
      <c r="D19" s="26">
        <f>VLOOKUP(A1,'2021'!A40:F210,6,FALSE)</f>
        <v>654372</v>
      </c>
      <c r="E19" s="26">
        <v>300000</v>
      </c>
      <c r="F19" s="4">
        <f>D19/E19</f>
        <v>2.1812399999999998</v>
      </c>
      <c r="G19" s="140"/>
      <c r="J19" s="6">
        <v>2021</v>
      </c>
      <c r="K19" s="17">
        <f>VLOOKUP(A1,'2021'!A40:B210,2,FALSE)</f>
        <v>885520</v>
      </c>
      <c r="L19" s="17">
        <f>VLOOKUP(A1,'2021'!A40:C210,3,FALSE)</f>
        <v>1781284</v>
      </c>
      <c r="M19" s="23">
        <f>VLOOKUP(A1,'2021'!A40:D210,4,FALSE)</f>
        <v>88552025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22059207</v>
      </c>
      <c r="C20" s="76">
        <v>26300000</v>
      </c>
      <c r="D20" s="26">
        <f>VLOOKUP(A1,'2022'!A40:F210,6,FALSE)</f>
        <v>683783</v>
      </c>
      <c r="E20" s="26">
        <v>800000</v>
      </c>
      <c r="F20" s="4">
        <f>D20/E20</f>
        <v>0.85472875000000004</v>
      </c>
      <c r="G20" s="140"/>
      <c r="J20" s="13">
        <v>2022</v>
      </c>
      <c r="K20" s="17">
        <f>VLOOKUP(A1,'2022'!A40:B210,2,FALSE)</f>
        <v>1632299</v>
      </c>
      <c r="L20" s="17">
        <f>VLOOKUP(A1,'2022'!A40:C210,3,FALSE)</f>
        <v>2423281</v>
      </c>
      <c r="M20" s="23">
        <f>VLOOKUP(A1,'2022'!A40:D210,4,FALSE)</f>
        <v>163229943</v>
      </c>
      <c r="N20" s="23"/>
      <c r="O20" s="6"/>
    </row>
    <row r="21" spans="1:17" x14ac:dyDescent="0.2">
      <c r="A21" s="13">
        <v>2023</v>
      </c>
      <c r="B21" s="3">
        <f>VLOOKUP(A1,'2023'!A40:E210,5,FALSE)</f>
        <v>18817475</v>
      </c>
      <c r="C21" s="76">
        <v>20000000</v>
      </c>
      <c r="D21" s="26">
        <f>VLOOKUP(A1,'2023'!A40:F210,6,FALSE)</f>
        <v>354389</v>
      </c>
      <c r="E21" s="3">
        <v>400000</v>
      </c>
      <c r="F21" s="4">
        <f>D21/E21</f>
        <v>0.88597250000000005</v>
      </c>
      <c r="G21" s="141"/>
      <c r="J21" s="13">
        <v>2023</v>
      </c>
      <c r="K21" s="17">
        <f>VLOOKUP(A1,'2023'!A40:B210,2,FALSE)</f>
        <v>1672244</v>
      </c>
      <c r="L21" s="17">
        <f>VLOOKUP(A1,'2023'!A40:C210,3,FALSE)</f>
        <v>2627102</v>
      </c>
      <c r="M21" s="23">
        <f>VLOOKUP(A1,'2023'!A40:D210,4,FALSE)</f>
        <v>167224443</v>
      </c>
      <c r="N21" s="39"/>
      <c r="O21" s="6"/>
    </row>
    <row r="22" spans="1:17" x14ac:dyDescent="0.2">
      <c r="A22" s="13">
        <v>2024</v>
      </c>
      <c r="B22" s="3"/>
      <c r="C22" s="3">
        <v>23000000</v>
      </c>
      <c r="D22" s="26"/>
      <c r="E22" s="3">
        <v>490000</v>
      </c>
      <c r="F22" s="3"/>
      <c r="G22" s="3">
        <f>E22 + E22 * G18</f>
        <v>490000</v>
      </c>
      <c r="J22" s="13">
        <v>2024</v>
      </c>
      <c r="K22" s="17">
        <f>K21</f>
        <v>1672244</v>
      </c>
      <c r="L22" s="17">
        <f>L21</f>
        <v>2627102</v>
      </c>
      <c r="M22" s="23">
        <f>M21</f>
        <v>167224443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64494.145072340201</v>
      </c>
      <c r="L26" s="60">
        <f>K26-K26*(100%-(VLOOKUP(B31,J18:K21,2,FALSE)/K22))</f>
        <v>62953.569280222167</v>
      </c>
      <c r="M26" s="60">
        <f>K26-K26*(100%-(VLOOKUP(B31,J18:L21,3,FALSE)/L22))</f>
        <v>59490.433323504622</v>
      </c>
      <c r="N26" s="39">
        <f>K26-K26*(100%-(VLOOKUP(B31,J18:M21,4,FALSE)/M22))</f>
        <v>62953.569676364968</v>
      </c>
      <c r="P26" s="63">
        <v>12.54</v>
      </c>
      <c r="Q26" s="63">
        <f>PE!B41</f>
        <v>20.78</v>
      </c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64494.145072340201</v>
      </c>
      <c r="L27" s="60">
        <f>K27-K27*(100%-(VLOOKUP(B31,J18:K21,2,FALSE)/K22))</f>
        <v>62953.569280222167</v>
      </c>
      <c r="M27" s="60">
        <f>K27-K27*(100%-(VLOOKUP(B31,J18:L21,3,FALSE)/L22))</f>
        <v>59490.433323504622</v>
      </c>
      <c r="N27" s="39">
        <f>K27-K27*(100%-(VLOOKUP(B31,J18:M21,4,FALSE)/M22))</f>
        <v>62953.569676364968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2022</v>
      </c>
      <c r="C31" s="60">
        <v>90000</v>
      </c>
      <c r="D31" s="26">
        <f>VLOOKUP(B31,A18:D21,4,FALSE)</f>
        <v>683783</v>
      </c>
      <c r="E31" s="43">
        <f>E22/D31</f>
        <v>0.71660161191489113</v>
      </c>
      <c r="F31" s="43">
        <f>G22/D31</f>
        <v>0.71660161191489113</v>
      </c>
      <c r="G31" s="72"/>
      <c r="J31" s="42"/>
      <c r="K31" s="74">
        <f>SUM(I3:I6)</f>
        <v>2.1192356430811969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2.3919948114283747</v>
      </c>
      <c r="L32" s="13" t="e">
        <f>E22/N22*1000</f>
        <v>#DIV/0!</v>
      </c>
      <c r="N32" s="130" t="s">
        <v>71</v>
      </c>
      <c r="O32" s="131"/>
      <c r="P32" s="74">
        <f>K31*P26</f>
        <v>26.575214964238207</v>
      </c>
      <c r="Q32" s="74">
        <f>K31*Q26</f>
        <v>44.037716663227272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29.995614935311817</v>
      </c>
      <c r="Q33" s="5">
        <f>K32*Q26</f>
        <v>49.705652181481625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15.710035882732766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192DD-3E6A-9248-A8AF-1E528697DA7D}">
  <sheetPr codeName="Sheet6"/>
  <dimension ref="A1:V37"/>
  <sheetViews>
    <sheetView topLeftCell="A3" workbookViewId="0">
      <selection activeCell="H35" sqref="H35"/>
    </sheetView>
  </sheetViews>
  <sheetFormatPr baseColWidth="10" defaultRowHeight="16" x14ac:dyDescent="0.2"/>
  <cols>
    <col min="12" max="12" width="15.33203125" customWidth="1"/>
    <col min="13" max="13" width="13.6640625" customWidth="1"/>
  </cols>
  <sheetData>
    <row r="1" spans="1:22" x14ac:dyDescent="0.2">
      <c r="A1" s="118" t="s">
        <v>182</v>
      </c>
      <c r="B1" s="119"/>
      <c r="C1" s="120" t="s">
        <v>0</v>
      </c>
      <c r="D1" s="121"/>
      <c r="E1" s="121"/>
      <c r="F1" s="121"/>
      <c r="G1" s="121"/>
      <c r="H1" s="122"/>
      <c r="I1" s="54"/>
      <c r="J1" s="123" t="s">
        <v>9</v>
      </c>
      <c r="K1" s="124"/>
      <c r="L1" s="124"/>
      <c r="M1" s="124"/>
      <c r="N1" s="124"/>
      <c r="O1" s="124"/>
      <c r="P1" s="124"/>
      <c r="Q1" s="124"/>
      <c r="R1" s="125"/>
      <c r="S1" s="115" t="s">
        <v>29</v>
      </c>
      <c r="T1" s="116"/>
      <c r="U1" s="116"/>
      <c r="V1" s="117"/>
    </row>
    <row r="2" spans="1:22" ht="28" x14ac:dyDescent="0.2">
      <c r="A2" s="1" t="s">
        <v>1</v>
      </c>
      <c r="B2" s="1" t="s">
        <v>2</v>
      </c>
      <c r="C2" s="1" t="s">
        <v>3</v>
      </c>
      <c r="D2" s="1" t="s">
        <v>8</v>
      </c>
      <c r="E2" s="1" t="s">
        <v>4</v>
      </c>
      <c r="F2" s="1" t="s">
        <v>292</v>
      </c>
      <c r="G2" s="1" t="s">
        <v>101</v>
      </c>
      <c r="H2" s="1" t="s">
        <v>6</v>
      </c>
      <c r="I2" s="1" t="s">
        <v>7</v>
      </c>
      <c r="J2" s="1" t="s">
        <v>10</v>
      </c>
      <c r="K2" s="1" t="s">
        <v>11</v>
      </c>
      <c r="L2" s="1" t="s">
        <v>12</v>
      </c>
      <c r="M2" s="1" t="s">
        <v>13</v>
      </c>
      <c r="N2" s="1" t="s">
        <v>14</v>
      </c>
      <c r="O2" s="1" t="s">
        <v>15</v>
      </c>
      <c r="P2" s="1" t="s">
        <v>16</v>
      </c>
      <c r="Q2" s="14" t="s">
        <v>99</v>
      </c>
      <c r="R2" s="14" t="s">
        <v>100</v>
      </c>
      <c r="S2" s="14" t="s">
        <v>30</v>
      </c>
      <c r="T2" s="14" t="s">
        <v>31</v>
      </c>
      <c r="U2" s="14" t="s">
        <v>32</v>
      </c>
      <c r="V2" s="16" t="s">
        <v>33</v>
      </c>
    </row>
    <row r="3" spans="1:22" x14ac:dyDescent="0.2">
      <c r="B3" t="s">
        <v>20</v>
      </c>
      <c r="C3" s="45">
        <v>8722384</v>
      </c>
      <c r="D3" s="45">
        <v>-7167392</v>
      </c>
      <c r="E3" s="45">
        <v>1522622</v>
      </c>
      <c r="F3" s="45">
        <v>-1266785</v>
      </c>
      <c r="G3" s="45">
        <v>-63900</v>
      </c>
      <c r="H3" s="45">
        <v>-100877</v>
      </c>
      <c r="I3" s="77">
        <f t="shared" ref="I3:I5" si="0">H3/$M$21*1000</f>
        <v>-0.74042301181315895</v>
      </c>
      <c r="J3" s="45">
        <v>1719170</v>
      </c>
      <c r="K3" s="45">
        <v>13098449</v>
      </c>
      <c r="L3" s="45">
        <v>11379279</v>
      </c>
      <c r="M3" s="45">
        <v>11415308</v>
      </c>
      <c r="N3" s="45">
        <v>11378723</v>
      </c>
      <c r="O3" s="45">
        <v>8426860</v>
      </c>
      <c r="P3" s="45">
        <v>394464</v>
      </c>
      <c r="Q3" s="45">
        <v>960822</v>
      </c>
      <c r="R3" s="45">
        <v>1194000</v>
      </c>
      <c r="S3" s="45">
        <v>-1885952</v>
      </c>
      <c r="T3" s="45">
        <v>-183813</v>
      </c>
      <c r="U3" s="45">
        <v>2489209</v>
      </c>
      <c r="V3" s="45">
        <v>419443</v>
      </c>
    </row>
    <row r="4" spans="1:22" x14ac:dyDescent="0.2">
      <c r="B4" t="s">
        <v>21</v>
      </c>
      <c r="C4" s="45">
        <v>8265642</v>
      </c>
      <c r="D4" s="45">
        <v>-6864645</v>
      </c>
      <c r="E4" s="45">
        <v>1371306</v>
      </c>
      <c r="F4" s="45">
        <v>-1029100</v>
      </c>
      <c r="G4" s="45">
        <v>-62847</v>
      </c>
      <c r="H4" s="45">
        <v>-21085</v>
      </c>
      <c r="I4" s="77">
        <f t="shared" si="0"/>
        <v>-0.15476093860920187</v>
      </c>
      <c r="J4" s="45">
        <v>1795374</v>
      </c>
      <c r="K4" s="45">
        <v>11720057</v>
      </c>
      <c r="L4" s="45">
        <v>9924683</v>
      </c>
      <c r="M4" s="45">
        <v>10056524</v>
      </c>
      <c r="N4" s="45">
        <v>9924142</v>
      </c>
      <c r="O4" s="45">
        <v>7289979</v>
      </c>
      <c r="P4" s="45">
        <v>733520</v>
      </c>
      <c r="Q4" s="45">
        <v>541304</v>
      </c>
      <c r="R4" s="45">
        <v>1037000</v>
      </c>
      <c r="S4" s="45">
        <v>-288318</v>
      </c>
      <c r="T4" s="45">
        <v>-982145</v>
      </c>
      <c r="U4" s="45">
        <v>1429330</v>
      </c>
      <c r="V4" s="45">
        <v>158866</v>
      </c>
    </row>
    <row r="5" spans="1:22" x14ac:dyDescent="0.2">
      <c r="B5" t="s">
        <v>22</v>
      </c>
      <c r="C5" s="45">
        <v>7200294</v>
      </c>
      <c r="D5" s="45">
        <v>-6089480</v>
      </c>
      <c r="E5" s="45">
        <v>1081333</v>
      </c>
      <c r="F5" s="45">
        <v>-960626</v>
      </c>
      <c r="G5" s="45">
        <v>-72775</v>
      </c>
      <c r="H5" s="45">
        <v>-218606</v>
      </c>
      <c r="I5" s="77">
        <f t="shared" si="0"/>
        <v>-1.6045373367608815</v>
      </c>
      <c r="J5" s="45">
        <v>1777417</v>
      </c>
      <c r="K5" s="45">
        <v>9178492</v>
      </c>
      <c r="L5" s="45">
        <v>7401075</v>
      </c>
      <c r="M5" s="45">
        <v>7687787</v>
      </c>
      <c r="N5" s="45">
        <v>7400600</v>
      </c>
      <c r="O5" s="45">
        <v>6064919</v>
      </c>
      <c r="P5" s="45">
        <v>512071</v>
      </c>
      <c r="Q5" s="45">
        <v>382450</v>
      </c>
      <c r="R5" s="45">
        <v>342000</v>
      </c>
      <c r="S5" s="45">
        <v>748135</v>
      </c>
      <c r="T5" s="45">
        <v>-311928</v>
      </c>
      <c r="U5" s="45">
        <v>-740551</v>
      </c>
      <c r="V5" s="45">
        <v>-304344</v>
      </c>
    </row>
    <row r="6" spans="1:22" x14ac:dyDescent="0.2">
      <c r="B6" t="s">
        <v>23</v>
      </c>
      <c r="C6" s="45">
        <v>7787292</v>
      </c>
      <c r="D6" s="45">
        <v>-6566487</v>
      </c>
      <c r="E6" s="45">
        <v>1186380</v>
      </c>
      <c r="F6" s="45">
        <v>-913156</v>
      </c>
      <c r="G6" s="45">
        <v>-85392</v>
      </c>
      <c r="H6" s="45">
        <v>-5074</v>
      </c>
      <c r="I6" s="77">
        <f>H6/$M$21*1000</f>
        <v>-3.7242447356086804E-2</v>
      </c>
      <c r="J6" s="45">
        <v>2051405</v>
      </c>
      <c r="K6" s="45">
        <v>9440467</v>
      </c>
      <c r="L6" s="45">
        <v>7389061</v>
      </c>
      <c r="M6" s="45">
        <v>8155558</v>
      </c>
      <c r="N6" s="45">
        <v>7388607</v>
      </c>
      <c r="O6" s="45">
        <v>6303180</v>
      </c>
      <c r="P6" s="45">
        <v>541086</v>
      </c>
      <c r="Q6" s="45">
        <v>686823</v>
      </c>
      <c r="R6" s="45">
        <v>235000</v>
      </c>
      <c r="S6" s="45">
        <v>-399989</v>
      </c>
      <c r="T6" s="45">
        <v>806211</v>
      </c>
      <c r="U6" s="45">
        <v>-464996</v>
      </c>
      <c r="V6" s="45">
        <v>-58773</v>
      </c>
    </row>
    <row r="7" spans="1:22" x14ac:dyDescent="0.2">
      <c r="B7" t="s">
        <v>110</v>
      </c>
      <c r="C7" s="45">
        <v>8490914</v>
      </c>
      <c r="D7" s="45">
        <v>-7127210</v>
      </c>
      <c r="E7" s="45">
        <v>1330609</v>
      </c>
      <c r="F7" s="45">
        <v>-886455</v>
      </c>
      <c r="G7" s="45">
        <v>-75703</v>
      </c>
      <c r="H7" s="45">
        <v>94542</v>
      </c>
      <c r="I7" s="77">
        <f t="shared" ref="I7:I9" si="1">H7/$M$20*1000</f>
        <v>0.79800774078143932</v>
      </c>
      <c r="J7" s="45">
        <v>2049335</v>
      </c>
      <c r="K7" s="45">
        <v>10464314</v>
      </c>
      <c r="L7" s="45">
        <v>8414979</v>
      </c>
      <c r="M7" s="45">
        <v>9421994</v>
      </c>
      <c r="N7" s="45">
        <v>8414883</v>
      </c>
      <c r="O7" s="45">
        <v>6520937</v>
      </c>
      <c r="P7" s="45">
        <v>606203</v>
      </c>
      <c r="Q7" s="45">
        <v>745556</v>
      </c>
      <c r="R7" s="45">
        <v>1119000</v>
      </c>
      <c r="S7" s="45">
        <v>-973774</v>
      </c>
      <c r="T7" s="45">
        <v>837702</v>
      </c>
      <c r="U7" s="45">
        <v>474272</v>
      </c>
      <c r="V7" s="45">
        <v>338200</v>
      </c>
    </row>
    <row r="8" spans="1:22" x14ac:dyDescent="0.2">
      <c r="B8" t="s">
        <v>109</v>
      </c>
      <c r="C8" s="45">
        <v>7736201</v>
      </c>
      <c r="D8" s="45">
        <v>-6512534</v>
      </c>
      <c r="E8" s="45">
        <v>1196613</v>
      </c>
      <c r="F8" s="45">
        <v>-865250</v>
      </c>
      <c r="G8" s="45">
        <v>-60488</v>
      </c>
      <c r="H8" s="45">
        <v>84543</v>
      </c>
      <c r="I8" s="77">
        <f t="shared" si="1"/>
        <v>0.71360843253670569</v>
      </c>
      <c r="J8" s="45">
        <v>1941184</v>
      </c>
      <c r="K8" s="45">
        <v>9926191</v>
      </c>
      <c r="L8" s="45">
        <v>7985007</v>
      </c>
      <c r="M8" s="45">
        <v>9049973</v>
      </c>
      <c r="N8" s="45">
        <v>7984857</v>
      </c>
      <c r="O8" s="45">
        <v>5458008</v>
      </c>
      <c r="P8" s="45">
        <v>923959</v>
      </c>
      <c r="Q8" s="45">
        <v>407960</v>
      </c>
      <c r="R8" s="45">
        <v>1904000</v>
      </c>
      <c r="S8" s="45">
        <v>-524255</v>
      </c>
      <c r="T8" s="45">
        <v>868987</v>
      </c>
      <c r="U8" s="45">
        <v>-381517</v>
      </c>
      <c r="V8" s="45">
        <v>-36786</v>
      </c>
    </row>
    <row r="9" spans="1:22" x14ac:dyDescent="0.2">
      <c r="B9" t="s">
        <v>108</v>
      </c>
      <c r="C9" s="45">
        <v>6237039</v>
      </c>
      <c r="D9" s="45">
        <v>-5269999</v>
      </c>
      <c r="E9" s="45">
        <v>943196</v>
      </c>
      <c r="F9" s="45">
        <v>-775221</v>
      </c>
      <c r="G9" s="45">
        <v>-48999</v>
      </c>
      <c r="H9" s="45">
        <v>46687</v>
      </c>
      <c r="I9" s="77">
        <f t="shared" si="1"/>
        <v>0.39407445784797296</v>
      </c>
      <c r="J9" s="45">
        <v>1855917</v>
      </c>
      <c r="K9" s="45">
        <v>10018147</v>
      </c>
      <c r="L9" s="45">
        <v>8162229</v>
      </c>
      <c r="M9" s="45">
        <v>9299439</v>
      </c>
      <c r="N9" s="45">
        <v>8162079</v>
      </c>
      <c r="O9" s="45">
        <v>5114908</v>
      </c>
      <c r="P9" s="45">
        <v>1483699</v>
      </c>
      <c r="Q9" s="45">
        <v>444415</v>
      </c>
      <c r="R9" s="45">
        <v>1947000</v>
      </c>
      <c r="S9" s="45">
        <v>-240626</v>
      </c>
      <c r="T9" s="45">
        <v>564330</v>
      </c>
      <c r="U9" s="45">
        <v>-798727</v>
      </c>
      <c r="V9" s="45">
        <v>-475023</v>
      </c>
    </row>
    <row r="10" spans="1:22" x14ac:dyDescent="0.2">
      <c r="B10" t="s">
        <v>107</v>
      </c>
      <c r="C10" s="45">
        <v>7812554</v>
      </c>
      <c r="D10" s="45">
        <v>-6552878</v>
      </c>
      <c r="E10" s="45">
        <v>1232757</v>
      </c>
      <c r="F10" s="45">
        <v>-732369</v>
      </c>
      <c r="G10" s="45">
        <v>-46336</v>
      </c>
      <c r="H10" s="45">
        <v>164586</v>
      </c>
      <c r="I10" s="77">
        <f>H10/$M$20*1000</f>
        <v>1.3892333780145754</v>
      </c>
      <c r="J10" s="45">
        <v>1848628</v>
      </c>
      <c r="K10" s="45">
        <v>10782500</v>
      </c>
      <c r="L10" s="45">
        <v>8933871</v>
      </c>
      <c r="M10" s="45">
        <v>10150708</v>
      </c>
      <c r="N10" s="45">
        <v>8933784</v>
      </c>
      <c r="O10" s="45">
        <v>5114606</v>
      </c>
      <c r="P10" s="45">
        <v>2214657</v>
      </c>
      <c r="Q10" s="45">
        <v>919122</v>
      </c>
      <c r="R10" s="45">
        <v>1611500</v>
      </c>
      <c r="S10" s="45">
        <v>-194087</v>
      </c>
      <c r="T10" s="45">
        <v>14115</v>
      </c>
      <c r="U10" s="45">
        <v>-6114</v>
      </c>
      <c r="V10" s="45">
        <v>-186087</v>
      </c>
    </row>
    <row r="11" spans="1:22" x14ac:dyDescent="0.2">
      <c r="B11" t="s">
        <v>106</v>
      </c>
      <c r="C11" s="45">
        <v>8526711</v>
      </c>
      <c r="D11" s="45">
        <v>-7210975</v>
      </c>
      <c r="E11" s="45">
        <v>1266445</v>
      </c>
      <c r="F11" s="45">
        <v>-734919</v>
      </c>
      <c r="G11" s="45">
        <v>-39968</v>
      </c>
      <c r="H11" s="45">
        <v>335253</v>
      </c>
      <c r="I11" s="77"/>
      <c r="J11" s="45">
        <v>1679274</v>
      </c>
      <c r="K11" s="45">
        <v>10740785</v>
      </c>
      <c r="L11" s="45">
        <v>9061511</v>
      </c>
      <c r="M11" s="45">
        <v>10176645</v>
      </c>
      <c r="N11" s="45">
        <v>9061422</v>
      </c>
      <c r="O11" s="45">
        <v>4927634</v>
      </c>
      <c r="P11" s="45">
        <v>1984613</v>
      </c>
      <c r="Q11" s="45">
        <v>1105209</v>
      </c>
      <c r="R11" s="45">
        <v>1820500</v>
      </c>
      <c r="S11" s="45">
        <v>-639629</v>
      </c>
      <c r="T11" s="45">
        <v>501453</v>
      </c>
      <c r="U11" s="45">
        <v>894572</v>
      </c>
      <c r="V11" s="45">
        <v>756395</v>
      </c>
    </row>
    <row r="12" spans="1:22" x14ac:dyDescent="0.2">
      <c r="B12" t="s">
        <v>105</v>
      </c>
      <c r="C12" s="45">
        <v>5019530</v>
      </c>
      <c r="D12" s="45">
        <v>-4298601</v>
      </c>
      <c r="E12" s="45">
        <v>694657</v>
      </c>
      <c r="F12" s="45">
        <v>-443603</v>
      </c>
      <c r="G12" s="45">
        <v>-36834</v>
      </c>
      <c r="H12" s="45">
        <v>47449</v>
      </c>
      <c r="I12" s="77"/>
      <c r="J12" s="45">
        <v>1343780</v>
      </c>
      <c r="K12" s="45">
        <v>8498773</v>
      </c>
      <c r="L12" s="45">
        <v>7154993</v>
      </c>
      <c r="M12" s="45">
        <v>7960688</v>
      </c>
      <c r="N12" s="45">
        <v>7154892</v>
      </c>
      <c r="O12" s="45">
        <v>2833512</v>
      </c>
      <c r="P12" s="45">
        <v>2870057</v>
      </c>
      <c r="Q12" s="45">
        <v>348801</v>
      </c>
      <c r="R12" s="45">
        <v>1737642</v>
      </c>
      <c r="S12" s="45">
        <v>235728</v>
      </c>
      <c r="T12" s="45">
        <v>-625737</v>
      </c>
      <c r="U12" s="45">
        <v>129637</v>
      </c>
      <c r="V12" s="45">
        <v>-260372</v>
      </c>
    </row>
    <row r="13" spans="1:22" x14ac:dyDescent="0.2">
      <c r="B13" t="s">
        <v>104</v>
      </c>
      <c r="C13" s="45">
        <v>4381599</v>
      </c>
      <c r="D13" s="45">
        <v>-3754373</v>
      </c>
      <c r="E13" s="45">
        <v>604922</v>
      </c>
      <c r="F13" s="45">
        <v>-467711</v>
      </c>
      <c r="G13" s="45">
        <v>-34997</v>
      </c>
      <c r="H13" s="45">
        <v>30097</v>
      </c>
      <c r="J13" s="45">
        <v>1286292</v>
      </c>
      <c r="K13" s="45">
        <v>7714790</v>
      </c>
      <c r="L13" s="45">
        <v>6428498</v>
      </c>
      <c r="M13" s="45">
        <v>7289863</v>
      </c>
      <c r="N13" s="45">
        <v>6428397</v>
      </c>
      <c r="O13" s="45">
        <v>2468860</v>
      </c>
      <c r="P13" s="45">
        <v>2153640</v>
      </c>
      <c r="Q13" s="45">
        <v>609174</v>
      </c>
      <c r="R13" s="45">
        <v>1873642</v>
      </c>
      <c r="S13" s="45">
        <v>-305988</v>
      </c>
      <c r="T13" s="45">
        <v>27616</v>
      </c>
      <c r="U13" s="45">
        <v>276936</v>
      </c>
      <c r="V13" s="45">
        <v>-1435</v>
      </c>
    </row>
    <row r="14" spans="1:22" x14ac:dyDescent="0.2">
      <c r="B14" t="s">
        <v>103</v>
      </c>
      <c r="C14" s="45">
        <v>4691663</v>
      </c>
      <c r="D14" s="45">
        <v>-4079497</v>
      </c>
      <c r="E14" s="45">
        <v>585487</v>
      </c>
      <c r="F14" s="45">
        <v>-420911</v>
      </c>
      <c r="G14" s="45">
        <v>-20429</v>
      </c>
      <c r="H14" s="45">
        <v>30931</v>
      </c>
      <c r="J14" s="45">
        <v>1256057</v>
      </c>
      <c r="K14" s="45">
        <v>7572184</v>
      </c>
      <c r="L14" s="45">
        <v>6316127</v>
      </c>
      <c r="M14" s="45">
        <v>7163340</v>
      </c>
      <c r="N14" s="45">
        <v>6316127</v>
      </c>
      <c r="O14" s="45">
        <v>2482018</v>
      </c>
      <c r="P14" s="45">
        <v>1863288</v>
      </c>
      <c r="Q14" s="45">
        <v>610609</v>
      </c>
      <c r="R14" s="45">
        <v>2042069</v>
      </c>
      <c r="S14" s="45">
        <v>-501668</v>
      </c>
      <c r="T14" s="45">
        <v>-1866123</v>
      </c>
      <c r="U14" s="45">
        <v>2276897</v>
      </c>
      <c r="V14" s="45">
        <v>-90894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14661417</v>
      </c>
      <c r="C18" s="26">
        <v>15320000</v>
      </c>
      <c r="D18" s="26">
        <f>VLOOKUP(A1,'2020'!A40:F210,6,FALSE)</f>
        <v>18982</v>
      </c>
      <c r="E18" s="26">
        <v>220000</v>
      </c>
      <c r="F18" s="4">
        <f>D18/E18</f>
        <v>8.6281818181818182E-2</v>
      </c>
      <c r="G18" s="139">
        <v>0</v>
      </c>
      <c r="J18" s="6">
        <v>2020</v>
      </c>
      <c r="K18" s="17">
        <f>VLOOKUP(A1,'2020'!A40:B210,2,FALSE)</f>
        <v>789817</v>
      </c>
      <c r="L18" s="17">
        <f>VLOOKUP(A1,'2020'!A40:C210,3,FALSE)</f>
        <v>1225129</v>
      </c>
      <c r="M18" s="23">
        <f>VLOOKUP(A1,'2020'!A40:D210,4,FALSE)</f>
        <v>78981792</v>
      </c>
      <c r="N18" s="6"/>
      <c r="O18" s="6"/>
    </row>
    <row r="19" spans="1:17" x14ac:dyDescent="0.2">
      <c r="A19" s="13">
        <v>2021</v>
      </c>
      <c r="B19" s="26">
        <f>VLOOKUP(A1,'2021'!A40:E210,5,FALSE)</f>
        <v>22494961</v>
      </c>
      <c r="C19" s="26">
        <v>16400000</v>
      </c>
      <c r="D19" s="26">
        <f>VLOOKUP(A1,'2021'!A40:F210,6,FALSE)</f>
        <v>443732</v>
      </c>
      <c r="E19" s="26">
        <v>120000</v>
      </c>
      <c r="F19" s="4">
        <f>D19/E19</f>
        <v>3.6977666666666669</v>
      </c>
      <c r="G19" s="140"/>
      <c r="J19" s="6">
        <v>2021</v>
      </c>
      <c r="K19" s="17">
        <f>VLOOKUP(A1,'2021'!A40:B210,2,FALSE)</f>
        <v>789817</v>
      </c>
      <c r="L19" s="17">
        <f>VLOOKUP(A1,'2021'!A40:C210,3,FALSE)</f>
        <v>1679274</v>
      </c>
      <c r="M19" s="23">
        <f>VLOOKUP(A1,'2021'!A40:D210,4,FALSE)</f>
        <v>78981792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30165800</v>
      </c>
      <c r="C20" s="26">
        <v>27000000</v>
      </c>
      <c r="D20" s="26">
        <f>VLOOKUP(A1,'2022'!A40:F210,6,FALSE)</f>
        <v>390360</v>
      </c>
      <c r="E20" s="26">
        <v>720000</v>
      </c>
      <c r="F20" s="4">
        <f>D20/E20</f>
        <v>0.54216666666666669</v>
      </c>
      <c r="G20" s="140"/>
      <c r="J20" s="13">
        <v>2022</v>
      </c>
      <c r="K20" s="17">
        <f>VLOOKUP(A1,'2022'!A40:B210,2,FALSE)</f>
        <v>1184725</v>
      </c>
      <c r="L20" s="17">
        <f>VLOOKUP(A1,'2022'!A40:C210,3,FALSE)</f>
        <v>2049335</v>
      </c>
      <c r="M20" s="23">
        <f>VLOOKUP(A1,'2022'!A40:D210,4,FALSE)</f>
        <v>118472535</v>
      </c>
      <c r="N20" s="23"/>
      <c r="O20" s="6"/>
    </row>
    <row r="21" spans="1:17" x14ac:dyDescent="0.2">
      <c r="A21" s="13">
        <v>2023</v>
      </c>
      <c r="B21" s="3">
        <f>VLOOKUP(A1,'2023'!A40:E210,5,FALSE)</f>
        <v>31849649</v>
      </c>
      <c r="C21" s="26">
        <v>34000000</v>
      </c>
      <c r="D21" s="26">
        <f>VLOOKUP(A1,'2023'!A40:F210,6,FALSE)</f>
        <v>-345643</v>
      </c>
      <c r="E21" s="26">
        <v>240000</v>
      </c>
      <c r="F21" s="4">
        <f>D21/E21</f>
        <v>-1.4401791666666666</v>
      </c>
      <c r="G21" s="141"/>
      <c r="J21" s="13">
        <v>2023</v>
      </c>
      <c r="K21" s="17">
        <f>VLOOKUP(A1,'2023'!A40:B210,2,FALSE)</f>
        <v>1362423</v>
      </c>
      <c r="L21" s="17">
        <f>VLOOKUP(A1,'2023'!A40:C210,3,FALSE)</f>
        <v>1719170</v>
      </c>
      <c r="M21" s="23">
        <f>VLOOKUP(A1,'2023'!A40:D210,4,FALSE)</f>
        <v>136242389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1362423</v>
      </c>
      <c r="L22" s="17">
        <f>L21</f>
        <v>1719170</v>
      </c>
      <c r="M22" s="23">
        <f>M21</f>
        <v>136242389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60"/>
      <c r="D31" s="26">
        <f>VLOOKUP(B31,A18:D21,4,FALSE)</f>
        <v>443732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-2.5369637345393294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1.761566291970996</v>
      </c>
      <c r="L32" s="13" t="e">
        <f>E22/N22*1000</f>
        <v>#DIV/0!</v>
      </c>
      <c r="N32" s="130" t="s">
        <v>71</v>
      </c>
      <c r="O32" s="131"/>
      <c r="P32" s="74">
        <f>K31*P26</f>
        <v>-31.81352523112319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22.090041301316287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12.618466342365739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D932A-3B3B-9145-BCF2-B031F1EE23A6}">
  <sheetPr codeName="Sheet58"/>
  <dimension ref="A1:V37"/>
  <sheetViews>
    <sheetView topLeftCell="A2" workbookViewId="0">
      <selection activeCell="H35" sqref="H35"/>
    </sheetView>
  </sheetViews>
  <sheetFormatPr baseColWidth="10" defaultRowHeight="16" x14ac:dyDescent="0.2"/>
  <cols>
    <col min="12" max="12" width="16.1640625" customWidth="1"/>
    <col min="13" max="13" width="13.6640625" customWidth="1"/>
  </cols>
  <sheetData>
    <row r="1" spans="1:22" x14ac:dyDescent="0.2">
      <c r="A1" s="142" t="s">
        <v>184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4550305</v>
      </c>
      <c r="D3" s="45">
        <v>-4318260</v>
      </c>
      <c r="E3" s="45">
        <v>163958</v>
      </c>
      <c r="F3" s="45">
        <v>-106501</v>
      </c>
      <c r="G3" s="45">
        <v>24353</v>
      </c>
      <c r="H3" s="45">
        <v>22616</v>
      </c>
      <c r="I3" s="77">
        <f t="shared" ref="I3:I5" si="0">H3/$M$21*1000</f>
        <v>0.21070513447773537</v>
      </c>
      <c r="J3" s="45">
        <v>2126624</v>
      </c>
      <c r="K3" s="45">
        <v>10088351</v>
      </c>
      <c r="L3" s="45">
        <v>7961727</v>
      </c>
      <c r="M3" s="45">
        <v>8873613</v>
      </c>
      <c r="N3" s="45">
        <v>7902818</v>
      </c>
      <c r="O3" s="45">
        <v>1897195</v>
      </c>
      <c r="P3" s="45">
        <v>2986235</v>
      </c>
      <c r="Q3" s="45">
        <v>1028906</v>
      </c>
      <c r="R3" s="45">
        <v>2640441</v>
      </c>
      <c r="S3" s="45">
        <v>-852185</v>
      </c>
      <c r="T3" s="45">
        <v>-7394</v>
      </c>
      <c r="U3" s="45">
        <v>959928</v>
      </c>
      <c r="V3" s="45">
        <v>100348</v>
      </c>
    </row>
    <row r="4" spans="1:22" x14ac:dyDescent="0.2">
      <c r="B4" t="s">
        <v>21</v>
      </c>
      <c r="C4" s="45">
        <v>4324657</v>
      </c>
      <c r="D4" s="45">
        <v>-4056507</v>
      </c>
      <c r="E4" s="45">
        <v>197758</v>
      </c>
      <c r="F4" s="45">
        <v>-78669</v>
      </c>
      <c r="G4" s="45">
        <v>-62497</v>
      </c>
      <c r="H4" s="45">
        <v>41562</v>
      </c>
      <c r="I4" s="77">
        <f t="shared" si="0"/>
        <v>0.3872181994677944</v>
      </c>
      <c r="J4" s="45">
        <v>2109084</v>
      </c>
      <c r="K4" s="45">
        <v>8776136</v>
      </c>
      <c r="L4" s="45">
        <v>6667051</v>
      </c>
      <c r="M4" s="45">
        <v>7545237</v>
      </c>
      <c r="N4" s="45">
        <v>6589629</v>
      </c>
      <c r="O4" s="45">
        <v>1652201</v>
      </c>
      <c r="P4" s="45">
        <v>2053818</v>
      </c>
      <c r="Q4" s="45">
        <v>928557</v>
      </c>
      <c r="R4" s="45">
        <v>2579541</v>
      </c>
      <c r="S4" s="45">
        <v>-257345</v>
      </c>
      <c r="T4" s="45">
        <v>889491</v>
      </c>
      <c r="U4" s="45">
        <v>-574498</v>
      </c>
      <c r="V4" s="45">
        <v>57647</v>
      </c>
    </row>
    <row r="5" spans="1:22" x14ac:dyDescent="0.2">
      <c r="B5" t="s">
        <v>22</v>
      </c>
      <c r="C5" s="45">
        <v>4590688</v>
      </c>
      <c r="D5" s="45">
        <v>-4391584</v>
      </c>
      <c r="E5" s="45">
        <v>134546</v>
      </c>
      <c r="F5" s="45">
        <v>-82017</v>
      </c>
      <c r="G5" s="45">
        <v>-106399</v>
      </c>
      <c r="H5" s="45">
        <v>3761</v>
      </c>
      <c r="I5" s="77">
        <f t="shared" si="0"/>
        <v>3.5039883744727746E-2</v>
      </c>
      <c r="J5" s="45">
        <v>2095705</v>
      </c>
      <c r="K5" s="45">
        <v>9789590</v>
      </c>
      <c r="L5" s="45">
        <v>7693885</v>
      </c>
      <c r="M5" s="45">
        <v>8538210</v>
      </c>
      <c r="N5" s="45">
        <v>7610658</v>
      </c>
      <c r="O5" s="45">
        <v>1450525</v>
      </c>
      <c r="P5" s="45">
        <v>2298541</v>
      </c>
      <c r="Q5" s="45">
        <v>870910</v>
      </c>
      <c r="R5" s="45">
        <v>3615968</v>
      </c>
      <c r="S5" s="45">
        <v>424547</v>
      </c>
      <c r="T5" s="45">
        <v>-38460</v>
      </c>
      <c r="U5" s="45">
        <v>-420152</v>
      </c>
      <c r="V5" s="45">
        <v>-34065</v>
      </c>
    </row>
    <row r="6" spans="1:22" x14ac:dyDescent="0.2">
      <c r="B6" t="s">
        <v>23</v>
      </c>
      <c r="C6" s="45">
        <v>4316856</v>
      </c>
      <c r="D6" s="45">
        <v>-4063447</v>
      </c>
      <c r="E6" s="45">
        <v>182325</v>
      </c>
      <c r="F6" s="45">
        <v>-68142</v>
      </c>
      <c r="G6" s="45">
        <v>-71078</v>
      </c>
      <c r="H6" s="45">
        <v>32572</v>
      </c>
      <c r="I6" s="77">
        <f>H6/$M$21*1000</f>
        <v>0.30346160418326834</v>
      </c>
      <c r="J6" s="45">
        <v>2072385</v>
      </c>
      <c r="K6" s="45">
        <v>10156463</v>
      </c>
      <c r="L6" s="45">
        <v>8084077</v>
      </c>
      <c r="M6" s="45">
        <v>8884799</v>
      </c>
      <c r="N6" s="45">
        <v>7968435</v>
      </c>
      <c r="O6" s="45">
        <v>2155180</v>
      </c>
      <c r="P6" s="45">
        <v>2087111</v>
      </c>
      <c r="Q6" s="45">
        <v>904975</v>
      </c>
      <c r="R6" s="45">
        <v>3375323</v>
      </c>
      <c r="S6" s="45">
        <v>444630</v>
      </c>
      <c r="T6" s="45">
        <v>-1480524</v>
      </c>
      <c r="U6" s="45">
        <v>848176</v>
      </c>
      <c r="V6" s="45">
        <v>-187716</v>
      </c>
    </row>
    <row r="7" spans="1:22" x14ac:dyDescent="0.2">
      <c r="B7" t="s">
        <v>110</v>
      </c>
      <c r="C7" s="45">
        <v>4819037</v>
      </c>
      <c r="D7" s="45">
        <v>-4570267</v>
      </c>
      <c r="E7" s="45">
        <v>264872</v>
      </c>
      <c r="F7" s="45">
        <v>-113362</v>
      </c>
      <c r="G7" s="45">
        <v>-67696</v>
      </c>
      <c r="H7" s="45">
        <v>527</v>
      </c>
      <c r="I7" s="77">
        <f t="shared" ref="I7:I9" si="1">H7/$M$20*1000</f>
        <v>5.8264154507958439E-3</v>
      </c>
      <c r="J7" s="45">
        <v>2024369</v>
      </c>
      <c r="K7" s="45">
        <v>9054196</v>
      </c>
      <c r="L7" s="45">
        <v>7029827</v>
      </c>
      <c r="M7" s="45">
        <v>7777028</v>
      </c>
      <c r="N7" s="45">
        <v>6894717</v>
      </c>
      <c r="O7" s="45">
        <v>2438014</v>
      </c>
      <c r="P7" s="45">
        <v>2023593</v>
      </c>
      <c r="Q7" s="45">
        <v>1172321</v>
      </c>
      <c r="R7" s="45">
        <v>1764291</v>
      </c>
      <c r="S7" s="45">
        <v>250944</v>
      </c>
      <c r="T7" s="45">
        <v>-135078</v>
      </c>
      <c r="U7" s="45">
        <v>-346003</v>
      </c>
      <c r="V7" s="45">
        <v>-230137</v>
      </c>
    </row>
    <row r="8" spans="1:22" x14ac:dyDescent="0.2">
      <c r="B8" t="s">
        <v>109</v>
      </c>
      <c r="C8" s="45">
        <v>4631705</v>
      </c>
      <c r="D8" s="45">
        <v>-4331384</v>
      </c>
      <c r="E8" s="45">
        <v>225426</v>
      </c>
      <c r="F8" s="45">
        <v>-78121</v>
      </c>
      <c r="G8" s="45">
        <v>-34040</v>
      </c>
      <c r="H8" s="45">
        <v>52424</v>
      </c>
      <c r="I8" s="77">
        <f t="shared" si="1"/>
        <v>0.57959013964425299</v>
      </c>
      <c r="J8" s="45">
        <v>2054904</v>
      </c>
      <c r="K8" s="45">
        <v>9474608</v>
      </c>
      <c r="L8" s="45">
        <v>7419703</v>
      </c>
      <c r="M8" s="45">
        <v>8176456</v>
      </c>
      <c r="N8" s="45">
        <v>7223203</v>
      </c>
      <c r="O8" s="45">
        <v>2288183</v>
      </c>
      <c r="P8" s="45">
        <v>2407948</v>
      </c>
      <c r="Q8" s="45">
        <v>1402459</v>
      </c>
      <c r="R8" s="45">
        <v>1712411</v>
      </c>
      <c r="S8" s="45">
        <v>-257140</v>
      </c>
      <c r="T8" s="45">
        <v>-575940</v>
      </c>
      <c r="U8" s="45">
        <v>551333</v>
      </c>
      <c r="V8" s="45">
        <v>-281747</v>
      </c>
    </row>
    <row r="9" spans="1:22" x14ac:dyDescent="0.2">
      <c r="B9" t="s">
        <v>108</v>
      </c>
      <c r="C9" s="45">
        <v>3529765</v>
      </c>
      <c r="D9" s="45">
        <v>-3165033</v>
      </c>
      <c r="E9" s="45">
        <v>292594</v>
      </c>
      <c r="F9" s="45">
        <v>-68964</v>
      </c>
      <c r="G9" s="45">
        <v>-34714</v>
      </c>
      <c r="H9" s="45">
        <v>14350</v>
      </c>
      <c r="I9" s="77">
        <f t="shared" si="1"/>
        <v>0.15865097100364395</v>
      </c>
      <c r="J9" s="45">
        <v>2022493</v>
      </c>
      <c r="K9" s="45">
        <v>8326788</v>
      </c>
      <c r="L9" s="45">
        <v>6304295</v>
      </c>
      <c r="M9" s="45">
        <v>7017126</v>
      </c>
      <c r="N9" s="45">
        <v>6134818</v>
      </c>
      <c r="O9" s="45">
        <v>2086720</v>
      </c>
      <c r="P9" s="45">
        <v>1829056</v>
      </c>
      <c r="Q9" s="45">
        <v>1684206</v>
      </c>
      <c r="R9" s="45">
        <v>1066070</v>
      </c>
      <c r="S9" s="45">
        <v>-161687</v>
      </c>
      <c r="T9" s="45">
        <v>-452573</v>
      </c>
      <c r="U9" s="45">
        <v>595259</v>
      </c>
      <c r="V9" s="45">
        <v>-19001</v>
      </c>
    </row>
    <row r="10" spans="1:22" x14ac:dyDescent="0.2">
      <c r="B10" t="s">
        <v>107</v>
      </c>
      <c r="C10" s="45">
        <v>4939177</v>
      </c>
      <c r="D10" s="45">
        <v>-4616689</v>
      </c>
      <c r="E10" s="45">
        <v>199095</v>
      </c>
      <c r="F10" s="45">
        <v>-75467</v>
      </c>
      <c r="G10" s="45">
        <v>-25677</v>
      </c>
      <c r="H10" s="45">
        <v>67802</v>
      </c>
      <c r="I10" s="77">
        <f>H10/$M$20*1000</f>
        <v>0.749606490312827</v>
      </c>
      <c r="J10" s="45">
        <v>2024944</v>
      </c>
      <c r="K10" s="45">
        <v>8444890</v>
      </c>
      <c r="L10" s="45">
        <v>6419945</v>
      </c>
      <c r="M10" s="45">
        <v>7127236</v>
      </c>
      <c r="N10" s="45">
        <v>6230005</v>
      </c>
      <c r="O10" s="45">
        <v>1963487</v>
      </c>
      <c r="P10" s="45">
        <v>2403689</v>
      </c>
      <c r="Q10" s="45">
        <v>1703208</v>
      </c>
      <c r="R10" s="45">
        <v>732688</v>
      </c>
      <c r="S10" s="45">
        <v>-401344</v>
      </c>
      <c r="T10" s="45">
        <v>-188040</v>
      </c>
      <c r="U10" s="45">
        <v>-283883</v>
      </c>
      <c r="V10" s="45">
        <v>-873268</v>
      </c>
    </row>
    <row r="11" spans="1:22" x14ac:dyDescent="0.2">
      <c r="B11" t="s">
        <v>106</v>
      </c>
      <c r="C11" s="45">
        <v>6125732</v>
      </c>
      <c r="D11" s="45">
        <v>-5683941</v>
      </c>
      <c r="E11" s="45">
        <v>342020</v>
      </c>
      <c r="F11" s="45">
        <v>-81150</v>
      </c>
      <c r="G11" s="45">
        <v>-23271</v>
      </c>
      <c r="H11" s="45">
        <v>43845</v>
      </c>
      <c r="I11" s="77"/>
      <c r="J11" s="45">
        <v>1916419</v>
      </c>
      <c r="K11" s="45">
        <v>8991873</v>
      </c>
      <c r="L11" s="45">
        <v>7075453</v>
      </c>
      <c r="M11" s="45">
        <v>7733882</v>
      </c>
      <c r="N11" s="45">
        <v>6853589</v>
      </c>
      <c r="O11" s="45">
        <v>1453181</v>
      </c>
      <c r="P11" s="45">
        <v>3043039</v>
      </c>
      <c r="Q11" s="45">
        <v>2667773</v>
      </c>
      <c r="R11" s="45">
        <v>340984</v>
      </c>
      <c r="S11" s="45">
        <v>-236576</v>
      </c>
      <c r="T11" s="45">
        <v>115827</v>
      </c>
      <c r="U11" s="45">
        <v>1622853</v>
      </c>
      <c r="V11" s="45">
        <v>1502104</v>
      </c>
    </row>
    <row r="12" spans="1:22" x14ac:dyDescent="0.2">
      <c r="B12" t="s">
        <v>105</v>
      </c>
      <c r="C12" s="45">
        <v>3993044</v>
      </c>
      <c r="D12" s="45">
        <v>-3674176</v>
      </c>
      <c r="E12" s="45">
        <v>198455</v>
      </c>
      <c r="F12" s="45">
        <v>-66181</v>
      </c>
      <c r="G12" s="45">
        <v>-21758</v>
      </c>
      <c r="H12" s="45">
        <v>55056</v>
      </c>
      <c r="I12" s="77"/>
      <c r="J12" s="45">
        <v>1871330</v>
      </c>
      <c r="K12" s="45">
        <v>6474915</v>
      </c>
      <c r="L12" s="45">
        <v>4603585</v>
      </c>
      <c r="M12" s="45">
        <v>5182193</v>
      </c>
      <c r="N12" s="45">
        <v>4371581</v>
      </c>
      <c r="O12" s="45">
        <v>1083249</v>
      </c>
      <c r="P12" s="45">
        <v>2509238</v>
      </c>
      <c r="Q12" s="45">
        <v>1165668</v>
      </c>
      <c r="R12" s="45">
        <v>234637</v>
      </c>
      <c r="S12" s="45">
        <v>200714</v>
      </c>
      <c r="T12" s="45">
        <v>-44213</v>
      </c>
      <c r="U12" s="45">
        <v>-289392</v>
      </c>
      <c r="V12" s="45">
        <v>-132890</v>
      </c>
    </row>
    <row r="13" spans="1:22" x14ac:dyDescent="0.2">
      <c r="B13" t="s">
        <v>104</v>
      </c>
      <c r="C13" s="45">
        <v>3474036</v>
      </c>
      <c r="D13" s="45">
        <v>-3212436</v>
      </c>
      <c r="E13" s="45">
        <v>187250</v>
      </c>
      <c r="F13" s="45">
        <v>-61202</v>
      </c>
      <c r="G13" s="45">
        <v>-19204</v>
      </c>
      <c r="H13" s="45">
        <v>51989</v>
      </c>
      <c r="J13" s="45">
        <v>1695880</v>
      </c>
      <c r="K13" s="45">
        <v>5766451</v>
      </c>
      <c r="L13" s="45">
        <v>4070570</v>
      </c>
      <c r="M13" s="45">
        <v>4463954</v>
      </c>
      <c r="N13" s="45">
        <v>3830918</v>
      </c>
      <c r="O13" s="45">
        <v>1004442</v>
      </c>
      <c r="P13" s="45">
        <v>1691099</v>
      </c>
      <c r="Q13" s="45">
        <v>1298556</v>
      </c>
      <c r="R13" s="45">
        <v>262579</v>
      </c>
      <c r="S13" s="45">
        <v>-119548</v>
      </c>
      <c r="T13" s="45">
        <v>29135</v>
      </c>
      <c r="U13" s="45">
        <v>-93412</v>
      </c>
      <c r="V13" s="45">
        <v>-183825</v>
      </c>
    </row>
    <row r="14" spans="1:22" x14ac:dyDescent="0.2">
      <c r="B14" t="s">
        <v>103</v>
      </c>
      <c r="C14" s="45">
        <v>4309432</v>
      </c>
      <c r="D14" s="45">
        <v>-4013811</v>
      </c>
      <c r="E14" s="45">
        <v>199040</v>
      </c>
      <c r="F14" s="45">
        <v>-77161</v>
      </c>
      <c r="G14" s="45">
        <v>-18684</v>
      </c>
      <c r="H14" s="45">
        <v>47850</v>
      </c>
      <c r="J14" s="45">
        <v>1734327</v>
      </c>
      <c r="K14" s="45">
        <v>6462844</v>
      </c>
      <c r="L14" s="45">
        <v>4728516</v>
      </c>
      <c r="M14" s="45">
        <v>5237313</v>
      </c>
      <c r="N14" s="45">
        <v>4429023</v>
      </c>
      <c r="O14" s="45">
        <v>1206104</v>
      </c>
      <c r="P14" s="45">
        <v>2115333</v>
      </c>
      <c r="Q14" s="45">
        <v>1482384</v>
      </c>
      <c r="R14" s="45">
        <v>212495</v>
      </c>
      <c r="S14" s="45">
        <v>-25358</v>
      </c>
      <c r="T14" s="45">
        <v>46293</v>
      </c>
      <c r="U14" s="45">
        <v>-346747</v>
      </c>
      <c r="V14" s="45">
        <v>-325812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13453248</v>
      </c>
      <c r="C18" s="26">
        <v>9100000</v>
      </c>
      <c r="D18" s="26">
        <f>VLOOKUP(A1,'2020'!A40:F210,6,FALSE)</f>
        <v>129987</v>
      </c>
      <c r="E18" s="17">
        <v>140000</v>
      </c>
      <c r="F18" s="4">
        <f>D18/E18</f>
        <v>0.92847857142857138</v>
      </c>
      <c r="G18" s="139">
        <v>0</v>
      </c>
      <c r="J18" s="6">
        <v>2020</v>
      </c>
      <c r="K18" s="17">
        <f>VLOOKUP(A1,'2020'!A40:B210,2,FALSE)</f>
        <v>866001</v>
      </c>
      <c r="L18" s="17">
        <f>VLOOKUP(A1,'2020'!A40:C210,3,FALSE)</f>
        <v>1663165</v>
      </c>
      <c r="M18" s="23">
        <f>VLOOKUP(A1,'2020'!A40:D210,4,FALSE)</f>
        <v>86600124</v>
      </c>
      <c r="N18" s="6"/>
      <c r="O18" s="6"/>
    </row>
    <row r="19" spans="1:17" x14ac:dyDescent="0.2">
      <c r="A19" s="13">
        <v>2021</v>
      </c>
      <c r="B19" s="26">
        <f>VLOOKUP(A1,'2021'!A40:E210,5,FALSE)</f>
        <v>17598237</v>
      </c>
      <c r="C19" s="26">
        <v>15000000</v>
      </c>
      <c r="D19" s="26">
        <f>VLOOKUP(A1,'2021'!A40:F210,6,FALSE)</f>
        <v>264843</v>
      </c>
      <c r="E19" s="17">
        <v>200000</v>
      </c>
      <c r="F19" s="4">
        <f>D19/E19</f>
        <v>1.3242149999999999</v>
      </c>
      <c r="G19" s="140"/>
      <c r="J19" s="6">
        <v>2021</v>
      </c>
      <c r="K19" s="17">
        <f>VLOOKUP(A1,'2021'!A40:B210,2,FALSE)</f>
        <v>904501</v>
      </c>
      <c r="L19" s="17">
        <f>VLOOKUP(A1,'2021'!A40:C210,3,FALSE)</f>
        <v>1939727</v>
      </c>
      <c r="M19" s="23">
        <f>VLOOKUP(A1,'2021'!A40:D210,4,FALSE)</f>
        <v>90450124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17665363</v>
      </c>
      <c r="C20" s="26">
        <v>20000000</v>
      </c>
      <c r="D20" s="26">
        <f>VLOOKUP(A1,'2022'!A40:F210,6,FALSE)</f>
        <v>125098</v>
      </c>
      <c r="E20" s="17">
        <v>336000</v>
      </c>
      <c r="F20" s="4">
        <f>D20/E20</f>
        <v>0.37231547619047617</v>
      </c>
      <c r="G20" s="140"/>
      <c r="J20" s="13">
        <v>2022</v>
      </c>
      <c r="K20" s="17">
        <f>VLOOKUP(A1,'2022'!A40:B210,2,FALSE)</f>
        <v>904501</v>
      </c>
      <c r="L20" s="17">
        <f>VLOOKUP(A1,'2022'!A40:C210,3,FALSE)</f>
        <v>2024369</v>
      </c>
      <c r="M20" s="23">
        <f>VLOOKUP(A1,'2022'!A40:D210,4,FALSE)</f>
        <v>90450124</v>
      </c>
      <c r="N20" s="23"/>
      <c r="O20" s="6"/>
    </row>
    <row r="21" spans="1:17" x14ac:dyDescent="0.2">
      <c r="A21" s="13">
        <v>2023</v>
      </c>
      <c r="B21" s="3">
        <f>VLOOKUP(A1,'2023'!A40:E210,5,FALSE)</f>
        <v>17508388</v>
      </c>
      <c r="C21" s="26">
        <v>18000000</v>
      </c>
      <c r="D21" s="26">
        <f>VLOOKUP(A1,'2023'!A40:F210,6,FALSE)</f>
        <v>80512</v>
      </c>
      <c r="E21" s="17">
        <v>240000</v>
      </c>
      <c r="F21" s="4">
        <f>D21/E21</f>
        <v>0.33546666666666669</v>
      </c>
      <c r="G21" s="141"/>
      <c r="J21" s="13">
        <v>2023</v>
      </c>
      <c r="K21" s="17">
        <f>VLOOKUP(A1,'2023'!A40:B210,2,FALSE)</f>
        <v>1073348</v>
      </c>
      <c r="L21" s="17">
        <f>VLOOKUP(A1,'2023'!A40:C210,3,FALSE)</f>
        <v>2126624</v>
      </c>
      <c r="M21" s="23">
        <f>VLOOKUP(A1,'2023'!A40:D210,4,FALSE)</f>
        <v>107334831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1073348</v>
      </c>
      <c r="L22" s="17">
        <f>L21</f>
        <v>2126624</v>
      </c>
      <c r="M22" s="23">
        <f>M21</f>
        <v>107334831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60">
        <v>59000</v>
      </c>
      <c r="D31" s="26">
        <f>VLOOKUP(B31,A18:D21,4,FALSE)</f>
        <v>264843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0.93642482187352583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2.2359936449706619</v>
      </c>
      <c r="L32" s="13" t="e">
        <f>E22/N22*1000</f>
        <v>#DIV/0!</v>
      </c>
      <c r="N32" s="130" t="s">
        <v>71</v>
      </c>
      <c r="O32" s="131"/>
      <c r="P32" s="74">
        <f>K31*P26</f>
        <v>11.742767266294013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28.0393603079321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19.81299062184204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92229-FD44-B046-BF66-59C408E628F6}">
  <sheetPr codeName="Sheet7"/>
  <dimension ref="A1:V37"/>
  <sheetViews>
    <sheetView workbookViewId="0">
      <selection activeCell="H35" sqref="H35"/>
    </sheetView>
  </sheetViews>
  <sheetFormatPr baseColWidth="10" defaultRowHeight="16" x14ac:dyDescent="0.2"/>
  <cols>
    <col min="12" max="12" width="13.83203125" customWidth="1"/>
    <col min="13" max="13" width="13.6640625" customWidth="1"/>
  </cols>
  <sheetData>
    <row r="1" spans="1:22" x14ac:dyDescent="0.2">
      <c r="A1" s="142" t="s">
        <v>187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9864419</v>
      </c>
      <c r="D3" s="45">
        <v>-8008978</v>
      </c>
      <c r="E3" s="45">
        <v>1751403</v>
      </c>
      <c r="F3" s="45">
        <v>-762857</v>
      </c>
      <c r="G3" s="45">
        <v>-22665</v>
      </c>
      <c r="H3" s="45">
        <v>631966</v>
      </c>
      <c r="I3" s="77">
        <f t="shared" ref="I3:I5" si="0">H3/$M$21*1000</f>
        <v>1.9257322841655691</v>
      </c>
      <c r="J3" s="45">
        <v>9806565</v>
      </c>
      <c r="K3" s="45">
        <v>14429943</v>
      </c>
      <c r="L3" s="45">
        <v>4623377</v>
      </c>
      <c r="M3" s="45">
        <v>12960105</v>
      </c>
      <c r="N3" s="45">
        <v>4613956</v>
      </c>
      <c r="O3" s="45">
        <v>10940937</v>
      </c>
      <c r="P3" s="45">
        <v>217022</v>
      </c>
      <c r="Q3" s="45">
        <v>896147</v>
      </c>
      <c r="R3" s="45">
        <v>810100</v>
      </c>
      <c r="S3" s="45">
        <v>-238383</v>
      </c>
      <c r="T3" s="45">
        <v>247752</v>
      </c>
      <c r="U3" s="45">
        <v>402152</v>
      </c>
      <c r="V3" s="45">
        <v>411521</v>
      </c>
    </row>
    <row r="4" spans="1:22" x14ac:dyDescent="0.2">
      <c r="B4" t="s">
        <v>21</v>
      </c>
      <c r="C4" s="45">
        <v>6991365</v>
      </c>
      <c r="D4" s="45">
        <v>-5719911</v>
      </c>
      <c r="E4" s="45">
        <v>1197634</v>
      </c>
      <c r="F4" s="45">
        <v>-697134</v>
      </c>
      <c r="G4" s="45">
        <v>-28872</v>
      </c>
      <c r="H4" s="45">
        <v>253335</v>
      </c>
      <c r="I4" s="77">
        <f t="shared" si="0"/>
        <v>0.77196461235111447</v>
      </c>
      <c r="J4" s="45">
        <v>9436998</v>
      </c>
      <c r="K4" s="45">
        <v>13055162</v>
      </c>
      <c r="L4" s="45">
        <v>3618163</v>
      </c>
      <c r="M4" s="45">
        <v>11615760</v>
      </c>
      <c r="N4" s="45">
        <v>3608198</v>
      </c>
      <c r="O4" s="45">
        <v>9709322</v>
      </c>
      <c r="P4" s="45">
        <v>340516</v>
      </c>
      <c r="Q4" s="45">
        <v>484626</v>
      </c>
      <c r="R4" s="45">
        <v>990100</v>
      </c>
      <c r="S4" s="45">
        <v>649859</v>
      </c>
      <c r="T4" s="45">
        <v>63785</v>
      </c>
      <c r="U4" s="45">
        <v>-727835</v>
      </c>
      <c r="V4" s="45">
        <v>-14189</v>
      </c>
    </row>
    <row r="5" spans="1:22" x14ac:dyDescent="0.2">
      <c r="B5" t="s">
        <v>22</v>
      </c>
      <c r="C5" s="45">
        <v>6735502</v>
      </c>
      <c r="D5" s="45">
        <v>-5453714</v>
      </c>
      <c r="E5" s="45">
        <v>1209600</v>
      </c>
      <c r="F5" s="45">
        <v>-615791</v>
      </c>
      <c r="G5" s="45">
        <v>-32980</v>
      </c>
      <c r="H5" s="45">
        <v>337588</v>
      </c>
      <c r="I5" s="77">
        <f t="shared" si="0"/>
        <v>1.0287010857338623</v>
      </c>
      <c r="J5" s="45">
        <v>9194054</v>
      </c>
      <c r="K5" s="45">
        <v>13492854</v>
      </c>
      <c r="L5" s="45">
        <v>4298799</v>
      </c>
      <c r="M5" s="45">
        <v>12082561</v>
      </c>
      <c r="N5" s="45">
        <v>4288833</v>
      </c>
      <c r="O5" s="45">
        <v>10126952</v>
      </c>
      <c r="P5" s="45">
        <v>382804</v>
      </c>
      <c r="Q5" s="45">
        <v>498816</v>
      </c>
      <c r="R5" s="45">
        <v>1000067</v>
      </c>
      <c r="S5" s="45">
        <v>-307319</v>
      </c>
      <c r="T5" s="45">
        <v>-314943</v>
      </c>
      <c r="U5" s="45">
        <v>571591</v>
      </c>
      <c r="V5" s="45">
        <v>-50671</v>
      </c>
    </row>
    <row r="6" spans="1:22" x14ac:dyDescent="0.2">
      <c r="B6" t="s">
        <v>23</v>
      </c>
      <c r="C6" s="45">
        <v>9890322</v>
      </c>
      <c r="D6" s="45">
        <v>-7895734</v>
      </c>
      <c r="E6" s="45">
        <v>1899952</v>
      </c>
      <c r="F6" s="45">
        <v>-759985</v>
      </c>
      <c r="G6" s="45">
        <v>-34050</v>
      </c>
      <c r="H6" s="45">
        <v>748593</v>
      </c>
      <c r="I6" s="77">
        <f>H6/$M$21*1000</f>
        <v>2.2811190915339683</v>
      </c>
      <c r="J6" s="45">
        <v>9192688</v>
      </c>
      <c r="K6" s="45">
        <v>12830828</v>
      </c>
      <c r="L6" s="45">
        <v>3638139</v>
      </c>
      <c r="M6" s="45">
        <v>11431928</v>
      </c>
      <c r="N6" s="45">
        <v>3621992</v>
      </c>
      <c r="O6" s="45">
        <v>9766979</v>
      </c>
      <c r="P6" s="45">
        <v>318431</v>
      </c>
      <c r="Q6" s="45">
        <v>549688</v>
      </c>
      <c r="R6" s="45">
        <v>720000</v>
      </c>
      <c r="S6" s="45">
        <v>1398617</v>
      </c>
      <c r="T6" s="45">
        <v>-573412</v>
      </c>
      <c r="U6" s="45">
        <v>-1155264</v>
      </c>
      <c r="V6" s="45">
        <v>-330060</v>
      </c>
    </row>
    <row r="7" spans="1:22" x14ac:dyDescent="0.2">
      <c r="B7" t="s">
        <v>110</v>
      </c>
      <c r="C7" s="45">
        <v>8395977</v>
      </c>
      <c r="D7" s="45">
        <v>-6833077</v>
      </c>
      <c r="E7" s="45">
        <v>1468904</v>
      </c>
      <c r="F7" s="45">
        <v>-706660</v>
      </c>
      <c r="G7" s="45">
        <v>-33105</v>
      </c>
      <c r="H7" s="45">
        <v>466418</v>
      </c>
      <c r="I7" s="77">
        <f t="shared" ref="I7:I9" si="1">H7/$M$20*1000</f>
        <v>1.8946863168061372</v>
      </c>
      <c r="J7" s="45">
        <v>8587800</v>
      </c>
      <c r="K7" s="45">
        <v>13321104</v>
      </c>
      <c r="L7" s="45">
        <v>4733304</v>
      </c>
      <c r="M7" s="45">
        <v>11957919</v>
      </c>
      <c r="N7" s="45">
        <v>4723338</v>
      </c>
      <c r="O7" s="45">
        <v>10505985</v>
      </c>
      <c r="P7" s="45">
        <v>292693</v>
      </c>
      <c r="Q7" s="45">
        <v>879548</v>
      </c>
      <c r="R7" s="45">
        <v>200000</v>
      </c>
      <c r="S7" s="45">
        <v>-1177603</v>
      </c>
      <c r="T7" s="45">
        <v>138657</v>
      </c>
      <c r="U7" s="45">
        <v>740620</v>
      </c>
      <c r="V7" s="45">
        <v>-298325</v>
      </c>
    </row>
    <row r="8" spans="1:22" x14ac:dyDescent="0.2">
      <c r="B8" t="s">
        <v>109</v>
      </c>
      <c r="C8" s="45">
        <v>7443393</v>
      </c>
      <c r="D8" s="45">
        <v>-6116067</v>
      </c>
      <c r="E8" s="45">
        <v>1247912</v>
      </c>
      <c r="F8" s="45">
        <v>-725579</v>
      </c>
      <c r="G8" s="45">
        <v>-17219</v>
      </c>
      <c r="H8" s="45">
        <v>252270</v>
      </c>
      <c r="I8" s="77">
        <f t="shared" si="1"/>
        <v>1.0247728799932341</v>
      </c>
      <c r="J8" s="45">
        <v>8318218</v>
      </c>
      <c r="K8" s="45">
        <v>12463208</v>
      </c>
      <c r="L8" s="45">
        <v>4144990</v>
      </c>
      <c r="M8" s="45">
        <v>11157831</v>
      </c>
      <c r="N8" s="45">
        <v>4135929</v>
      </c>
      <c r="O8" s="45">
        <v>9286907</v>
      </c>
      <c r="P8" s="45">
        <v>220264</v>
      </c>
      <c r="Q8" s="45">
        <v>1175216</v>
      </c>
      <c r="R8" s="45">
        <v>400000</v>
      </c>
      <c r="S8" s="45">
        <v>-637630</v>
      </c>
      <c r="T8" s="45">
        <v>-256981</v>
      </c>
      <c r="U8" s="45">
        <v>761105</v>
      </c>
      <c r="V8" s="45">
        <v>-133505</v>
      </c>
    </row>
    <row r="9" spans="1:22" x14ac:dyDescent="0.2">
      <c r="B9" t="s">
        <v>108</v>
      </c>
      <c r="C9" s="45">
        <v>8142746</v>
      </c>
      <c r="D9" s="45">
        <v>-6618589</v>
      </c>
      <c r="E9" s="45">
        <v>1449185</v>
      </c>
      <c r="F9" s="45">
        <v>-753892</v>
      </c>
      <c r="G9" s="45">
        <v>-12947</v>
      </c>
      <c r="H9" s="45">
        <v>367034</v>
      </c>
      <c r="I9" s="77">
        <f t="shared" si="1"/>
        <v>1.4909679677941754</v>
      </c>
      <c r="J9" s="45">
        <v>8029627</v>
      </c>
      <c r="K9" s="45">
        <v>11019426</v>
      </c>
      <c r="L9" s="45">
        <v>2989799</v>
      </c>
      <c r="M9" s="45">
        <v>9707246</v>
      </c>
      <c r="N9" s="45">
        <v>2980737</v>
      </c>
      <c r="O9" s="45">
        <v>7959338</v>
      </c>
      <c r="P9" s="45">
        <v>171293</v>
      </c>
      <c r="Q9" s="45">
        <v>1308721</v>
      </c>
      <c r="R9" s="45">
        <v>200000</v>
      </c>
      <c r="S9" s="45">
        <v>202221</v>
      </c>
      <c r="T9" s="45">
        <v>-242448</v>
      </c>
      <c r="U9" s="45">
        <v>-1101647</v>
      </c>
      <c r="V9" s="45">
        <v>-1141874</v>
      </c>
    </row>
    <row r="10" spans="1:22" x14ac:dyDescent="0.2">
      <c r="B10" t="s">
        <v>107</v>
      </c>
      <c r="C10" s="45">
        <v>10229010</v>
      </c>
      <c r="D10" s="45">
        <v>-8381925</v>
      </c>
      <c r="E10" s="45">
        <v>1760791</v>
      </c>
      <c r="F10" s="45">
        <v>-642075</v>
      </c>
      <c r="G10" s="45">
        <v>-30870</v>
      </c>
      <c r="H10" s="45">
        <v>721072</v>
      </c>
      <c r="I10" s="77">
        <f>H10/$M$20*1000</f>
        <v>2.9291434975323312</v>
      </c>
      <c r="J10" s="45">
        <v>8008233</v>
      </c>
      <c r="K10" s="45">
        <v>11410205</v>
      </c>
      <c r="L10" s="45">
        <v>3401972</v>
      </c>
      <c r="M10" s="45">
        <v>10092832</v>
      </c>
      <c r="N10" s="45">
        <v>3324873</v>
      </c>
      <c r="O10" s="45">
        <v>7448444</v>
      </c>
      <c r="P10" s="45">
        <v>131493</v>
      </c>
      <c r="Q10" s="45">
        <v>2450596</v>
      </c>
      <c r="R10" s="45">
        <v>0</v>
      </c>
      <c r="S10" s="45">
        <v>1706777</v>
      </c>
      <c r="T10" s="45">
        <v>-3268</v>
      </c>
      <c r="U10" s="45">
        <v>391632</v>
      </c>
      <c r="V10" s="45">
        <v>2095141</v>
      </c>
    </row>
    <row r="11" spans="1:22" x14ac:dyDescent="0.2">
      <c r="B11" t="s">
        <v>106</v>
      </c>
      <c r="C11" s="45">
        <v>7176172</v>
      </c>
      <c r="D11" s="45">
        <v>-5842079</v>
      </c>
      <c r="E11" s="45">
        <v>1256825</v>
      </c>
      <c r="F11" s="45">
        <v>-519454</v>
      </c>
      <c r="G11" s="45">
        <v>-32839</v>
      </c>
      <c r="H11" s="45">
        <v>457177</v>
      </c>
      <c r="I11" s="77"/>
      <c r="J11" s="45">
        <v>6016510</v>
      </c>
      <c r="K11" s="45">
        <v>10546642</v>
      </c>
      <c r="L11" s="45">
        <v>4530132</v>
      </c>
      <c r="M11" s="45">
        <v>9220118</v>
      </c>
      <c r="N11" s="45">
        <v>4521070</v>
      </c>
      <c r="O11" s="45">
        <v>8686598</v>
      </c>
      <c r="P11" s="45">
        <v>110020</v>
      </c>
      <c r="Q11" s="45">
        <v>357670</v>
      </c>
      <c r="R11" s="45">
        <v>0</v>
      </c>
      <c r="S11" s="45">
        <v>-110551</v>
      </c>
      <c r="T11" s="45">
        <v>-24732</v>
      </c>
      <c r="U11" s="45">
        <v>300787</v>
      </c>
      <c r="V11" s="45">
        <v>165503</v>
      </c>
    </row>
    <row r="12" spans="1:22" x14ac:dyDescent="0.2">
      <c r="B12" t="s">
        <v>105</v>
      </c>
      <c r="C12" s="45">
        <v>890098</v>
      </c>
      <c r="D12" s="45">
        <v>-721083</v>
      </c>
      <c r="E12" s="45">
        <v>155883</v>
      </c>
      <c r="F12" s="45">
        <v>-250770</v>
      </c>
      <c r="G12" s="45">
        <v>-27735</v>
      </c>
      <c r="H12" s="45">
        <v>-159528</v>
      </c>
      <c r="I12" s="77"/>
      <c r="J12" s="45">
        <v>5559332</v>
      </c>
      <c r="K12" s="45">
        <v>9168881</v>
      </c>
      <c r="L12" s="45">
        <v>3609548</v>
      </c>
      <c r="M12" s="45">
        <v>7887307</v>
      </c>
      <c r="N12" s="45">
        <v>3600397</v>
      </c>
      <c r="O12" s="45">
        <v>7509947</v>
      </c>
      <c r="P12" s="45">
        <v>130549</v>
      </c>
      <c r="Q12" s="45">
        <v>192167</v>
      </c>
      <c r="R12" s="45">
        <v>0</v>
      </c>
      <c r="S12" s="45">
        <v>-349783</v>
      </c>
      <c r="T12" s="45">
        <v>-1010</v>
      </c>
      <c r="U12" s="45">
        <v>293149</v>
      </c>
      <c r="V12" s="45">
        <v>-57644</v>
      </c>
    </row>
    <row r="13" spans="1:22" x14ac:dyDescent="0.2">
      <c r="B13" t="s">
        <v>104</v>
      </c>
      <c r="C13" s="45">
        <v>4513830</v>
      </c>
      <c r="D13" s="45">
        <v>-3620339</v>
      </c>
      <c r="E13" s="45">
        <v>835069</v>
      </c>
      <c r="F13" s="45">
        <v>-420390</v>
      </c>
      <c r="G13" s="45">
        <v>-21034</v>
      </c>
      <c r="H13" s="45">
        <v>222657</v>
      </c>
      <c r="J13" s="45">
        <v>5718861</v>
      </c>
      <c r="K13" s="45">
        <v>9175653</v>
      </c>
      <c r="L13" s="45">
        <v>3456792</v>
      </c>
      <c r="M13" s="45">
        <v>7870491</v>
      </c>
      <c r="N13" s="45">
        <v>3447640</v>
      </c>
      <c r="O13" s="45">
        <v>7451118</v>
      </c>
      <c r="P13" s="45">
        <v>105113</v>
      </c>
      <c r="Q13" s="45">
        <v>249812</v>
      </c>
      <c r="R13" s="45">
        <v>0</v>
      </c>
      <c r="S13" s="45">
        <v>-781371</v>
      </c>
      <c r="T13" s="45">
        <v>-18965</v>
      </c>
      <c r="U13" s="45">
        <v>836760</v>
      </c>
      <c r="V13" s="45">
        <v>36423</v>
      </c>
    </row>
    <row r="14" spans="1:22" x14ac:dyDescent="0.2">
      <c r="B14" t="s">
        <v>103</v>
      </c>
      <c r="C14" s="45">
        <v>7234561</v>
      </c>
      <c r="D14" s="45">
        <v>-5856651</v>
      </c>
      <c r="E14" s="45">
        <v>1325119</v>
      </c>
      <c r="F14" s="45">
        <v>-503024</v>
      </c>
      <c r="G14" s="45">
        <v>-22770</v>
      </c>
      <c r="H14" s="45">
        <v>512612</v>
      </c>
      <c r="J14" s="45">
        <v>5752949</v>
      </c>
      <c r="K14" s="45">
        <v>8136212</v>
      </c>
      <c r="L14" s="45">
        <v>2383262</v>
      </c>
      <c r="M14" s="45">
        <v>6821147</v>
      </c>
      <c r="N14" s="45">
        <v>2374110</v>
      </c>
      <c r="O14" s="45">
        <v>6420735</v>
      </c>
      <c r="P14" s="45">
        <v>120418</v>
      </c>
      <c r="Q14" s="45">
        <v>213388</v>
      </c>
      <c r="R14" s="45">
        <v>0</v>
      </c>
      <c r="S14" s="45">
        <v>524511</v>
      </c>
      <c r="T14" s="45">
        <v>-4248</v>
      </c>
      <c r="U14" s="45">
        <v>-729109</v>
      </c>
      <c r="V14" s="45">
        <v>-208846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17510788</v>
      </c>
      <c r="C18" s="26">
        <v>14485596</v>
      </c>
      <c r="D18" s="26">
        <f>VLOOKUP(A1,'2020'!A40:F210,6,FALSE)</f>
        <v>934235</v>
      </c>
      <c r="E18" s="17">
        <v>832230</v>
      </c>
      <c r="F18" s="4">
        <f>D18/E18</f>
        <v>1.122568280403254</v>
      </c>
      <c r="G18" s="139">
        <v>0</v>
      </c>
      <c r="J18" s="6">
        <v>2020</v>
      </c>
      <c r="K18" s="17">
        <f>VLOOKUP(A1,'2020'!A40:B210,2,FALSE)</f>
        <v>2276123</v>
      </c>
      <c r="L18" s="17">
        <f>VLOOKUP(A1,'2020'!A40:C210,3,FALSE)</f>
        <v>5241861</v>
      </c>
      <c r="M18" s="23">
        <f>VLOOKUP(A1,'2020'!A40:D210,4,FALSE)</f>
        <v>227612362</v>
      </c>
      <c r="N18" s="6"/>
      <c r="O18" s="6"/>
    </row>
    <row r="19" spans="1:17" x14ac:dyDescent="0.2">
      <c r="A19" s="13">
        <v>2021</v>
      </c>
      <c r="B19" s="26">
        <f>VLOOKUP(A1,'2021'!A40:E210,5,FALSE)</f>
        <v>19547058</v>
      </c>
      <c r="C19" s="26">
        <v>21005548</v>
      </c>
      <c r="D19" s="26">
        <f>VLOOKUP(A1,'2021'!A40:F210,6,FALSE)</f>
        <v>1029042</v>
      </c>
      <c r="E19" s="17">
        <v>1229661</v>
      </c>
      <c r="F19" s="4">
        <f>D19/E19</f>
        <v>0.83685015626257964</v>
      </c>
      <c r="G19" s="140"/>
      <c r="J19" s="6">
        <v>2021</v>
      </c>
      <c r="K19" s="17">
        <f>VLOOKUP(A1,'2021'!A40:B210,2,FALSE)</f>
        <v>2276123</v>
      </c>
      <c r="L19" s="17">
        <f>VLOOKUP(A1,'2021'!A40:C210,3,FALSE)</f>
        <v>6012633</v>
      </c>
      <c r="M19" s="23">
        <f>VLOOKUP(A1,'2021'!A40:D210,4,FALSE)</f>
        <v>227612362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33876454</v>
      </c>
      <c r="C20" s="26">
        <v>25834930</v>
      </c>
      <c r="D20" s="26">
        <f>VLOOKUP(A1,'2022'!A40:F210,6,FALSE)</f>
        <v>1806796</v>
      </c>
      <c r="E20" s="17">
        <v>1319573</v>
      </c>
      <c r="F20" s="4">
        <f>D20/E20</f>
        <v>1.3692277729235138</v>
      </c>
      <c r="G20" s="140"/>
      <c r="J20" s="13">
        <v>2022</v>
      </c>
      <c r="K20" s="17">
        <f>VLOOKUP(A1,'2022'!A40:B210,2,FALSE)</f>
        <v>2461716</v>
      </c>
      <c r="L20" s="17">
        <f>VLOOKUP(A1,'2022'!A40:C210,3,FALSE)</f>
        <v>8587800</v>
      </c>
      <c r="M20" s="23">
        <f>VLOOKUP(A1,'2022'!A40:D210,4,FALSE)</f>
        <v>246171620</v>
      </c>
      <c r="N20" s="23"/>
      <c r="O20" s="6"/>
    </row>
    <row r="21" spans="1:17" x14ac:dyDescent="0.2">
      <c r="A21" s="13">
        <v>2023</v>
      </c>
      <c r="B21" s="3">
        <f>VLOOKUP(A1,'2023'!A40:E210,5,FALSE)</f>
        <v>33136929</v>
      </c>
      <c r="C21" s="26">
        <v>35597952</v>
      </c>
      <c r="D21" s="26">
        <f>VLOOKUP(A1,'2023'!A40:F210,6,FALSE)</f>
        <v>1971484</v>
      </c>
      <c r="E21" s="17">
        <v>1937198</v>
      </c>
      <c r="F21" s="4">
        <f>D21/E21</f>
        <v>1.01769875872265</v>
      </c>
      <c r="G21" s="141"/>
      <c r="J21" s="13">
        <v>2023</v>
      </c>
      <c r="K21" s="17">
        <f>VLOOKUP(A1,'2023'!A40:B210,2,FALSE)</f>
        <v>3281691</v>
      </c>
      <c r="L21" s="17">
        <f>VLOOKUP(A1,'2023'!A40:C210,3,FALSE)</f>
        <v>9806565</v>
      </c>
      <c r="M21" s="23">
        <f>VLOOKUP(A1,'2023'!A40:D210,4,FALSE)</f>
        <v>328169188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>
        <v>2000000</v>
      </c>
      <c r="F22" s="3"/>
      <c r="G22" s="3">
        <f>E22 + E22 * G18</f>
        <v>2000000</v>
      </c>
      <c r="J22" s="13">
        <v>2024</v>
      </c>
      <c r="K22" s="17">
        <f>K21</f>
        <v>3281691</v>
      </c>
      <c r="L22" s="17">
        <f>L21</f>
        <v>9806565</v>
      </c>
      <c r="M22" s="23">
        <f>M21</f>
        <v>328169188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96374.101945539514</v>
      </c>
      <c r="L26" s="60">
        <f>K26-K26*(100%-(VLOOKUP(B31,J18:K21,2,FALSE)/K22))</f>
        <v>96374.101945539514</v>
      </c>
      <c r="M26" s="60">
        <f>K26-K26*(100%-(VLOOKUP(B31,J18:L21,3,FALSE)/L22))</f>
        <v>96374.101945539514</v>
      </c>
      <c r="N26" s="39">
        <f>K26-K26*(100%-(VLOOKUP(B31,J18:M21,4,FALSE)/M22))</f>
        <v>96374.101945539514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96374.101945539514</v>
      </c>
      <c r="L27" s="60">
        <f>K27-K27*(100%-(VLOOKUP(B31,J18:K21,2,FALSE)/K22))</f>
        <v>96374.101945539514</v>
      </c>
      <c r="M27" s="60">
        <f>K27-K27*(100%-(VLOOKUP(B31,J18:L21,3,FALSE)/L22))</f>
        <v>96374.101945539514</v>
      </c>
      <c r="N27" s="39">
        <f>K27-K27*(100%-(VLOOKUP(B31,J18:M21,4,FALSE)/M22))</f>
        <v>96374.101945539514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2023</v>
      </c>
      <c r="C31" s="60">
        <v>95000</v>
      </c>
      <c r="D31" s="26">
        <f>VLOOKUP(B31,A18:D21,4,FALSE)</f>
        <v>1971484</v>
      </c>
      <c r="E31" s="43">
        <f>E22/D31</f>
        <v>1.0144642310056791</v>
      </c>
      <c r="F31" s="43">
        <f>G22/D31</f>
        <v>1.0144642310056791</v>
      </c>
      <c r="G31" s="72"/>
      <c r="J31" s="42"/>
      <c r="K31" s="74">
        <f>SUM(I3:I6)</f>
        <v>6.0075170737845145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C32">
        <v>2022</v>
      </c>
      <c r="J32" s="41" t="s">
        <v>61</v>
      </c>
      <c r="K32" s="37">
        <f>E21/M21*1000</f>
        <v>5.9030465712094822</v>
      </c>
      <c r="L32" s="13" t="e">
        <f>E22/N22*1000</f>
        <v>#DIV/0!</v>
      </c>
      <c r="N32" s="130" t="s">
        <v>71</v>
      </c>
      <c r="O32" s="131"/>
      <c r="P32" s="74">
        <f>K31*P26</f>
        <v>75.334264105257802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74.024204002966897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29.882653090515007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C5D1F9-4557-9D4C-A841-BA9DA4CBEAFB}">
  <sheetPr codeName="Sheet59"/>
  <dimension ref="A1:V44"/>
  <sheetViews>
    <sheetView workbookViewId="0">
      <selection activeCell="H35" sqref="H35"/>
    </sheetView>
  </sheetViews>
  <sheetFormatPr baseColWidth="10" defaultRowHeight="16" x14ac:dyDescent="0.2"/>
  <cols>
    <col min="3" max="3" width="11.5" bestFit="1" customWidth="1"/>
    <col min="12" max="12" width="15.5" customWidth="1"/>
    <col min="13" max="13" width="13.6640625" customWidth="1"/>
  </cols>
  <sheetData>
    <row r="1" spans="1:22" x14ac:dyDescent="0.2">
      <c r="A1" s="142" t="s">
        <v>303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8536100</v>
      </c>
      <c r="D3" s="45">
        <v>-4476417</v>
      </c>
      <c r="E3" s="45">
        <v>4017029</v>
      </c>
      <c r="F3" s="45">
        <v>-1551867</v>
      </c>
      <c r="G3" s="45">
        <v>-91551</v>
      </c>
      <c r="H3" s="45">
        <v>2274679</v>
      </c>
      <c r="I3" s="77">
        <f t="shared" ref="I3:I5" si="0">H3/$M$21*1000</f>
        <v>3.1268784537981471</v>
      </c>
      <c r="J3" s="45">
        <v>26375559</v>
      </c>
      <c r="K3" s="45">
        <v>40552688</v>
      </c>
      <c r="L3" s="45">
        <v>14177129</v>
      </c>
      <c r="M3" s="45">
        <v>23921695</v>
      </c>
      <c r="N3" s="45">
        <v>13728746</v>
      </c>
      <c r="O3" s="45">
        <v>2178374</v>
      </c>
      <c r="P3" s="45">
        <v>10989266</v>
      </c>
      <c r="Q3" s="45">
        <v>5789870</v>
      </c>
      <c r="R3" s="45">
        <v>4908122</v>
      </c>
      <c r="S3" s="45">
        <v>583289</v>
      </c>
      <c r="T3" s="45">
        <v>663969</v>
      </c>
      <c r="U3" s="45">
        <v>606040</v>
      </c>
      <c r="V3" s="45">
        <v>1853300</v>
      </c>
    </row>
    <row r="4" spans="1:22" x14ac:dyDescent="0.2">
      <c r="B4" t="s">
        <v>21</v>
      </c>
      <c r="C4" s="45">
        <v>7292962</v>
      </c>
      <c r="D4" s="45">
        <v>-3863819</v>
      </c>
      <c r="E4" s="45">
        <v>3369555</v>
      </c>
      <c r="F4" s="45">
        <v>-1411299</v>
      </c>
      <c r="G4" s="45">
        <v>-130789</v>
      </c>
      <c r="H4" s="45">
        <v>1809993</v>
      </c>
      <c r="I4" s="77">
        <f t="shared" si="0"/>
        <v>2.4880996893299976</v>
      </c>
      <c r="J4" s="45">
        <v>24108432</v>
      </c>
      <c r="K4" s="45">
        <v>37772272</v>
      </c>
      <c r="L4" s="45">
        <v>13663840</v>
      </c>
      <c r="M4" s="45">
        <v>28965630</v>
      </c>
      <c r="N4" s="45">
        <v>13100813</v>
      </c>
      <c r="O4" s="45">
        <v>2397894</v>
      </c>
      <c r="P4" s="45">
        <v>18139855</v>
      </c>
      <c r="Q4" s="45">
        <v>3935233</v>
      </c>
      <c r="R4" s="45">
        <v>4426224</v>
      </c>
      <c r="S4" s="45">
        <v>2344177</v>
      </c>
      <c r="T4" s="45">
        <v>-3891976</v>
      </c>
      <c r="U4" s="45">
        <v>174011</v>
      </c>
      <c r="V4" s="45">
        <v>-1373788</v>
      </c>
    </row>
    <row r="5" spans="1:22" x14ac:dyDescent="0.2">
      <c r="B5" t="s">
        <v>22</v>
      </c>
      <c r="C5" s="45">
        <v>6509683</v>
      </c>
      <c r="D5" s="45">
        <v>-3498587</v>
      </c>
      <c r="E5" s="45">
        <v>2978735</v>
      </c>
      <c r="F5" s="45">
        <v>-1243824</v>
      </c>
      <c r="G5" s="45">
        <v>-123595</v>
      </c>
      <c r="H5" s="45">
        <v>1623375</v>
      </c>
      <c r="I5" s="77">
        <f t="shared" si="0"/>
        <v>2.2315659967558354</v>
      </c>
      <c r="J5" s="45">
        <v>25492773</v>
      </c>
      <c r="K5" s="45">
        <v>37766263</v>
      </c>
      <c r="L5" s="45">
        <v>12273490</v>
      </c>
      <c r="M5" s="45">
        <v>30290219</v>
      </c>
      <c r="N5" s="45">
        <v>11595977</v>
      </c>
      <c r="O5" s="45">
        <v>2416844</v>
      </c>
      <c r="P5" s="45">
        <v>19828128</v>
      </c>
      <c r="Q5" s="45">
        <v>5309141</v>
      </c>
      <c r="R5" s="45">
        <v>2669954</v>
      </c>
      <c r="S5" s="45">
        <v>1789617</v>
      </c>
      <c r="T5" s="45">
        <v>-2502366</v>
      </c>
      <c r="U5" s="45">
        <v>729302</v>
      </c>
      <c r="V5" s="45">
        <v>16553</v>
      </c>
    </row>
    <row r="6" spans="1:22" x14ac:dyDescent="0.2">
      <c r="B6" t="s">
        <v>23</v>
      </c>
      <c r="C6" s="45">
        <v>6056967</v>
      </c>
      <c r="D6" s="45">
        <v>-3427800</v>
      </c>
      <c r="E6" s="45">
        <v>2609047</v>
      </c>
      <c r="F6" s="45">
        <v>-1121093</v>
      </c>
      <c r="G6" s="45">
        <v>-139349</v>
      </c>
      <c r="H6" s="45">
        <v>1377114</v>
      </c>
      <c r="I6" s="77">
        <f>H6/$M$21*1000</f>
        <v>1.8930442910950429</v>
      </c>
      <c r="J6" s="45">
        <v>23833130</v>
      </c>
      <c r="K6" s="45">
        <v>34705308</v>
      </c>
      <c r="L6" s="45">
        <v>10872177</v>
      </c>
      <c r="M6" s="45">
        <v>27355435</v>
      </c>
      <c r="N6" s="45">
        <v>10009340</v>
      </c>
      <c r="O6" s="45">
        <v>2259602</v>
      </c>
      <c r="P6" s="45">
        <v>17585240</v>
      </c>
      <c r="Q6" s="45">
        <v>5292188</v>
      </c>
      <c r="R6" s="45">
        <v>2151893</v>
      </c>
      <c r="S6" s="45">
        <v>1538501</v>
      </c>
      <c r="T6" s="45">
        <v>-1357448</v>
      </c>
      <c r="U6" s="45">
        <v>-475587</v>
      </c>
      <c r="V6" s="45">
        <v>-294533</v>
      </c>
    </row>
    <row r="7" spans="1:22" x14ac:dyDescent="0.2">
      <c r="B7" t="s">
        <v>110</v>
      </c>
      <c r="C7" s="45">
        <v>8135696</v>
      </c>
      <c r="D7" s="45">
        <v>-4723343</v>
      </c>
      <c r="E7" s="45">
        <v>3347463</v>
      </c>
      <c r="F7" s="45">
        <v>-1245083</v>
      </c>
      <c r="G7" s="45">
        <v>-96264</v>
      </c>
      <c r="H7" s="45">
        <v>1849198</v>
      </c>
      <c r="I7" s="77">
        <f t="shared" ref="I7:I9" si="1">H7/$M$20*1000</f>
        <v>2.5419926868831273</v>
      </c>
      <c r="J7" s="45">
        <v>22445645</v>
      </c>
      <c r="K7" s="45">
        <v>33516643</v>
      </c>
      <c r="L7" s="45">
        <v>11070997</v>
      </c>
      <c r="M7" s="45">
        <v>26092449</v>
      </c>
      <c r="N7" s="45">
        <v>10061228</v>
      </c>
      <c r="O7" s="45">
        <v>2501747</v>
      </c>
      <c r="P7" s="45">
        <v>16526609</v>
      </c>
      <c r="Q7" s="45">
        <v>5588278</v>
      </c>
      <c r="R7" s="45">
        <v>1403814</v>
      </c>
      <c r="S7" s="45">
        <v>1391220</v>
      </c>
      <c r="T7" s="45">
        <v>-237550</v>
      </c>
      <c r="U7" s="45">
        <v>1290029</v>
      </c>
      <c r="V7" s="45">
        <v>2443699</v>
      </c>
    </row>
    <row r="8" spans="1:22" x14ac:dyDescent="0.2">
      <c r="B8" t="s">
        <v>109</v>
      </c>
      <c r="C8" s="45">
        <v>7156640</v>
      </c>
      <c r="D8" s="45">
        <v>-4228750</v>
      </c>
      <c r="E8" s="45">
        <v>2859261</v>
      </c>
      <c r="F8" s="45">
        <v>-1204649</v>
      </c>
      <c r="G8" s="45">
        <v>-71918</v>
      </c>
      <c r="H8" s="45">
        <v>1403203</v>
      </c>
      <c r="I8" s="77">
        <f t="shared" si="1"/>
        <v>1.9289074313364309</v>
      </c>
      <c r="J8" s="45">
        <v>20580599</v>
      </c>
      <c r="K8" s="45">
        <v>30776908</v>
      </c>
      <c r="L8" s="45">
        <v>10196308</v>
      </c>
      <c r="M8" s="45">
        <v>23398001</v>
      </c>
      <c r="N8" s="45">
        <v>9082769</v>
      </c>
      <c r="O8" s="45">
        <v>2470642</v>
      </c>
      <c r="P8" s="45">
        <v>16206942</v>
      </c>
      <c r="Q8" s="45">
        <v>3141994</v>
      </c>
      <c r="R8" s="45">
        <v>1495006</v>
      </c>
      <c r="S8" s="45">
        <v>170560</v>
      </c>
      <c r="T8" s="45">
        <v>-1685284</v>
      </c>
      <c r="U8" s="45">
        <v>-1047890</v>
      </c>
      <c r="V8" s="45">
        <v>-2562615</v>
      </c>
    </row>
    <row r="9" spans="1:22" x14ac:dyDescent="0.2">
      <c r="B9" t="s">
        <v>108</v>
      </c>
      <c r="C9" s="45">
        <v>5673817</v>
      </c>
      <c r="D9" s="45">
        <v>-3307669</v>
      </c>
      <c r="E9" s="45">
        <v>2325301</v>
      </c>
      <c r="F9" s="45">
        <v>-936820</v>
      </c>
      <c r="G9" s="45">
        <v>-72662</v>
      </c>
      <c r="H9" s="45">
        <v>1035306</v>
      </c>
      <c r="I9" s="77">
        <f t="shared" si="1"/>
        <v>1.4231792813350563</v>
      </c>
      <c r="J9" s="45">
        <v>19255311</v>
      </c>
      <c r="K9" s="45">
        <v>30635996</v>
      </c>
      <c r="L9" s="45">
        <v>11380685</v>
      </c>
      <c r="M9" s="45">
        <v>22800022</v>
      </c>
      <c r="N9" s="45">
        <v>10269380</v>
      </c>
      <c r="O9" s="45">
        <v>2672435</v>
      </c>
      <c r="P9" s="45">
        <v>13963043</v>
      </c>
      <c r="Q9" s="45">
        <v>5703146</v>
      </c>
      <c r="R9" s="45">
        <v>371900</v>
      </c>
      <c r="S9" s="45">
        <v>1156079</v>
      </c>
      <c r="T9" s="45">
        <v>-3485185</v>
      </c>
      <c r="U9" s="45">
        <v>-392847</v>
      </c>
      <c r="V9" s="45">
        <v>-2721954</v>
      </c>
    </row>
    <row r="10" spans="1:22" x14ac:dyDescent="0.2">
      <c r="B10" t="s">
        <v>107</v>
      </c>
      <c r="C10" s="45">
        <v>6212195</v>
      </c>
      <c r="D10" s="45">
        <v>-3585995</v>
      </c>
      <c r="E10" s="45">
        <v>2599488</v>
      </c>
      <c r="F10" s="45">
        <v>-1140588</v>
      </c>
      <c r="G10" s="45">
        <v>-66484</v>
      </c>
      <c r="H10" s="45">
        <v>1163410</v>
      </c>
      <c r="I10" s="77">
        <f>H10/$M$20*1000</f>
        <v>1.5992769361889314</v>
      </c>
      <c r="J10" s="45">
        <v>18189830</v>
      </c>
      <c r="K10" s="45">
        <v>29899571</v>
      </c>
      <c r="L10" s="45">
        <v>11709741</v>
      </c>
      <c r="M10" s="45">
        <v>22274803</v>
      </c>
      <c r="N10" s="45">
        <v>10453044</v>
      </c>
      <c r="O10" s="45">
        <v>2590108</v>
      </c>
      <c r="P10" s="45">
        <v>10755501</v>
      </c>
      <c r="Q10" s="45">
        <v>8426483</v>
      </c>
      <c r="R10" s="45">
        <v>391818</v>
      </c>
      <c r="S10" s="45">
        <v>-233667</v>
      </c>
      <c r="T10" s="45">
        <v>-3864433</v>
      </c>
      <c r="U10" s="45">
        <v>-486828</v>
      </c>
      <c r="V10" s="45">
        <v>-4584929</v>
      </c>
    </row>
    <row r="11" spans="1:22" x14ac:dyDescent="0.2">
      <c r="B11" t="s">
        <v>106</v>
      </c>
      <c r="C11" s="45">
        <v>9722600</v>
      </c>
      <c r="D11" s="45">
        <v>-5535414</v>
      </c>
      <c r="E11" s="45">
        <v>4155309</v>
      </c>
      <c r="F11" s="45">
        <v>-1603848</v>
      </c>
      <c r="G11" s="45">
        <v>-63499</v>
      </c>
      <c r="H11" s="45">
        <v>2017433</v>
      </c>
      <c r="I11" s="77"/>
      <c r="J11" s="45">
        <v>17005693</v>
      </c>
      <c r="K11" s="45">
        <v>30204150</v>
      </c>
      <c r="L11" s="45">
        <v>13198456</v>
      </c>
      <c r="M11" s="45">
        <v>22575115</v>
      </c>
      <c r="N11" s="45">
        <v>11883095</v>
      </c>
      <c r="O11" s="45">
        <v>2254893</v>
      </c>
      <c r="P11" s="45">
        <v>7074166</v>
      </c>
      <c r="Q11" s="45">
        <v>13013125</v>
      </c>
      <c r="R11" s="45">
        <v>169375</v>
      </c>
      <c r="S11" s="45">
        <v>2338453</v>
      </c>
      <c r="T11" s="45">
        <v>2868133</v>
      </c>
      <c r="U11" s="45">
        <v>857462</v>
      </c>
      <c r="V11" s="45">
        <v>6064049</v>
      </c>
    </row>
    <row r="12" spans="1:22" x14ac:dyDescent="0.2">
      <c r="B12" t="s">
        <v>105</v>
      </c>
      <c r="C12" s="45">
        <v>7127157</v>
      </c>
      <c r="D12" s="45">
        <v>-3932601</v>
      </c>
      <c r="E12" s="45">
        <v>3128976</v>
      </c>
      <c r="F12" s="45">
        <v>-1201283</v>
      </c>
      <c r="G12" s="45">
        <v>-56681</v>
      </c>
      <c r="H12" s="45">
        <v>1461066</v>
      </c>
      <c r="I12" s="77"/>
      <c r="J12" s="45">
        <v>15060134</v>
      </c>
      <c r="K12" s="45">
        <v>27389520</v>
      </c>
      <c r="L12" s="45">
        <v>12329386</v>
      </c>
      <c r="M12" s="45">
        <v>13705836</v>
      </c>
      <c r="N12" s="45">
        <v>11064068</v>
      </c>
      <c r="O12" s="45">
        <v>2275692</v>
      </c>
      <c r="P12" s="45">
        <v>4149333</v>
      </c>
      <c r="Q12" s="45">
        <v>6947595</v>
      </c>
      <c r="R12" s="45">
        <v>239000</v>
      </c>
      <c r="S12" s="45">
        <v>1592568</v>
      </c>
      <c r="T12" s="45">
        <v>-139304</v>
      </c>
      <c r="U12" s="45">
        <v>1087924</v>
      </c>
      <c r="V12" s="45">
        <v>2541188</v>
      </c>
    </row>
    <row r="13" spans="1:22" x14ac:dyDescent="0.2">
      <c r="B13" t="s">
        <v>104</v>
      </c>
      <c r="C13" s="45">
        <v>5880636</v>
      </c>
      <c r="D13" s="45">
        <v>-3408707</v>
      </c>
      <c r="E13" s="45">
        <v>2349222</v>
      </c>
      <c r="F13" s="45">
        <v>-964089</v>
      </c>
      <c r="G13" s="45">
        <v>-54128</v>
      </c>
      <c r="H13" s="45">
        <v>1087830</v>
      </c>
      <c r="J13" s="45">
        <v>13093250</v>
      </c>
      <c r="K13" s="45">
        <v>23981084</v>
      </c>
      <c r="L13" s="45">
        <v>10887833</v>
      </c>
      <c r="M13" s="45">
        <v>10450729</v>
      </c>
      <c r="N13" s="45">
        <v>9683151</v>
      </c>
      <c r="O13" s="45">
        <v>2110093</v>
      </c>
      <c r="P13" s="45">
        <v>3547251</v>
      </c>
      <c r="Q13" s="45">
        <v>4411230</v>
      </c>
      <c r="R13" s="45">
        <v>308000</v>
      </c>
      <c r="S13" s="45">
        <v>1607751</v>
      </c>
      <c r="T13" s="45">
        <v>424959</v>
      </c>
      <c r="U13" s="45">
        <v>-782845</v>
      </c>
      <c r="V13" s="45">
        <v>1249865</v>
      </c>
    </row>
    <row r="14" spans="1:22" x14ac:dyDescent="0.2">
      <c r="B14" t="s">
        <v>103</v>
      </c>
      <c r="C14" s="45">
        <v>5368490</v>
      </c>
      <c r="D14" s="45">
        <v>-3105972</v>
      </c>
      <c r="E14" s="45">
        <v>2157431</v>
      </c>
      <c r="F14" s="45">
        <v>-1010924</v>
      </c>
      <c r="G14" s="45">
        <v>-51849</v>
      </c>
      <c r="H14" s="45">
        <v>875804</v>
      </c>
      <c r="J14" s="45">
        <v>15177836</v>
      </c>
      <c r="K14" s="45">
        <v>26181577</v>
      </c>
      <c r="L14" s="45">
        <v>11003740</v>
      </c>
      <c r="M14" s="45">
        <v>9927250</v>
      </c>
      <c r="N14" s="45">
        <v>9964078</v>
      </c>
      <c r="O14" s="45">
        <v>2078891</v>
      </c>
      <c r="P14" s="45">
        <v>4292931</v>
      </c>
      <c r="Q14" s="45">
        <v>3161596</v>
      </c>
      <c r="R14" s="45">
        <v>308900</v>
      </c>
      <c r="S14" s="45">
        <v>277572</v>
      </c>
      <c r="T14" s="45">
        <v>-1054117</v>
      </c>
      <c r="U14" s="45">
        <v>122849</v>
      </c>
      <c r="V14" s="45">
        <v>-653695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0</v>
      </c>
      <c r="C18" s="23"/>
      <c r="D18" s="26">
        <f>VLOOKUP(A1,'2020'!A40:F210,6,FALSE)</f>
        <v>0</v>
      </c>
      <c r="E18" s="78"/>
      <c r="F18" s="4" t="e">
        <f>D18/E18</f>
        <v>#DIV/0!</v>
      </c>
      <c r="G18" s="139">
        <v>0</v>
      </c>
      <c r="J18" s="6">
        <v>2020</v>
      </c>
      <c r="K18" s="17">
        <f>VLOOKUP(A1,'2020'!A40:B210,2,FALSE)</f>
        <v>0</v>
      </c>
      <c r="L18" s="17">
        <f>VLOOKUP(A1,'2020'!A40:C210,3,FALSE)</f>
        <v>0</v>
      </c>
      <c r="M18" s="23">
        <f>VLOOKUP(A1,'2020'!A40:D210,4,FALSE)</f>
        <v>0</v>
      </c>
      <c r="N18" s="6"/>
      <c r="O18" s="6"/>
    </row>
    <row r="19" spans="1:17" x14ac:dyDescent="0.2">
      <c r="A19" s="13">
        <v>2021</v>
      </c>
      <c r="B19" s="26">
        <f>VLOOKUP(A1,'2021'!A40:E210,5,FALSE)</f>
        <v>27773640</v>
      </c>
      <c r="C19" s="23"/>
      <c r="D19" s="26">
        <f>VLOOKUP(A1,'2021'!A40:F210,6,FALSE)</f>
        <v>5442130</v>
      </c>
      <c r="E19" s="78"/>
      <c r="F19" s="4" t="e">
        <f>D19/E19</f>
        <v>#DIV/0!</v>
      </c>
      <c r="G19" s="140"/>
      <c r="J19" s="6">
        <v>2021</v>
      </c>
      <c r="K19" s="17">
        <f>VLOOKUP(A1,'2021'!A40:B210,2,FALSE)</f>
        <v>7267940</v>
      </c>
      <c r="L19" s="17">
        <f>VLOOKUP(A1,'2021'!A40:C210,3,FALSE)</f>
        <v>17005690</v>
      </c>
      <c r="M19" s="23">
        <f>VLOOKUP(A1,'2021'!A40:D210,4,FALSE)</f>
        <v>727460000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26977270</v>
      </c>
      <c r="C20" s="23"/>
      <c r="D20" s="26">
        <f>VLOOKUP(A1,'2022'!A40:F210,6,FALSE)</f>
        <v>5451120</v>
      </c>
      <c r="E20" s="78"/>
      <c r="F20" s="4" t="e">
        <f>D20/E20</f>
        <v>#DIV/0!</v>
      </c>
      <c r="G20" s="140"/>
      <c r="J20" s="13">
        <v>2022</v>
      </c>
      <c r="K20" s="17">
        <f>VLOOKUP(A1,'2022'!A40:B210,2,FALSE)</f>
        <v>7274620</v>
      </c>
      <c r="L20" s="17">
        <f>VLOOKUP(A1,'2022'!A40:C210,3,FALSE)</f>
        <v>22445650</v>
      </c>
      <c r="M20" s="23">
        <f>VLOOKUP(A1,'2022'!A40:D210,4,FALSE)</f>
        <v>727460000</v>
      </c>
      <c r="N20" s="23"/>
      <c r="O20" s="6"/>
    </row>
    <row r="21" spans="1:17" x14ac:dyDescent="0.2">
      <c r="A21" s="13">
        <v>2023</v>
      </c>
      <c r="B21" s="3">
        <f>VLOOKUP(A1,'2023'!A40:E210,5,FALSE)</f>
        <v>28395710</v>
      </c>
      <c r="C21" s="23"/>
      <c r="D21" s="26">
        <f>VLOOKUP(A1,'2023'!A40:F210,6,FALSE)</f>
        <v>7085160</v>
      </c>
      <c r="E21" s="78"/>
      <c r="F21" s="4" t="e">
        <f>D21/E21</f>
        <v>#DIV/0!</v>
      </c>
      <c r="G21" s="141"/>
      <c r="J21" s="13">
        <v>2023</v>
      </c>
      <c r="K21" s="17">
        <f>VLOOKUP(A1,'2023'!A40:B210,2,FALSE)</f>
        <v>7274620</v>
      </c>
      <c r="L21" s="17">
        <f>VLOOKUP(A1,'2023'!A40:C210,3,FALSE)</f>
        <v>26375560</v>
      </c>
      <c r="M21" s="23">
        <f>VLOOKUP(A1,'2023'!A40:D210,4,FALSE)</f>
        <v>727460000</v>
      </c>
      <c r="N21" s="39"/>
      <c r="O21" s="6"/>
    </row>
    <row r="22" spans="1:17" x14ac:dyDescent="0.2">
      <c r="A22" s="13">
        <v>2024</v>
      </c>
      <c r="B22" s="3"/>
      <c r="C22" s="60"/>
      <c r="D22" s="26"/>
      <c r="E22" s="3"/>
      <c r="F22" s="3"/>
      <c r="G22" s="3">
        <f>E22 + E22 * G18</f>
        <v>0</v>
      </c>
      <c r="J22" s="13">
        <v>2024</v>
      </c>
      <c r="K22" s="17">
        <f>K21</f>
        <v>7274620</v>
      </c>
      <c r="L22" s="17">
        <f>L21</f>
        <v>26375560</v>
      </c>
      <c r="M22" s="23">
        <f>M21</f>
        <v>727460000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2023</v>
      </c>
      <c r="C31" s="60">
        <v>131000</v>
      </c>
      <c r="D31" s="26">
        <f>VLOOKUP(B31,A18:D21,4,FALSE)</f>
        <v>7085160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9.7395884309790226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C32">
        <v>2021</v>
      </c>
      <c r="J32" s="41" t="s">
        <v>61</v>
      </c>
      <c r="K32" s="37">
        <f>E21/M21*1000</f>
        <v>0</v>
      </c>
      <c r="L32" s="13" t="e">
        <f>E22/N22*1000</f>
        <v>#DIV/0!</v>
      </c>
      <c r="N32" s="130" t="s">
        <v>71</v>
      </c>
      <c r="O32" s="131"/>
      <c r="P32" s="74">
        <f>K31*P26</f>
        <v>122.13443892447694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0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36.257057432711079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  <row r="44" spans="10:17" x14ac:dyDescent="0.2">
      <c r="P44" s="73"/>
      <c r="Q44" s="73"/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5379E-BCDC-EA43-83FE-79EFE38C19DB}">
  <sheetPr codeName="Sheet60"/>
  <dimension ref="A1:V45"/>
  <sheetViews>
    <sheetView workbookViewId="0">
      <selection activeCell="H35" sqref="H35"/>
    </sheetView>
  </sheetViews>
  <sheetFormatPr baseColWidth="10" defaultRowHeight="16" x14ac:dyDescent="0.2"/>
  <cols>
    <col min="3" max="3" width="11.5" bestFit="1" customWidth="1"/>
    <col min="12" max="12" width="15.5" customWidth="1"/>
    <col min="13" max="13" width="13.6640625" customWidth="1"/>
  </cols>
  <sheetData>
    <row r="1" spans="1:22" x14ac:dyDescent="0.2">
      <c r="A1" s="142" t="s">
        <v>186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A3" s="87"/>
      <c r="B3" t="s">
        <v>20</v>
      </c>
      <c r="C3" s="45">
        <v>2342673</v>
      </c>
      <c r="D3" s="45">
        <v>-1074591</v>
      </c>
      <c r="E3" s="45">
        <v>1268082</v>
      </c>
      <c r="F3" s="45">
        <v>-83782</v>
      </c>
      <c r="G3" s="45">
        <v>-74129</v>
      </c>
      <c r="H3" s="45">
        <v>1067495</v>
      </c>
      <c r="I3" s="77">
        <f t="shared" ref="I3:I5" si="0">H3/$M$21*1000</f>
        <v>0.45838481867027503</v>
      </c>
      <c r="J3" s="45">
        <v>37826853</v>
      </c>
      <c r="K3" s="45">
        <v>47653731</v>
      </c>
      <c r="L3" s="45">
        <v>9826878</v>
      </c>
      <c r="M3" s="45">
        <v>10036448</v>
      </c>
      <c r="N3" s="45">
        <v>4472951</v>
      </c>
      <c r="O3" s="45">
        <v>639957</v>
      </c>
      <c r="P3" s="45">
        <v>1612789</v>
      </c>
      <c r="Q3" s="45">
        <v>4101549</v>
      </c>
      <c r="R3" s="45">
        <v>1070978</v>
      </c>
      <c r="S3" s="45">
        <v>260063</v>
      </c>
      <c r="T3" s="45">
        <v>-4701405</v>
      </c>
      <c r="U3" s="45">
        <v>1776774</v>
      </c>
      <c r="V3" s="45">
        <v>-2664568</v>
      </c>
    </row>
    <row r="4" spans="1:22" x14ac:dyDescent="0.2">
      <c r="B4" t="s">
        <v>21</v>
      </c>
      <c r="C4" s="45">
        <v>3332560</v>
      </c>
      <c r="D4" s="45">
        <v>-1632491</v>
      </c>
      <c r="E4" s="45">
        <v>1700069</v>
      </c>
      <c r="F4" s="45">
        <v>-184769</v>
      </c>
      <c r="G4" s="45">
        <v>-75889</v>
      </c>
      <c r="H4" s="45">
        <v>1316671</v>
      </c>
      <c r="I4" s="77">
        <f t="shared" si="0"/>
        <v>0.56538156861007272</v>
      </c>
      <c r="J4" s="45">
        <v>36759343</v>
      </c>
      <c r="K4" s="45">
        <v>44706330</v>
      </c>
      <c r="L4" s="45">
        <v>7946987</v>
      </c>
      <c r="M4" s="45">
        <v>13022665</v>
      </c>
      <c r="N4" s="45">
        <v>4385808</v>
      </c>
      <c r="O4" s="45">
        <v>782114</v>
      </c>
      <c r="P4" s="45">
        <v>1790289</v>
      </c>
      <c r="Q4" s="45">
        <v>6766117</v>
      </c>
      <c r="R4" s="45">
        <v>2039803</v>
      </c>
      <c r="S4" s="45">
        <v>1051757</v>
      </c>
      <c r="T4" s="45">
        <v>-1795720</v>
      </c>
      <c r="U4" s="45">
        <v>-5350</v>
      </c>
      <c r="V4" s="45">
        <v>-749313</v>
      </c>
    </row>
    <row r="5" spans="1:22" x14ac:dyDescent="0.2">
      <c r="B5" t="s">
        <v>22</v>
      </c>
      <c r="C5" s="45">
        <v>2172827</v>
      </c>
      <c r="D5" s="45">
        <v>-983445</v>
      </c>
      <c r="E5" s="45">
        <v>1189382</v>
      </c>
      <c r="F5" s="45">
        <v>-44039</v>
      </c>
      <c r="G5" s="45">
        <v>-80000</v>
      </c>
      <c r="H5" s="45">
        <v>1000589</v>
      </c>
      <c r="I5" s="77">
        <f t="shared" si="0"/>
        <v>0.42965522773265619</v>
      </c>
      <c r="J5" s="45">
        <v>35442659</v>
      </c>
      <c r="K5" s="45">
        <v>44194153</v>
      </c>
      <c r="L5" s="45">
        <v>8751494</v>
      </c>
      <c r="M5" s="45">
        <v>12223422</v>
      </c>
      <c r="N5" s="45">
        <v>5253990</v>
      </c>
      <c r="O5" s="45">
        <v>1451574</v>
      </c>
      <c r="P5" s="45">
        <v>1462240</v>
      </c>
      <c r="Q5" s="45">
        <v>7515430</v>
      </c>
      <c r="R5" s="45">
        <v>99541</v>
      </c>
      <c r="S5" s="45">
        <v>1097610</v>
      </c>
      <c r="T5" s="45">
        <v>177944</v>
      </c>
      <c r="U5" s="45">
        <v>-1055349</v>
      </c>
      <c r="V5" s="45">
        <v>220205</v>
      </c>
    </row>
    <row r="6" spans="1:22" x14ac:dyDescent="0.2">
      <c r="B6" t="s">
        <v>23</v>
      </c>
      <c r="C6" s="45">
        <v>1943276</v>
      </c>
      <c r="D6" s="45">
        <v>-754924</v>
      </c>
      <c r="E6" s="45">
        <v>1188352</v>
      </c>
      <c r="F6" s="45">
        <v>-28678</v>
      </c>
      <c r="G6" s="45">
        <v>-100408</v>
      </c>
      <c r="H6" s="45">
        <v>1023846</v>
      </c>
      <c r="I6" s="77">
        <f>H6/$M$21*1000</f>
        <v>0.43964183725102829</v>
      </c>
      <c r="J6" s="45">
        <v>34442056</v>
      </c>
      <c r="K6" s="45">
        <v>44258969</v>
      </c>
      <c r="L6" s="45">
        <v>9816913</v>
      </c>
      <c r="M6" s="45">
        <v>11909878</v>
      </c>
      <c r="N6" s="45">
        <v>6294958</v>
      </c>
      <c r="O6" s="45">
        <v>1427450</v>
      </c>
      <c r="P6" s="45">
        <v>1354646</v>
      </c>
      <c r="Q6" s="45">
        <v>7295225</v>
      </c>
      <c r="R6" s="45">
        <v>97924</v>
      </c>
      <c r="S6" s="45">
        <v>1482582</v>
      </c>
      <c r="T6" s="45">
        <v>-1201656</v>
      </c>
      <c r="U6" s="45">
        <v>-5349</v>
      </c>
      <c r="V6" s="45">
        <v>275577</v>
      </c>
    </row>
    <row r="7" spans="1:22" x14ac:dyDescent="0.2">
      <c r="B7" t="s">
        <v>110</v>
      </c>
      <c r="C7" s="45">
        <v>2084406</v>
      </c>
      <c r="D7" s="45">
        <v>-1032199</v>
      </c>
      <c r="E7" s="45">
        <v>1052207</v>
      </c>
      <c r="F7" s="45">
        <v>-56855</v>
      </c>
      <c r="G7" s="45">
        <v>-92124</v>
      </c>
      <c r="H7" s="45">
        <v>790984</v>
      </c>
      <c r="I7" s="77">
        <f t="shared" ref="I7:I9" si="1">H7/$M$20*1000</f>
        <v>0.33965035659285414</v>
      </c>
      <c r="J7" s="45">
        <v>33383392</v>
      </c>
      <c r="K7" s="45">
        <v>42658813</v>
      </c>
      <c r="L7" s="45">
        <v>9275421</v>
      </c>
      <c r="M7" s="45">
        <v>10481806</v>
      </c>
      <c r="N7" s="45">
        <v>5818481</v>
      </c>
      <c r="O7" s="45">
        <v>1178127</v>
      </c>
      <c r="P7" s="45">
        <v>1351642</v>
      </c>
      <c r="Q7" s="45">
        <v>7019648</v>
      </c>
      <c r="R7" s="45">
        <v>97426</v>
      </c>
      <c r="S7" s="45">
        <v>2536779</v>
      </c>
      <c r="T7" s="45">
        <v>370368</v>
      </c>
      <c r="U7" s="45">
        <v>-21397</v>
      </c>
      <c r="V7" s="45">
        <v>2885750</v>
      </c>
    </row>
    <row r="8" spans="1:22" x14ac:dyDescent="0.2">
      <c r="B8" t="s">
        <v>109</v>
      </c>
      <c r="C8" s="45">
        <v>2005196</v>
      </c>
      <c r="D8" s="45">
        <v>-966218</v>
      </c>
      <c r="E8" s="45">
        <v>1038978</v>
      </c>
      <c r="F8" s="45">
        <v>-26930</v>
      </c>
      <c r="G8" s="45">
        <v>-89433</v>
      </c>
      <c r="H8" s="45">
        <v>793401</v>
      </c>
      <c r="I8" s="77">
        <f t="shared" si="1"/>
        <v>0.34068822197557352</v>
      </c>
      <c r="J8" s="45">
        <v>32597473</v>
      </c>
      <c r="K8" s="45">
        <v>39951492</v>
      </c>
      <c r="L8" s="45">
        <v>7354019</v>
      </c>
      <c r="M8" s="45">
        <v>7165237</v>
      </c>
      <c r="N8" s="45">
        <v>3936431</v>
      </c>
      <c r="O8" s="45">
        <v>885379</v>
      </c>
      <c r="P8" s="45">
        <v>1253786</v>
      </c>
      <c r="Q8" s="45">
        <v>4133898</v>
      </c>
      <c r="R8" s="45">
        <v>93555</v>
      </c>
      <c r="S8" s="45">
        <v>1012524</v>
      </c>
      <c r="T8" s="45">
        <v>-1790057</v>
      </c>
      <c r="U8" s="45">
        <v>10700</v>
      </c>
      <c r="V8" s="45">
        <v>-766833</v>
      </c>
    </row>
    <row r="9" spans="1:22" x14ac:dyDescent="0.2">
      <c r="B9" t="s">
        <v>108</v>
      </c>
      <c r="C9" s="45">
        <v>1849531</v>
      </c>
      <c r="D9" s="45">
        <v>-788394</v>
      </c>
      <c r="E9" s="45">
        <v>1061137</v>
      </c>
      <c r="F9" s="45">
        <v>-33602</v>
      </c>
      <c r="G9" s="45">
        <v>-88086</v>
      </c>
      <c r="H9" s="45">
        <v>772973</v>
      </c>
      <c r="I9" s="77">
        <f t="shared" si="1"/>
        <v>0.33191639159154701</v>
      </c>
      <c r="J9" s="45">
        <v>31801562</v>
      </c>
      <c r="K9" s="45">
        <v>38671763</v>
      </c>
      <c r="L9" s="45">
        <v>6870201</v>
      </c>
      <c r="M9" s="45">
        <v>7065392</v>
      </c>
      <c r="N9" s="45">
        <v>3426906</v>
      </c>
      <c r="O9" s="45">
        <v>555541</v>
      </c>
      <c r="P9" s="45">
        <v>1222234</v>
      </c>
      <c r="Q9" s="45">
        <v>4900731</v>
      </c>
      <c r="R9" s="45">
        <v>293313</v>
      </c>
      <c r="S9" s="45">
        <v>754905</v>
      </c>
      <c r="T9" s="45">
        <v>267981</v>
      </c>
      <c r="U9" s="45">
        <v>-10698</v>
      </c>
      <c r="V9" s="45">
        <v>1012188</v>
      </c>
    </row>
    <row r="10" spans="1:22" x14ac:dyDescent="0.2">
      <c r="B10" t="s">
        <v>107</v>
      </c>
      <c r="C10" s="45">
        <v>1369460</v>
      </c>
      <c r="D10" s="45">
        <v>-758105</v>
      </c>
      <c r="E10" s="45">
        <v>611355</v>
      </c>
      <c r="F10" s="45">
        <v>-54586</v>
      </c>
      <c r="G10" s="45">
        <v>-89512</v>
      </c>
      <c r="H10" s="45">
        <v>377435</v>
      </c>
      <c r="I10" s="77">
        <f>H10/$M$20*1000</f>
        <v>0.16207146078887044</v>
      </c>
      <c r="J10" s="45">
        <v>31028426</v>
      </c>
      <c r="K10" s="45">
        <v>37730509</v>
      </c>
      <c r="L10" s="45">
        <v>6702083</v>
      </c>
      <c r="M10" s="45">
        <v>7044190</v>
      </c>
      <c r="N10" s="45">
        <v>2386407</v>
      </c>
      <c r="O10" s="45">
        <v>554645</v>
      </c>
      <c r="P10" s="45">
        <v>1034464</v>
      </c>
      <c r="Q10" s="45">
        <v>3888543</v>
      </c>
      <c r="R10" s="45">
        <v>292484</v>
      </c>
      <c r="S10" s="45">
        <v>803517</v>
      </c>
      <c r="T10" s="45">
        <v>-212034</v>
      </c>
      <c r="U10" s="45">
        <v>0</v>
      </c>
      <c r="V10" s="45">
        <v>591483</v>
      </c>
    </row>
    <row r="11" spans="1:22" x14ac:dyDescent="0.2">
      <c r="B11" t="s">
        <v>106</v>
      </c>
      <c r="C11" s="45">
        <v>1367010</v>
      </c>
      <c r="D11" s="45">
        <v>-903051</v>
      </c>
      <c r="E11" s="45">
        <v>463959</v>
      </c>
      <c r="F11" s="45">
        <v>-80311</v>
      </c>
      <c r="G11" s="45">
        <v>-90874</v>
      </c>
      <c r="H11" s="45">
        <v>121813</v>
      </c>
      <c r="I11" s="77"/>
      <c r="J11" s="45">
        <v>30650829</v>
      </c>
      <c r="K11" s="45">
        <v>37873488</v>
      </c>
      <c r="L11" s="45">
        <v>7222659</v>
      </c>
      <c r="M11" s="45">
        <v>7896580</v>
      </c>
      <c r="N11" s="45">
        <v>2890056</v>
      </c>
      <c r="O11" s="45">
        <v>582918</v>
      </c>
      <c r="P11" s="45">
        <v>1487714</v>
      </c>
      <c r="Q11" s="45">
        <v>3297060</v>
      </c>
      <c r="R11" s="45">
        <v>190424</v>
      </c>
      <c r="S11" s="45">
        <v>366300</v>
      </c>
      <c r="T11" s="45">
        <v>241265</v>
      </c>
      <c r="U11" s="45">
        <v>0</v>
      </c>
      <c r="V11" s="45">
        <v>607565</v>
      </c>
    </row>
    <row r="12" spans="1:22" x14ac:dyDescent="0.2">
      <c r="B12" t="s">
        <v>105</v>
      </c>
      <c r="C12" s="45">
        <v>787355</v>
      </c>
      <c r="D12" s="45">
        <v>-657006</v>
      </c>
      <c r="E12" s="45">
        <v>130349</v>
      </c>
      <c r="F12" s="45">
        <v>22077</v>
      </c>
      <c r="G12" s="45">
        <v>-88352</v>
      </c>
      <c r="H12" s="45">
        <v>24253</v>
      </c>
      <c r="I12" s="77"/>
      <c r="J12" s="45">
        <v>30528956</v>
      </c>
      <c r="K12" s="45">
        <v>37746326</v>
      </c>
      <c r="L12" s="45">
        <v>7217370</v>
      </c>
      <c r="M12" s="45">
        <v>5911228</v>
      </c>
      <c r="N12" s="45">
        <v>2857864</v>
      </c>
      <c r="O12" s="45">
        <v>280049</v>
      </c>
      <c r="P12" s="45">
        <v>1630616</v>
      </c>
      <c r="Q12" s="45">
        <v>2689495</v>
      </c>
      <c r="R12" s="45">
        <v>174517</v>
      </c>
      <c r="S12" s="45">
        <v>-118551</v>
      </c>
      <c r="T12" s="45">
        <v>488195</v>
      </c>
      <c r="U12" s="45">
        <v>10698</v>
      </c>
      <c r="V12" s="45">
        <v>380342</v>
      </c>
    </row>
    <row r="13" spans="1:22" x14ac:dyDescent="0.2">
      <c r="B13" t="s">
        <v>104</v>
      </c>
      <c r="C13" s="45">
        <v>1510390</v>
      </c>
      <c r="D13" s="45">
        <v>-880963</v>
      </c>
      <c r="E13" s="45">
        <v>629427</v>
      </c>
      <c r="F13" s="45">
        <v>-51914</v>
      </c>
      <c r="G13" s="45">
        <v>-151082</v>
      </c>
      <c r="H13" s="45">
        <v>387513</v>
      </c>
      <c r="J13" s="45">
        <v>30504581</v>
      </c>
      <c r="K13" s="45">
        <v>37913627</v>
      </c>
      <c r="L13" s="45">
        <v>7409046</v>
      </c>
      <c r="M13" s="45">
        <v>5708358</v>
      </c>
      <c r="N13" s="45">
        <v>3040554</v>
      </c>
      <c r="O13" s="45">
        <v>289541</v>
      </c>
      <c r="P13" s="45">
        <v>1313544</v>
      </c>
      <c r="Q13" s="45">
        <v>2309153</v>
      </c>
      <c r="R13" s="45">
        <v>674165</v>
      </c>
      <c r="S13" s="45">
        <v>1129168</v>
      </c>
      <c r="T13" s="45">
        <v>727231</v>
      </c>
      <c r="U13" s="45">
        <v>-2560698</v>
      </c>
      <c r="V13" s="45">
        <v>-704299</v>
      </c>
    </row>
    <row r="14" spans="1:22" x14ac:dyDescent="0.2">
      <c r="B14" t="s">
        <v>103</v>
      </c>
      <c r="C14" s="45">
        <v>2226386</v>
      </c>
      <c r="D14" s="45">
        <v>-1058016</v>
      </c>
      <c r="E14" s="45">
        <v>1168370</v>
      </c>
      <c r="F14" s="45">
        <v>-91615</v>
      </c>
      <c r="G14" s="45">
        <v>-153298</v>
      </c>
      <c r="H14" s="45">
        <v>780935</v>
      </c>
      <c r="J14" s="45">
        <v>30116953</v>
      </c>
      <c r="K14" s="45">
        <v>39780188</v>
      </c>
      <c r="L14" s="45">
        <v>9663235</v>
      </c>
      <c r="M14" s="45">
        <v>5936580</v>
      </c>
      <c r="N14" s="45">
        <v>5266410</v>
      </c>
      <c r="O14" s="45">
        <v>286213</v>
      </c>
      <c r="P14" s="45">
        <v>1451733</v>
      </c>
      <c r="Q14" s="45">
        <v>3013452</v>
      </c>
      <c r="R14" s="45">
        <v>1108729</v>
      </c>
      <c r="S14" s="45">
        <v>307024</v>
      </c>
      <c r="T14" s="45">
        <v>-294479</v>
      </c>
      <c r="U14" s="45">
        <v>-50000</v>
      </c>
      <c r="V14" s="45">
        <v>-37455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8328918</v>
      </c>
      <c r="C18" s="23"/>
      <c r="D18" s="26">
        <f>VLOOKUP(A1,'2020'!A40:F210,6,FALSE)</f>
        <v>2381855</v>
      </c>
      <c r="E18" s="78"/>
      <c r="F18" s="4" t="e">
        <f>D18/E18</f>
        <v>#DIV/0!</v>
      </c>
      <c r="G18" s="139">
        <v>0</v>
      </c>
      <c r="J18" s="6">
        <v>2020</v>
      </c>
      <c r="K18" s="17">
        <f>VLOOKUP(A1,'2020'!A40:B210,2,FALSE)</f>
        <v>23288184</v>
      </c>
      <c r="L18" s="17">
        <f>VLOOKUP(A1,'2020'!A40:C210,3,FALSE)</f>
        <v>29335816</v>
      </c>
      <c r="M18" s="23">
        <f>VLOOKUP(A1,'2020'!A40:D210,4,FALSE)</f>
        <v>2328818400</v>
      </c>
      <c r="N18" s="6"/>
      <c r="O18" s="6"/>
    </row>
    <row r="19" spans="1:17" x14ac:dyDescent="0.2">
      <c r="A19" s="13">
        <v>2021</v>
      </c>
      <c r="B19" s="26">
        <f>VLOOKUP(A1,'2021'!A40:E210,5,FALSE)</f>
        <v>5891141</v>
      </c>
      <c r="C19" s="23"/>
      <c r="D19" s="26">
        <f>VLOOKUP(A1,'2021'!A40:F210,6,FALSE)</f>
        <v>1314510</v>
      </c>
      <c r="E19" s="78"/>
      <c r="F19" s="4" t="e">
        <f>D19/E19</f>
        <v>#DIV/0!</v>
      </c>
      <c r="G19" s="140"/>
      <c r="J19" s="6">
        <v>2021</v>
      </c>
      <c r="K19" s="17">
        <f>VLOOKUP(A1,'2021'!A40:B210,2,FALSE)</f>
        <v>23288184</v>
      </c>
      <c r="L19" s="17">
        <f>VLOOKUP(A1,'2021'!A40:C210,3,FALSE)</f>
        <v>30650829</v>
      </c>
      <c r="M19" s="23">
        <f>VLOOKUP(A1,'2021'!A40:D210,4,FALSE)</f>
        <v>2328818400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7361437</v>
      </c>
      <c r="C20" s="23"/>
      <c r="D20" s="26">
        <f>VLOOKUP(A1,'2022'!A40:F210,6,FALSE)</f>
        <v>2776057</v>
      </c>
      <c r="E20" s="78"/>
      <c r="F20" s="4" t="e">
        <f>D20/E20</f>
        <v>#DIV/0!</v>
      </c>
      <c r="G20" s="140"/>
      <c r="J20" s="13">
        <v>2022</v>
      </c>
      <c r="K20" s="17">
        <f>VLOOKUP(A1,'2022'!A40:B210,2,FALSE)</f>
        <v>23288184</v>
      </c>
      <c r="L20" s="17">
        <f>VLOOKUP(A1,'2022'!A40:C210,3,FALSE)</f>
        <v>33424690</v>
      </c>
      <c r="M20" s="23">
        <f>VLOOKUP(A1,'2022'!A40:D210,4,FALSE)</f>
        <v>2328818400</v>
      </c>
      <c r="N20" s="23"/>
      <c r="O20" s="6"/>
    </row>
    <row r="21" spans="1:17" x14ac:dyDescent="0.2">
      <c r="A21" s="13">
        <v>2023</v>
      </c>
      <c r="B21" s="3">
        <f>VLOOKUP(A1,'2023'!A40:E210,5,FALSE)</f>
        <v>9791335</v>
      </c>
      <c r="C21" s="23"/>
      <c r="D21" s="26">
        <f>VLOOKUP(A1,'2023'!A40:F210,6,FALSE)</f>
        <v>4408600</v>
      </c>
      <c r="E21" s="78"/>
      <c r="F21" s="4" t="e">
        <f>D21/E21</f>
        <v>#DIV/0!</v>
      </c>
      <c r="G21" s="141"/>
      <c r="J21" s="13">
        <v>2023</v>
      </c>
      <c r="K21" s="17">
        <f>VLOOKUP(A1,'2023'!A40:B210,2,FALSE)</f>
        <v>23288184</v>
      </c>
      <c r="L21" s="17">
        <f>VLOOKUP(A1,'2023'!A40:C210,3,FALSE)</f>
        <v>37826853</v>
      </c>
      <c r="M21" s="23">
        <f>VLOOKUP(A1,'2023'!A40:D210,4,FALSE)</f>
        <v>2328818400</v>
      </c>
      <c r="N21" s="39"/>
      <c r="O21" s="6"/>
    </row>
    <row r="22" spans="1:17" x14ac:dyDescent="0.2">
      <c r="A22" s="13">
        <v>2024</v>
      </c>
      <c r="B22" s="3"/>
      <c r="C22" s="60"/>
      <c r="D22" s="26"/>
      <c r="E22" s="3"/>
      <c r="F22" s="3"/>
      <c r="G22" s="3">
        <f>E22 + E22 * G18</f>
        <v>0</v>
      </c>
      <c r="J22" s="13">
        <v>2024</v>
      </c>
      <c r="K22" s="17">
        <f>K21</f>
        <v>23288184</v>
      </c>
      <c r="L22" s="17">
        <f>L21</f>
        <v>37826853</v>
      </c>
      <c r="M22" s="23">
        <f>M21</f>
        <v>2328818400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2023</v>
      </c>
      <c r="C31" s="60"/>
      <c r="D31" s="26">
        <f>VLOOKUP(B31,A18:D21,4,FALSE)</f>
        <v>4408600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1.8930634522640322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</v>
      </c>
      <c r="L32" s="13" t="e">
        <f>E22/N22*1000</f>
        <v>#DIV/0!</v>
      </c>
      <c r="N32" s="130" t="s">
        <v>71</v>
      </c>
      <c r="O32" s="131"/>
      <c r="P32" s="74">
        <f>K31*P26</f>
        <v>23.739015691390961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0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16.242938049613485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  <row r="45" spans="10:17" x14ac:dyDescent="0.2">
      <c r="P45" s="73"/>
      <c r="Q45" s="73"/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52C6FE-BE34-524F-A941-5F6CBD8AEEF6}">
  <sheetPr codeName="Sheet8"/>
  <dimension ref="A1:V37"/>
  <sheetViews>
    <sheetView workbookViewId="0">
      <selection activeCell="H35" sqref="H35"/>
    </sheetView>
  </sheetViews>
  <sheetFormatPr baseColWidth="10" defaultRowHeight="16" x14ac:dyDescent="0.2"/>
  <cols>
    <col min="3" max="3" width="11.5" bestFit="1" customWidth="1"/>
    <col min="12" max="12" width="15.5" customWidth="1"/>
    <col min="13" max="13" width="13.6640625" customWidth="1"/>
  </cols>
  <sheetData>
    <row r="1" spans="1:22" x14ac:dyDescent="0.2">
      <c r="A1" s="142" t="s">
        <v>185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15630458</v>
      </c>
      <c r="D3" s="45">
        <v>-9177098</v>
      </c>
      <c r="E3" s="45">
        <v>6441612</v>
      </c>
      <c r="F3" s="45">
        <v>-3493712</v>
      </c>
      <c r="G3" s="45">
        <v>-96231</v>
      </c>
      <c r="H3" s="45">
        <v>2326013</v>
      </c>
      <c r="I3" s="77">
        <f t="shared" ref="I3:I5" si="0">H3/$M$21*1000</f>
        <v>1.112948606423521</v>
      </c>
      <c r="J3" s="45">
        <v>35025743</v>
      </c>
      <c r="K3" s="45">
        <v>52673371</v>
      </c>
      <c r="L3" s="45">
        <v>17647627</v>
      </c>
      <c r="M3" s="45">
        <v>35935879</v>
      </c>
      <c r="N3" s="45">
        <v>17138689</v>
      </c>
      <c r="O3" s="45">
        <v>6128081</v>
      </c>
      <c r="P3" s="45">
        <v>6529705</v>
      </c>
      <c r="Q3" s="45">
        <v>2912027</v>
      </c>
      <c r="R3" s="45">
        <v>20137243</v>
      </c>
      <c r="S3" s="45">
        <v>485275</v>
      </c>
      <c r="T3" s="45">
        <v>-560752</v>
      </c>
      <c r="U3" s="45">
        <v>-3891035</v>
      </c>
      <c r="V3" s="45">
        <v>-3966512</v>
      </c>
    </row>
    <row r="4" spans="1:22" x14ac:dyDescent="0.2">
      <c r="B4" t="s">
        <v>21</v>
      </c>
      <c r="C4" s="45">
        <v>15681494</v>
      </c>
      <c r="D4" s="45">
        <v>-9082087</v>
      </c>
      <c r="E4" s="45">
        <v>6554900</v>
      </c>
      <c r="F4" s="45">
        <v>-3382491</v>
      </c>
      <c r="G4" s="45">
        <v>-79600</v>
      </c>
      <c r="H4" s="45">
        <v>2492254</v>
      </c>
      <c r="I4" s="77">
        <f t="shared" si="0"/>
        <v>1.1924914504576916</v>
      </c>
      <c r="J4" s="45">
        <v>34003064</v>
      </c>
      <c r="K4" s="45">
        <v>54967436</v>
      </c>
      <c r="L4" s="45">
        <v>20964371</v>
      </c>
      <c r="M4" s="45">
        <v>37680161</v>
      </c>
      <c r="N4" s="45">
        <v>20399327</v>
      </c>
      <c r="O4" s="45">
        <v>5697772</v>
      </c>
      <c r="P4" s="45">
        <v>5931433</v>
      </c>
      <c r="Q4" s="45">
        <v>6875567</v>
      </c>
      <c r="R4" s="45">
        <v>19012123</v>
      </c>
      <c r="S4" s="45">
        <v>3941939</v>
      </c>
      <c r="T4" s="45">
        <v>463575</v>
      </c>
      <c r="U4" s="45">
        <v>884337</v>
      </c>
      <c r="V4" s="45">
        <v>5289852</v>
      </c>
    </row>
    <row r="5" spans="1:22" x14ac:dyDescent="0.2">
      <c r="B5" t="s">
        <v>22</v>
      </c>
      <c r="C5" s="45">
        <v>15212939</v>
      </c>
      <c r="D5" s="45">
        <v>-9044632</v>
      </c>
      <c r="E5" s="45">
        <v>6150192</v>
      </c>
      <c r="F5" s="45">
        <v>-3199738</v>
      </c>
      <c r="G5" s="45">
        <v>-95970</v>
      </c>
      <c r="H5" s="45">
        <v>2198811</v>
      </c>
      <c r="I5" s="77">
        <f t="shared" si="0"/>
        <v>1.0520851079674571</v>
      </c>
      <c r="J5" s="45">
        <v>36660049</v>
      </c>
      <c r="K5" s="45">
        <v>50968781</v>
      </c>
      <c r="L5" s="45">
        <v>14308732</v>
      </c>
      <c r="M5" s="45">
        <v>33403479</v>
      </c>
      <c r="N5" s="45">
        <v>13742782</v>
      </c>
      <c r="O5" s="45">
        <v>6319892</v>
      </c>
      <c r="P5" s="45">
        <v>6142392</v>
      </c>
      <c r="Q5" s="45">
        <v>1582506</v>
      </c>
      <c r="R5" s="45">
        <v>19083000</v>
      </c>
      <c r="S5" s="45">
        <v>3331419</v>
      </c>
      <c r="T5" s="45">
        <v>-3366128</v>
      </c>
      <c r="U5" s="45">
        <v>-395482</v>
      </c>
      <c r="V5" s="45">
        <v>-430191</v>
      </c>
    </row>
    <row r="6" spans="1:22" x14ac:dyDescent="0.2">
      <c r="B6" t="s">
        <v>23</v>
      </c>
      <c r="C6" s="45">
        <v>13954019</v>
      </c>
      <c r="D6" s="45">
        <v>-8520365</v>
      </c>
      <c r="E6" s="45">
        <v>5398026</v>
      </c>
      <c r="F6" s="45">
        <v>-2942150</v>
      </c>
      <c r="G6" s="45">
        <v>-82291</v>
      </c>
      <c r="H6" s="45">
        <v>1856733</v>
      </c>
      <c r="I6" s="77">
        <f>H6/$M$21*1000</f>
        <v>0.88840793445718647</v>
      </c>
      <c r="J6" s="45">
        <v>34510226</v>
      </c>
      <c r="K6" s="45">
        <v>49264785</v>
      </c>
      <c r="L6" s="45">
        <v>14754559</v>
      </c>
      <c r="M6" s="45">
        <v>32394853</v>
      </c>
      <c r="N6" s="45">
        <v>14407882</v>
      </c>
      <c r="O6" s="45">
        <v>6704642</v>
      </c>
      <c r="P6" s="45">
        <v>6619266</v>
      </c>
      <c r="Q6" s="45">
        <v>2011202</v>
      </c>
      <c r="R6" s="45">
        <v>16801331</v>
      </c>
      <c r="S6" s="45">
        <v>128788</v>
      </c>
      <c r="T6" s="45">
        <v>474757</v>
      </c>
      <c r="U6" s="45">
        <v>-890593</v>
      </c>
      <c r="V6" s="45">
        <v>-287047</v>
      </c>
    </row>
    <row r="7" spans="1:22" x14ac:dyDescent="0.2">
      <c r="B7" t="s">
        <v>110</v>
      </c>
      <c r="C7" s="45">
        <v>15080733</v>
      </c>
      <c r="D7" s="45">
        <v>-9223066</v>
      </c>
      <c r="E7" s="45">
        <v>5845588</v>
      </c>
      <c r="F7" s="45">
        <v>-3335004</v>
      </c>
      <c r="G7" s="45">
        <v>-53226</v>
      </c>
      <c r="H7" s="45">
        <v>1869125</v>
      </c>
      <c r="I7" s="77">
        <f t="shared" ref="I7:I9" si="1">H7/$M$20*1000</f>
        <v>0.89433724746222998</v>
      </c>
      <c r="J7" s="45">
        <v>32816518</v>
      </c>
      <c r="K7" s="45">
        <v>48482664</v>
      </c>
      <c r="L7" s="45">
        <v>15666145</v>
      </c>
      <c r="M7" s="45">
        <v>31560382</v>
      </c>
      <c r="N7" s="45">
        <v>15308423</v>
      </c>
      <c r="O7" s="45">
        <v>5537563</v>
      </c>
      <c r="P7" s="45">
        <v>6100402</v>
      </c>
      <c r="Q7" s="45">
        <v>2299943</v>
      </c>
      <c r="R7" s="45">
        <v>17414055</v>
      </c>
      <c r="S7" s="45">
        <v>1637205</v>
      </c>
      <c r="T7" s="45">
        <v>2028201</v>
      </c>
      <c r="U7" s="45">
        <v>-4230692</v>
      </c>
      <c r="V7" s="45">
        <v>-565286</v>
      </c>
    </row>
    <row r="8" spans="1:22" x14ac:dyDescent="0.2">
      <c r="B8" t="s">
        <v>109</v>
      </c>
      <c r="C8" s="45">
        <v>16094113</v>
      </c>
      <c r="D8" s="45">
        <v>-9729311</v>
      </c>
      <c r="E8" s="45">
        <v>6350179</v>
      </c>
      <c r="F8" s="45">
        <v>-3260867</v>
      </c>
      <c r="G8" s="45">
        <v>-49942</v>
      </c>
      <c r="H8" s="45">
        <v>2298398</v>
      </c>
      <c r="I8" s="77">
        <f t="shared" si="1"/>
        <v>1.0997354060818267</v>
      </c>
      <c r="J8" s="45">
        <v>33844385</v>
      </c>
      <c r="K8" s="45">
        <v>51199903</v>
      </c>
      <c r="L8" s="45">
        <v>17355518</v>
      </c>
      <c r="M8" s="45">
        <v>34373292</v>
      </c>
      <c r="N8" s="45">
        <v>16983265</v>
      </c>
      <c r="O8" s="45">
        <v>5777310</v>
      </c>
      <c r="P8" s="45">
        <v>5954158</v>
      </c>
      <c r="Q8" s="45">
        <v>2867857</v>
      </c>
      <c r="R8" s="45">
        <v>19533563</v>
      </c>
      <c r="S8" s="45">
        <v>4235275</v>
      </c>
      <c r="T8" s="45">
        <v>-446764</v>
      </c>
      <c r="U8" s="45">
        <v>-5436761</v>
      </c>
      <c r="V8" s="45">
        <v>-1648250</v>
      </c>
    </row>
    <row r="9" spans="1:22" x14ac:dyDescent="0.2">
      <c r="B9" t="s">
        <v>108</v>
      </c>
      <c r="C9" s="45">
        <v>14959410</v>
      </c>
      <c r="D9" s="45">
        <v>-8853615</v>
      </c>
      <c r="E9" s="45">
        <v>6076659</v>
      </c>
      <c r="F9" s="45">
        <v>-3316046</v>
      </c>
      <c r="G9" s="45">
        <v>-36701</v>
      </c>
      <c r="H9" s="45">
        <v>2082981</v>
      </c>
      <c r="I9" s="77">
        <f t="shared" si="1"/>
        <v>0.99666287383461416</v>
      </c>
      <c r="J9" s="45">
        <v>36820519</v>
      </c>
      <c r="K9" s="45">
        <v>53842175</v>
      </c>
      <c r="L9" s="45">
        <v>17021656</v>
      </c>
      <c r="M9" s="45">
        <v>36871285</v>
      </c>
      <c r="N9" s="45">
        <v>16644210</v>
      </c>
      <c r="O9" s="45">
        <v>7096208</v>
      </c>
      <c r="P9" s="45">
        <v>6040009</v>
      </c>
      <c r="Q9" s="45">
        <v>4507497</v>
      </c>
      <c r="R9" s="45">
        <v>18976163</v>
      </c>
      <c r="S9" s="45">
        <v>2810003</v>
      </c>
      <c r="T9" s="45">
        <v>1321683</v>
      </c>
      <c r="U9" s="45">
        <v>-1310812</v>
      </c>
      <c r="V9" s="45">
        <v>2820875</v>
      </c>
    </row>
    <row r="10" spans="1:22" x14ac:dyDescent="0.2">
      <c r="B10" t="s">
        <v>107</v>
      </c>
      <c r="C10" s="45">
        <v>13940472</v>
      </c>
      <c r="D10" s="45">
        <v>-8253022</v>
      </c>
      <c r="E10" s="45">
        <v>5624803</v>
      </c>
      <c r="F10" s="45">
        <v>-2636293</v>
      </c>
      <c r="G10" s="45">
        <v>-26168</v>
      </c>
      <c r="H10" s="45">
        <v>2265518</v>
      </c>
      <c r="I10" s="77">
        <f>H10/$M$20*1000</f>
        <v>1.0840030132795488</v>
      </c>
      <c r="J10" s="45">
        <v>34977211</v>
      </c>
      <c r="K10" s="45">
        <v>52995528</v>
      </c>
      <c r="L10" s="45">
        <v>18018316</v>
      </c>
      <c r="M10" s="45">
        <v>35452395</v>
      </c>
      <c r="N10" s="45">
        <v>17607914</v>
      </c>
      <c r="O10" s="45">
        <v>7665947</v>
      </c>
      <c r="P10" s="45">
        <v>6024628</v>
      </c>
      <c r="Q10" s="45">
        <v>1680858</v>
      </c>
      <c r="R10" s="45">
        <v>19832829</v>
      </c>
      <c r="S10" s="45">
        <v>144788</v>
      </c>
      <c r="T10" s="45">
        <v>569651</v>
      </c>
      <c r="U10" s="45">
        <v>-1382023</v>
      </c>
      <c r="V10" s="45">
        <v>-667583</v>
      </c>
    </row>
    <row r="11" spans="1:22" x14ac:dyDescent="0.2">
      <c r="B11" t="s">
        <v>106</v>
      </c>
      <c r="C11" s="45">
        <v>15834302</v>
      </c>
      <c r="D11" s="45">
        <v>-9093719</v>
      </c>
      <c r="E11" s="45">
        <v>6725316</v>
      </c>
      <c r="F11" s="45">
        <v>-3871026</v>
      </c>
      <c r="G11" s="45">
        <v>-23446</v>
      </c>
      <c r="H11" s="45">
        <v>2196004</v>
      </c>
      <c r="I11" s="77"/>
      <c r="J11" s="45">
        <v>35850114</v>
      </c>
      <c r="K11" s="45">
        <v>53332403</v>
      </c>
      <c r="L11" s="45">
        <v>17482289</v>
      </c>
      <c r="M11" s="45">
        <v>36109910</v>
      </c>
      <c r="N11" s="45">
        <v>17068416</v>
      </c>
      <c r="O11" s="45">
        <v>6773071</v>
      </c>
      <c r="P11" s="45">
        <v>5822028</v>
      </c>
      <c r="Q11" s="45">
        <v>2348551</v>
      </c>
      <c r="R11" s="45">
        <v>21025735</v>
      </c>
      <c r="S11" s="45">
        <v>1310461</v>
      </c>
      <c r="T11" s="45">
        <v>-1343096</v>
      </c>
      <c r="U11" s="45">
        <v>316422</v>
      </c>
      <c r="V11" s="45">
        <v>283787</v>
      </c>
    </row>
    <row r="12" spans="1:22" x14ac:dyDescent="0.2">
      <c r="B12" t="s">
        <v>105</v>
      </c>
      <c r="C12" s="45">
        <v>16208270</v>
      </c>
      <c r="D12" s="45">
        <v>-9250304</v>
      </c>
      <c r="E12" s="45">
        <v>6943747</v>
      </c>
      <c r="F12" s="45">
        <v>-3307900</v>
      </c>
      <c r="G12" s="45">
        <v>-24374</v>
      </c>
      <c r="H12" s="45">
        <v>2925766</v>
      </c>
      <c r="I12" s="77"/>
      <c r="J12" s="45">
        <v>33874917</v>
      </c>
      <c r="K12" s="45">
        <v>52067759</v>
      </c>
      <c r="L12" s="45">
        <v>18192841</v>
      </c>
      <c r="M12" s="45">
        <v>34446542</v>
      </c>
      <c r="N12" s="45">
        <v>17766091</v>
      </c>
      <c r="O12" s="45">
        <v>6380809</v>
      </c>
      <c r="P12" s="45">
        <v>6118496</v>
      </c>
      <c r="Q12" s="45">
        <v>2051857</v>
      </c>
      <c r="R12" s="45">
        <v>19753142</v>
      </c>
      <c r="S12" s="45">
        <v>4055436</v>
      </c>
      <c r="T12" s="45">
        <v>-72914</v>
      </c>
      <c r="U12" s="45">
        <v>-3582416</v>
      </c>
      <c r="V12" s="45">
        <v>400105</v>
      </c>
    </row>
    <row r="13" spans="1:22" x14ac:dyDescent="0.2">
      <c r="B13" t="s">
        <v>104</v>
      </c>
      <c r="C13" s="45">
        <v>15728786</v>
      </c>
      <c r="D13" s="45">
        <v>-8861448</v>
      </c>
      <c r="E13" s="45">
        <v>6854357</v>
      </c>
      <c r="F13" s="45">
        <v>-3185812</v>
      </c>
      <c r="G13" s="45">
        <v>-28072</v>
      </c>
      <c r="H13" s="45">
        <v>2834789</v>
      </c>
      <c r="J13" s="45">
        <v>34375373</v>
      </c>
      <c r="K13" s="45">
        <v>53046669</v>
      </c>
      <c r="L13" s="45">
        <v>18671295</v>
      </c>
      <c r="M13" s="45">
        <v>35042535</v>
      </c>
      <c r="N13" s="45">
        <v>18127021</v>
      </c>
      <c r="O13" s="45">
        <v>6842795</v>
      </c>
      <c r="P13" s="45">
        <v>6370305</v>
      </c>
      <c r="Q13" s="45">
        <v>1663036</v>
      </c>
      <c r="R13" s="45">
        <v>19971222</v>
      </c>
      <c r="S13" s="45">
        <v>2877367</v>
      </c>
      <c r="T13" s="45">
        <v>-488518</v>
      </c>
      <c r="U13" s="45">
        <v>-1926468</v>
      </c>
      <c r="V13" s="45">
        <v>462380</v>
      </c>
    </row>
    <row r="14" spans="1:22" x14ac:dyDescent="0.2">
      <c r="B14" t="s">
        <v>103</v>
      </c>
      <c r="C14" s="45">
        <v>13240715</v>
      </c>
      <c r="D14" s="45">
        <v>-7435389</v>
      </c>
      <c r="E14" s="45">
        <v>5754880</v>
      </c>
      <c r="F14" s="45">
        <v>-2585931</v>
      </c>
      <c r="G14" s="45">
        <v>-12905</v>
      </c>
      <c r="H14" s="45">
        <v>2575916</v>
      </c>
      <c r="J14" s="45">
        <v>33963940</v>
      </c>
      <c r="K14" s="45">
        <v>51051210</v>
      </c>
      <c r="L14" s="45">
        <v>17087270</v>
      </c>
      <c r="M14" s="45">
        <v>32834546</v>
      </c>
      <c r="N14" s="45">
        <v>16532816</v>
      </c>
      <c r="O14" s="45">
        <v>6465943</v>
      </c>
      <c r="P14" s="45">
        <v>5320350</v>
      </c>
      <c r="Q14" s="45">
        <v>1197956</v>
      </c>
      <c r="R14" s="45">
        <v>19542794</v>
      </c>
      <c r="S14" s="45">
        <v>1188708</v>
      </c>
      <c r="T14" s="45">
        <v>-2028718</v>
      </c>
      <c r="U14" s="45">
        <v>-64935</v>
      </c>
      <c r="V14" s="45">
        <v>-904945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59636286</v>
      </c>
      <c r="C18" s="32">
        <v>59600000</v>
      </c>
      <c r="D18" s="26">
        <f>VLOOKUP(A1,'2020'!A40:F210,6,FALSE)</f>
        <v>5331664</v>
      </c>
      <c r="E18" s="78">
        <v>10690000</v>
      </c>
      <c r="F18" s="4">
        <f>D18/E18</f>
        <v>0.49875247895229186</v>
      </c>
      <c r="G18" s="139">
        <v>0</v>
      </c>
      <c r="J18" s="6">
        <v>2020</v>
      </c>
      <c r="K18" s="17">
        <f>VLOOKUP(A1,'2020'!A40:B210,2,FALSE)</f>
        <v>20899554</v>
      </c>
      <c r="L18" s="17">
        <f>VLOOKUP(A1,'2020'!A40:C210,3,FALSE)</f>
        <v>33647122</v>
      </c>
      <c r="M18" s="23">
        <f>VLOOKUP(A1,'2020'!A40:D210,4,FALSE)</f>
        <v>2089955445</v>
      </c>
      <c r="N18" s="6"/>
      <c r="O18" s="6"/>
    </row>
    <row r="19" spans="1:17" x14ac:dyDescent="0.2">
      <c r="A19" s="13">
        <v>2021</v>
      </c>
      <c r="B19" s="26">
        <f>VLOOKUP(A1,'2021'!A40:E210,5,FALSE)</f>
        <v>60919164</v>
      </c>
      <c r="C19" s="32">
        <v>62160000</v>
      </c>
      <c r="D19" s="26">
        <f>VLOOKUP(A1,'2021'!A40:F210,6,FALSE)</f>
        <v>10532477</v>
      </c>
      <c r="E19" s="78">
        <v>11240000</v>
      </c>
      <c r="F19" s="4">
        <f>D19/E19</f>
        <v>0.93705311387900359</v>
      </c>
      <c r="G19" s="140"/>
      <c r="J19" s="6">
        <v>2021</v>
      </c>
      <c r="K19" s="17">
        <f>VLOOKUP(A1,'2021'!A40:B210,2,FALSE)</f>
        <v>20899554</v>
      </c>
      <c r="L19" s="17">
        <f>VLOOKUP(A1,'2021'!A40:C210,3,FALSE)</f>
        <v>35850114</v>
      </c>
      <c r="M19" s="23">
        <f>VLOOKUP(A1,'2021'!A40:D210,4,FALSE)</f>
        <v>2089955445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59956247</v>
      </c>
      <c r="C20" s="32">
        <v>64070000</v>
      </c>
      <c r="D20" s="26">
        <f>VLOOKUP(A1,'2022'!A40:F210,6,FALSE)</f>
        <v>8516023</v>
      </c>
      <c r="E20" s="78">
        <v>9770000</v>
      </c>
      <c r="F20" s="4">
        <f>D20/E20</f>
        <v>0.87165025588536338</v>
      </c>
      <c r="G20" s="140"/>
      <c r="J20" s="13">
        <v>2022</v>
      </c>
      <c r="K20" s="17">
        <f>VLOOKUP(A1,'2022'!A40:B210,2,FALSE)</f>
        <v>20899554</v>
      </c>
      <c r="L20" s="17">
        <f>VLOOKUP(A1,'2022'!A40:C210,3,FALSE)</f>
        <v>32816518</v>
      </c>
      <c r="M20" s="23">
        <f>VLOOKUP(A1,'2022'!A40:D210,4,FALSE)</f>
        <v>2089955445</v>
      </c>
      <c r="N20" s="23"/>
      <c r="O20" s="6"/>
    </row>
    <row r="21" spans="1:17" x14ac:dyDescent="0.2">
      <c r="A21" s="13">
        <v>2023</v>
      </c>
      <c r="B21" s="3">
        <f>VLOOKUP(A1,'2023'!A40:E210,5,FALSE)</f>
        <v>60368915</v>
      </c>
      <c r="C21" s="32">
        <v>60380000</v>
      </c>
      <c r="D21" s="26">
        <f>VLOOKUP(A1,'2023'!A40:F210,6,FALSE)</f>
        <v>8873812</v>
      </c>
      <c r="E21" s="78">
        <v>8622000</v>
      </c>
      <c r="F21" s="4">
        <f>D21/E21</f>
        <v>1.0292057527255858</v>
      </c>
      <c r="G21" s="141"/>
      <c r="J21" s="13">
        <v>2023</v>
      </c>
      <c r="K21" s="17">
        <f>VLOOKUP(A1,'2023'!A40:B210,2,FALSE)</f>
        <v>20899554</v>
      </c>
      <c r="L21" s="17">
        <f>VLOOKUP(A1,'2023'!A40:C210,3,FALSE)</f>
        <v>35025743</v>
      </c>
      <c r="M21" s="23">
        <f>VLOOKUP(A1,'2023'!A40:D210,4,FALSE)</f>
        <v>2089955445</v>
      </c>
      <c r="N21" s="39"/>
      <c r="O21" s="6"/>
    </row>
    <row r="22" spans="1:17" x14ac:dyDescent="0.2">
      <c r="A22" s="13">
        <v>2024</v>
      </c>
      <c r="B22" s="3"/>
      <c r="C22" s="60">
        <v>62993000</v>
      </c>
      <c r="D22" s="26"/>
      <c r="E22" s="3">
        <v>9938000</v>
      </c>
      <c r="F22" s="3"/>
      <c r="G22" s="3">
        <f>E22 + E22 * G18</f>
        <v>9938000</v>
      </c>
      <c r="J22" s="13">
        <v>2024</v>
      </c>
      <c r="K22" s="17">
        <f>K21</f>
        <v>20899554</v>
      </c>
      <c r="L22" s="17">
        <f>L21</f>
        <v>35025743</v>
      </c>
      <c r="M22" s="23">
        <f>M21</f>
        <v>2089955445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96242.887594247775</v>
      </c>
      <c r="L26" s="60">
        <f>K26-K26*(100%-(VLOOKUP(B31,J18:K21,2,FALSE)/K22))</f>
        <v>96242.887594247775</v>
      </c>
      <c r="M26" s="60">
        <f>K26-K26*(100%-(VLOOKUP(B31,J18:L21,3,FALSE)/L22))</f>
        <v>98508.074245362004</v>
      </c>
      <c r="N26" s="39">
        <f>K26-K26*(100%-(VLOOKUP(B31,J18:M21,4,FALSE)/M22))</f>
        <v>96242.887594247775</v>
      </c>
      <c r="P26" s="63">
        <v>14.15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96242.887594247775</v>
      </c>
      <c r="L27" s="60">
        <f>K27-K27*(100%-(VLOOKUP(B31,J18:K21,2,FALSE)/K22))</f>
        <v>96242.887594247775</v>
      </c>
      <c r="M27" s="60">
        <f>K27-K27*(100%-(VLOOKUP(B31,J18:L21,3,FALSE)/L22))</f>
        <v>98508.074245362004</v>
      </c>
      <c r="N27" s="39">
        <f>K27-K27*(100%-(VLOOKUP(B31,J18:M21,4,FALSE)/M22))</f>
        <v>96242.887594247775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60">
        <v>102000</v>
      </c>
      <c r="D31" s="26">
        <f>VLOOKUP(B31,A18:D21,4,FALSE)</f>
        <v>10532477</v>
      </c>
      <c r="E31" s="43">
        <f>E22/D31</f>
        <v>0.94355772151223305</v>
      </c>
      <c r="F31" s="43">
        <f>G22/D31</f>
        <v>0.94355772151223305</v>
      </c>
      <c r="G31" s="72"/>
      <c r="J31" s="42"/>
      <c r="K31" s="74">
        <f>SUM(I3:I6)</f>
        <v>4.2459330993058559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4.1254467986995778</v>
      </c>
      <c r="L32" s="13" t="e">
        <f>E22/N22*1000</f>
        <v>#DIV/0!</v>
      </c>
      <c r="N32" s="130" t="s">
        <v>71</v>
      </c>
      <c r="O32" s="131"/>
      <c r="P32" s="74">
        <f>K31*P26</f>
        <v>60.079953355177864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58.375072201599025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16.75908645985513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B408F-FD61-E149-8A57-2501E9AF3A65}">
  <sheetPr codeName="Sheet9"/>
  <dimension ref="A1:V37"/>
  <sheetViews>
    <sheetView workbookViewId="0">
      <selection activeCell="H35" sqref="H35"/>
    </sheetView>
  </sheetViews>
  <sheetFormatPr baseColWidth="10" defaultRowHeight="16" x14ac:dyDescent="0.2"/>
  <cols>
    <col min="12" max="12" width="16.1640625" customWidth="1"/>
    <col min="13" max="13" width="13.6640625" customWidth="1"/>
  </cols>
  <sheetData>
    <row r="1" spans="1:22" x14ac:dyDescent="0.2">
      <c r="A1" s="142" t="s">
        <v>189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431325</v>
      </c>
      <c r="D3" s="45">
        <v>-328038</v>
      </c>
      <c r="E3" s="45">
        <v>103286</v>
      </c>
      <c r="F3" s="45">
        <v>-21954</v>
      </c>
      <c r="G3" s="45">
        <v>-652</v>
      </c>
      <c r="H3" s="45">
        <v>48205</v>
      </c>
      <c r="I3" s="77">
        <f t="shared" ref="I3:I5" si="0">H3/$M$21*1000</f>
        <v>1.0906108597285069</v>
      </c>
      <c r="J3" s="45">
        <v>1436269</v>
      </c>
      <c r="K3" s="45">
        <v>1721769</v>
      </c>
      <c r="L3" s="45">
        <v>285499</v>
      </c>
      <c r="M3" s="45">
        <v>1303393</v>
      </c>
      <c r="N3" s="45">
        <v>285499</v>
      </c>
      <c r="O3" s="45">
        <v>365351</v>
      </c>
      <c r="P3" s="45">
        <v>236067</v>
      </c>
      <c r="Q3" s="45">
        <v>107049</v>
      </c>
      <c r="R3" s="45">
        <v>540000</v>
      </c>
      <c r="S3" s="45">
        <v>7480</v>
      </c>
      <c r="T3" s="45">
        <v>-65057</v>
      </c>
      <c r="U3" s="45">
        <v>44738</v>
      </c>
      <c r="V3" s="45">
        <v>-12838</v>
      </c>
    </row>
    <row r="4" spans="1:22" x14ac:dyDescent="0.2">
      <c r="B4" t="s">
        <v>21</v>
      </c>
      <c r="C4" s="45">
        <v>407711</v>
      </c>
      <c r="D4" s="45">
        <v>-314967</v>
      </c>
      <c r="E4" s="45">
        <v>92744</v>
      </c>
      <c r="F4" s="45">
        <v>-21565</v>
      </c>
      <c r="G4" s="45">
        <v>-849</v>
      </c>
      <c r="H4" s="45">
        <v>48227</v>
      </c>
      <c r="I4" s="77">
        <f t="shared" si="0"/>
        <v>1.0911085972850678</v>
      </c>
      <c r="J4" s="45">
        <v>1424150</v>
      </c>
      <c r="K4" s="45">
        <v>1659194</v>
      </c>
      <c r="L4" s="45">
        <v>235044</v>
      </c>
      <c r="M4" s="45">
        <v>1224738</v>
      </c>
      <c r="N4" s="45">
        <v>235044</v>
      </c>
      <c r="O4" s="45">
        <v>344309</v>
      </c>
      <c r="P4" s="45">
        <v>237308</v>
      </c>
      <c r="Q4" s="45">
        <v>119881</v>
      </c>
      <c r="R4" s="45">
        <v>465000</v>
      </c>
      <c r="S4" s="45">
        <v>123961</v>
      </c>
      <c r="T4" s="45">
        <v>-29732</v>
      </c>
      <c r="U4" s="45">
        <v>-124320</v>
      </c>
      <c r="V4" s="45">
        <v>-30092</v>
      </c>
    </row>
    <row r="5" spans="1:22" x14ac:dyDescent="0.2">
      <c r="B5" t="s">
        <v>22</v>
      </c>
      <c r="C5" s="45">
        <v>357786</v>
      </c>
      <c r="D5" s="45">
        <v>-265186</v>
      </c>
      <c r="E5" s="45">
        <v>92599</v>
      </c>
      <c r="F5" s="45">
        <v>-19698</v>
      </c>
      <c r="G5" s="45">
        <v>-1229</v>
      </c>
      <c r="H5" s="45">
        <v>50039</v>
      </c>
      <c r="I5" s="77">
        <f t="shared" si="0"/>
        <v>1.1321040723981899</v>
      </c>
      <c r="J5" s="45">
        <v>1460512</v>
      </c>
      <c r="K5" s="45">
        <v>1682264</v>
      </c>
      <c r="L5" s="45">
        <v>221752</v>
      </c>
      <c r="M5" s="45">
        <v>1240655</v>
      </c>
      <c r="N5" s="45">
        <v>221752</v>
      </c>
      <c r="O5" s="45">
        <v>390339</v>
      </c>
      <c r="P5" s="45">
        <v>203738</v>
      </c>
      <c r="Q5" s="45">
        <v>150055</v>
      </c>
      <c r="R5" s="45">
        <v>440000</v>
      </c>
      <c r="S5" s="45">
        <v>40595</v>
      </c>
      <c r="T5" s="45">
        <v>-19652</v>
      </c>
      <c r="U5" s="45">
        <v>-32043</v>
      </c>
      <c r="V5" s="45">
        <v>-11100</v>
      </c>
    </row>
    <row r="6" spans="1:22" x14ac:dyDescent="0.2">
      <c r="B6" t="s">
        <v>23</v>
      </c>
      <c r="C6" s="45">
        <v>391617</v>
      </c>
      <c r="D6" s="45">
        <v>-271097</v>
      </c>
      <c r="E6" s="45">
        <v>120520</v>
      </c>
      <c r="F6" s="45">
        <v>-19442</v>
      </c>
      <c r="G6" s="45">
        <v>-1517</v>
      </c>
      <c r="H6" s="45">
        <v>62708</v>
      </c>
      <c r="I6" s="77">
        <f>H6/$M$21*1000</f>
        <v>1.4187330316742082</v>
      </c>
      <c r="J6" s="45">
        <v>1460852</v>
      </c>
      <c r="K6" s="45">
        <v>1693593</v>
      </c>
      <c r="L6" s="45">
        <v>232741</v>
      </c>
      <c r="M6" s="45">
        <v>1239298</v>
      </c>
      <c r="N6" s="45">
        <v>232741</v>
      </c>
      <c r="O6" s="45">
        <v>376194</v>
      </c>
      <c r="P6" s="45">
        <v>227561</v>
      </c>
      <c r="Q6" s="45">
        <v>161069</v>
      </c>
      <c r="R6" s="45">
        <v>415000</v>
      </c>
      <c r="S6" s="45">
        <v>155562</v>
      </c>
      <c r="T6" s="45">
        <v>-74011</v>
      </c>
      <c r="U6" s="45">
        <v>-110819</v>
      </c>
      <c r="V6" s="45">
        <v>-29267</v>
      </c>
    </row>
    <row r="7" spans="1:22" x14ac:dyDescent="0.2">
      <c r="B7" t="s">
        <v>110</v>
      </c>
      <c r="C7" s="45">
        <v>485581</v>
      </c>
      <c r="D7" s="45">
        <v>-375705</v>
      </c>
      <c r="E7" s="45">
        <v>109875</v>
      </c>
      <c r="F7" s="45">
        <v>-22777</v>
      </c>
      <c r="G7" s="45">
        <v>-1232</v>
      </c>
      <c r="H7" s="45">
        <v>43095</v>
      </c>
      <c r="I7" s="77">
        <f t="shared" ref="I7:I9" si="1">H7/$M$20*1000</f>
        <v>0.97499999999999998</v>
      </c>
      <c r="J7" s="45">
        <v>1427544</v>
      </c>
      <c r="K7" s="45">
        <v>1720253</v>
      </c>
      <c r="L7" s="45">
        <v>292708</v>
      </c>
      <c r="M7" s="45">
        <v>1249799</v>
      </c>
      <c r="N7" s="45">
        <v>292708</v>
      </c>
      <c r="O7" s="45">
        <v>383995</v>
      </c>
      <c r="P7" s="45">
        <v>287823</v>
      </c>
      <c r="Q7" s="45">
        <v>260336</v>
      </c>
      <c r="R7" s="45">
        <v>265000</v>
      </c>
      <c r="S7" s="45">
        <v>-87409</v>
      </c>
      <c r="T7" s="45">
        <v>-11756</v>
      </c>
      <c r="U7" s="45">
        <v>68196</v>
      </c>
      <c r="V7" s="45">
        <v>-30968</v>
      </c>
    </row>
    <row r="8" spans="1:22" x14ac:dyDescent="0.2">
      <c r="B8" t="s">
        <v>109</v>
      </c>
      <c r="C8" s="45">
        <v>574485</v>
      </c>
      <c r="D8" s="45">
        <v>-391468</v>
      </c>
      <c r="E8" s="45">
        <v>183017</v>
      </c>
      <c r="F8" s="45">
        <v>-21156</v>
      </c>
      <c r="G8" s="45">
        <v>-529</v>
      </c>
      <c r="H8" s="45">
        <v>101427</v>
      </c>
      <c r="I8" s="77">
        <f t="shared" si="1"/>
        <v>2.2947285067873304</v>
      </c>
      <c r="J8" s="45">
        <v>1422439</v>
      </c>
      <c r="K8" s="45">
        <v>1756012</v>
      </c>
      <c r="L8" s="45">
        <v>333572</v>
      </c>
      <c r="M8" s="45">
        <v>1273102</v>
      </c>
      <c r="N8" s="45">
        <v>333572</v>
      </c>
      <c r="O8" s="45">
        <v>389427</v>
      </c>
      <c r="P8" s="45">
        <v>283238</v>
      </c>
      <c r="Q8" s="45">
        <v>291295</v>
      </c>
      <c r="R8" s="45">
        <v>255000</v>
      </c>
      <c r="S8" s="45">
        <v>72481</v>
      </c>
      <c r="T8" s="45">
        <v>-73088</v>
      </c>
      <c r="U8" s="45">
        <v>-44593</v>
      </c>
      <c r="V8" s="45">
        <v>-45200</v>
      </c>
    </row>
    <row r="9" spans="1:22" x14ac:dyDescent="0.2">
      <c r="B9" t="s">
        <v>108</v>
      </c>
      <c r="C9" s="45">
        <v>561683</v>
      </c>
      <c r="D9" s="45">
        <v>-369413</v>
      </c>
      <c r="E9" s="45">
        <v>192235</v>
      </c>
      <c r="F9" s="45">
        <v>-21880</v>
      </c>
      <c r="G9" s="45">
        <v>-537</v>
      </c>
      <c r="H9" s="45">
        <v>114238</v>
      </c>
      <c r="I9" s="77">
        <f t="shared" si="1"/>
        <v>2.5845701357466062</v>
      </c>
      <c r="J9" s="45">
        <v>1322161</v>
      </c>
      <c r="K9" s="45">
        <v>1713531</v>
      </c>
      <c r="L9" s="45">
        <v>391370</v>
      </c>
      <c r="M9" s="45">
        <v>1221385</v>
      </c>
      <c r="N9" s="45">
        <v>391370</v>
      </c>
      <c r="O9" s="45">
        <v>380206</v>
      </c>
      <c r="P9" s="45">
        <v>255503</v>
      </c>
      <c r="Q9" s="45">
        <v>336494</v>
      </c>
      <c r="R9" s="45">
        <v>190000</v>
      </c>
      <c r="S9" s="45">
        <v>160880</v>
      </c>
      <c r="T9" s="45">
        <v>-48012</v>
      </c>
      <c r="U9" s="45">
        <v>-20509</v>
      </c>
      <c r="V9" s="45">
        <v>92358</v>
      </c>
    </row>
    <row r="10" spans="1:22" x14ac:dyDescent="0.2">
      <c r="B10" t="s">
        <v>107</v>
      </c>
      <c r="C10" s="45">
        <v>482535</v>
      </c>
      <c r="D10" s="45">
        <v>-308704</v>
      </c>
      <c r="E10" s="45">
        <v>173831</v>
      </c>
      <c r="F10" s="45">
        <v>-18986</v>
      </c>
      <c r="G10" s="45">
        <v>-627</v>
      </c>
      <c r="H10" s="45">
        <v>94448</v>
      </c>
      <c r="I10" s="77">
        <f>H10/$M$20*1000</f>
        <v>2.1368325791855201</v>
      </c>
      <c r="J10" s="45">
        <v>1245254</v>
      </c>
      <c r="K10" s="45">
        <v>1553336</v>
      </c>
      <c r="L10" s="45">
        <v>308081</v>
      </c>
      <c r="M10" s="45">
        <v>1046370</v>
      </c>
      <c r="N10" s="45">
        <v>308081</v>
      </c>
      <c r="O10" s="45">
        <v>370122</v>
      </c>
      <c r="P10" s="45">
        <v>230259</v>
      </c>
      <c r="Q10" s="45">
        <v>244128</v>
      </c>
      <c r="R10" s="45">
        <v>140000</v>
      </c>
      <c r="S10" s="45">
        <v>97465</v>
      </c>
      <c r="T10" s="45">
        <v>-14140</v>
      </c>
      <c r="U10" s="45">
        <v>-21408</v>
      </c>
      <c r="V10" s="45">
        <v>61916</v>
      </c>
    </row>
    <row r="11" spans="1:22" x14ac:dyDescent="0.2">
      <c r="B11" t="s">
        <v>106</v>
      </c>
      <c r="C11" s="45">
        <v>519224</v>
      </c>
      <c r="D11" s="45">
        <v>-373182</v>
      </c>
      <c r="E11" s="45">
        <v>146041</v>
      </c>
      <c r="F11" s="45">
        <v>-20894</v>
      </c>
      <c r="G11" s="45">
        <v>-1042</v>
      </c>
      <c r="H11" s="45">
        <v>75236</v>
      </c>
      <c r="I11" s="77"/>
      <c r="J11" s="45">
        <v>1159382</v>
      </c>
      <c r="K11" s="45">
        <v>1455757</v>
      </c>
      <c r="L11" s="45">
        <v>296374</v>
      </c>
      <c r="M11" s="45">
        <v>935680</v>
      </c>
      <c r="N11" s="45">
        <v>296374</v>
      </c>
      <c r="O11" s="45">
        <v>342693</v>
      </c>
      <c r="P11" s="45">
        <v>224794</v>
      </c>
      <c r="Q11" s="45">
        <v>182215</v>
      </c>
      <c r="R11" s="45">
        <v>125000</v>
      </c>
      <c r="S11" s="45">
        <v>77551</v>
      </c>
      <c r="T11" s="45">
        <v>-10990</v>
      </c>
      <c r="U11" s="45">
        <v>-19703</v>
      </c>
      <c r="V11" s="45">
        <v>46857</v>
      </c>
    </row>
    <row r="12" spans="1:22" x14ac:dyDescent="0.2">
      <c r="B12" t="s">
        <v>105</v>
      </c>
      <c r="C12" s="45">
        <v>356077</v>
      </c>
      <c r="D12" s="45">
        <v>-274654</v>
      </c>
      <c r="E12" s="45">
        <v>81423</v>
      </c>
      <c r="F12" s="45">
        <v>-19114</v>
      </c>
      <c r="G12" s="45">
        <v>-1024</v>
      </c>
      <c r="H12" s="45">
        <v>39103</v>
      </c>
      <c r="I12" s="77"/>
      <c r="J12" s="45">
        <v>1095746</v>
      </c>
      <c r="K12" s="45">
        <v>1335785</v>
      </c>
      <c r="L12" s="45">
        <v>240038</v>
      </c>
      <c r="M12" s="45">
        <v>811558</v>
      </c>
      <c r="N12" s="45">
        <v>240038</v>
      </c>
      <c r="O12" s="45">
        <v>284642</v>
      </c>
      <c r="P12" s="45">
        <v>202128</v>
      </c>
      <c r="Q12" s="45">
        <v>135381</v>
      </c>
      <c r="R12" s="45">
        <v>125000</v>
      </c>
      <c r="S12" s="45">
        <v>57415</v>
      </c>
      <c r="T12" s="45">
        <v>-4750</v>
      </c>
      <c r="U12" s="45">
        <v>-46684</v>
      </c>
      <c r="V12" s="45">
        <v>5980</v>
      </c>
    </row>
    <row r="13" spans="1:22" x14ac:dyDescent="0.2">
      <c r="B13" t="s">
        <v>104</v>
      </c>
      <c r="C13" s="45">
        <v>403712</v>
      </c>
      <c r="D13" s="45">
        <v>-299569</v>
      </c>
      <c r="E13" s="45">
        <v>104142</v>
      </c>
      <c r="F13" s="45">
        <v>-20026</v>
      </c>
      <c r="G13" s="45">
        <v>-1148</v>
      </c>
      <c r="H13" s="45">
        <v>56643</v>
      </c>
      <c r="J13" s="45">
        <v>1055932</v>
      </c>
      <c r="K13" s="45">
        <v>1330298</v>
      </c>
      <c r="L13" s="45">
        <v>274366</v>
      </c>
      <c r="M13" s="45">
        <v>793809</v>
      </c>
      <c r="N13" s="45">
        <v>274366</v>
      </c>
      <c r="O13" s="45">
        <v>256929</v>
      </c>
      <c r="P13" s="45">
        <v>219342</v>
      </c>
      <c r="Q13" s="45">
        <v>129402</v>
      </c>
      <c r="R13" s="45">
        <v>125000</v>
      </c>
      <c r="S13" s="45">
        <v>2589</v>
      </c>
      <c r="T13" s="45">
        <v>-9142</v>
      </c>
      <c r="U13" s="45">
        <v>24715</v>
      </c>
      <c r="V13" s="45">
        <v>18162</v>
      </c>
    </row>
    <row r="14" spans="1:22" x14ac:dyDescent="0.2">
      <c r="B14" t="s">
        <v>103</v>
      </c>
      <c r="C14" s="45">
        <v>295338</v>
      </c>
      <c r="D14" s="45">
        <v>-215183</v>
      </c>
      <c r="E14" s="45">
        <v>80154</v>
      </c>
      <c r="F14" s="45">
        <v>-19176</v>
      </c>
      <c r="G14" s="45">
        <v>-1894</v>
      </c>
      <c r="H14" s="45">
        <v>37942</v>
      </c>
      <c r="J14" s="45">
        <v>1041280</v>
      </c>
      <c r="K14" s="45">
        <v>1247211</v>
      </c>
      <c r="L14" s="45">
        <v>205931</v>
      </c>
      <c r="M14" s="45">
        <v>723155</v>
      </c>
      <c r="N14" s="45">
        <v>189681</v>
      </c>
      <c r="O14" s="45">
        <v>258403</v>
      </c>
      <c r="P14" s="45">
        <v>156661</v>
      </c>
      <c r="Q14" s="45">
        <v>111237</v>
      </c>
      <c r="R14" s="45">
        <v>140000</v>
      </c>
      <c r="S14" s="45">
        <v>4963</v>
      </c>
      <c r="T14" s="45">
        <v>48403</v>
      </c>
      <c r="U14" s="45">
        <v>-57310</v>
      </c>
      <c r="V14" s="45">
        <v>-3943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1338910</v>
      </c>
      <c r="C18" s="26">
        <v>1643064</v>
      </c>
      <c r="D18" s="26">
        <f>VLOOKUP(A1,'2020'!A40:F210,6,FALSE)</f>
        <v>178721</v>
      </c>
      <c r="E18" s="26">
        <v>257331</v>
      </c>
      <c r="F18" s="4">
        <f>D18/E18</f>
        <v>0.69451795547368955</v>
      </c>
      <c r="G18" s="139">
        <v>0</v>
      </c>
      <c r="J18" s="6">
        <v>2020</v>
      </c>
      <c r="K18" s="17">
        <f>VLOOKUP(A1,'2020'!A40:B210,2,FALSE)</f>
        <v>0</v>
      </c>
      <c r="L18" s="17">
        <f>VLOOKUP(A1,'2020'!A40:C210,3,FALSE)</f>
        <v>1004410</v>
      </c>
      <c r="M18" s="23">
        <f>VLOOKUP(A1,'2020'!A40:D210,4,FALSE)</f>
        <v>44220000</v>
      </c>
      <c r="N18" s="6"/>
      <c r="O18" s="6"/>
    </row>
    <row r="19" spans="1:17" x14ac:dyDescent="0.2">
      <c r="A19" s="13">
        <v>2021</v>
      </c>
      <c r="B19" s="26">
        <f>VLOOKUP(A1,'2021'!A40:E210,5,FALSE)</f>
        <v>1576769</v>
      </c>
      <c r="C19" s="26">
        <v>1576800</v>
      </c>
      <c r="D19" s="26">
        <f>VLOOKUP(A1,'2021'!A40:F210,6,FALSE)</f>
        <v>209261</v>
      </c>
      <c r="E19" s="26">
        <v>220000</v>
      </c>
      <c r="F19" s="4">
        <f>D19/E19</f>
        <v>0.95118636363636366</v>
      </c>
      <c r="G19" s="140"/>
      <c r="J19" s="6">
        <v>2021</v>
      </c>
      <c r="K19" s="17">
        <f>VLOOKUP(A1,'2021'!A40:B210,2,FALSE)</f>
        <v>442000</v>
      </c>
      <c r="L19" s="17">
        <f>VLOOKUP(A1,'2021'!A40:C210,3,FALSE)</f>
        <v>1159710</v>
      </c>
      <c r="M19" s="23">
        <f>VLOOKUP(A1,'2021'!A40:D210,4,FALSE)</f>
        <v>44200000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2104251</v>
      </c>
      <c r="C20" s="26">
        <v>1741531</v>
      </c>
      <c r="D20" s="26">
        <f>VLOOKUP(A1,'2022'!A40:F210,6,FALSE)</f>
        <v>354438</v>
      </c>
      <c r="E20" s="26">
        <v>251182</v>
      </c>
      <c r="F20" s="4">
        <f>D20/E20</f>
        <v>1.4110804118129483</v>
      </c>
      <c r="G20" s="140"/>
      <c r="J20" s="13">
        <v>2022</v>
      </c>
      <c r="K20" s="17">
        <f>VLOOKUP(A1,'2022'!A40:B210,2,FALSE)</f>
        <v>442000</v>
      </c>
      <c r="L20" s="17">
        <f>VLOOKUP(A1,'2022'!A40:C210,3,FALSE)</f>
        <v>1428917</v>
      </c>
      <c r="M20" s="23">
        <f>VLOOKUP(A1,'2022'!A40:D210,4,FALSE)</f>
        <v>44200000</v>
      </c>
      <c r="N20" s="23"/>
      <c r="O20" s="6"/>
    </row>
    <row r="21" spans="1:17" x14ac:dyDescent="0.2">
      <c r="A21" s="13">
        <v>2023</v>
      </c>
      <c r="B21" s="3">
        <f>VLOOKUP(A1,'2023'!A40:E210,5,FALSE)</f>
        <v>1588441</v>
      </c>
      <c r="C21" s="26">
        <v>1956710</v>
      </c>
      <c r="D21" s="26">
        <f>VLOOKUP(A1,'2023'!A40:F210,6,FALSE)</f>
        <v>209181</v>
      </c>
      <c r="E21" s="26">
        <v>270374</v>
      </c>
      <c r="F21" s="4">
        <f>D21/E21</f>
        <v>0.7736727643930259</v>
      </c>
      <c r="G21" s="141"/>
      <c r="J21" s="13">
        <v>2023</v>
      </c>
      <c r="K21" s="17">
        <f>VLOOKUP(A1,'2023'!A40:B210,2,FALSE)</f>
        <v>442000</v>
      </c>
      <c r="L21" s="17">
        <f>VLOOKUP(A1,'2023'!A40:C210,3,FALSE)</f>
        <v>1436269</v>
      </c>
      <c r="M21" s="23">
        <f>VLOOKUP(A1,'2023'!A40:D210,4,FALSE)</f>
        <v>44200000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442000</v>
      </c>
      <c r="L22" s="17">
        <f>L21</f>
        <v>1436269</v>
      </c>
      <c r="M22" s="23">
        <f>M21</f>
        <v>44200000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2022</v>
      </c>
      <c r="C31" s="60">
        <v>66000</v>
      </c>
      <c r="D31" s="26">
        <f>VLOOKUP(B31,A18:D21,4,FALSE)</f>
        <v>354438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4.732556561085973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6.1170588235294119</v>
      </c>
      <c r="L32" s="13" t="e">
        <f>E22/N22*1000</f>
        <v>#DIV/0!</v>
      </c>
      <c r="N32" s="130" t="s">
        <v>71</v>
      </c>
      <c r="O32" s="131"/>
      <c r="P32" s="74">
        <f>K31*P26</f>
        <v>59.346259276018095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76.707917647058821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32.494796380090499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113F6-EBBF-6D4A-8C4D-763A77E1A463}">
  <sheetPr codeName="Sheet10"/>
  <dimension ref="A1:V37"/>
  <sheetViews>
    <sheetView workbookViewId="0">
      <selection activeCell="H35" sqref="H35"/>
    </sheetView>
  </sheetViews>
  <sheetFormatPr baseColWidth="10" defaultRowHeight="16" x14ac:dyDescent="0.2"/>
  <cols>
    <col min="3" max="3" width="11.1640625" bestFit="1" customWidth="1"/>
    <col min="13" max="13" width="13.6640625" customWidth="1"/>
  </cols>
  <sheetData>
    <row r="1" spans="1:22" x14ac:dyDescent="0.2">
      <c r="A1" s="142" t="s">
        <v>222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3410805</v>
      </c>
      <c r="D3" s="45">
        <v>-3049542</v>
      </c>
      <c r="E3" s="45">
        <v>332278</v>
      </c>
      <c r="F3" s="45">
        <v>-228046</v>
      </c>
      <c r="G3" s="45">
        <v>-4352</v>
      </c>
      <c r="H3" s="45">
        <v>107693</v>
      </c>
      <c r="I3" s="77">
        <f t="shared" ref="I3:I5" si="0">H3/$M$21*1000</f>
        <v>0.275148185998978</v>
      </c>
      <c r="J3" s="45">
        <v>11558407</v>
      </c>
      <c r="K3" s="45">
        <v>13322467</v>
      </c>
      <c r="L3" s="45">
        <v>1764060</v>
      </c>
      <c r="M3" s="45">
        <v>9594723</v>
      </c>
      <c r="N3" s="45">
        <v>1476305</v>
      </c>
      <c r="O3" s="45">
        <v>1910840</v>
      </c>
      <c r="P3" s="45">
        <v>642052</v>
      </c>
      <c r="Q3" s="45">
        <v>1241561</v>
      </c>
      <c r="R3" s="45">
        <v>5385000</v>
      </c>
      <c r="S3" s="45">
        <v>-98871</v>
      </c>
      <c r="T3" s="45">
        <v>786496</v>
      </c>
      <c r="U3" s="45">
        <v>-640289</v>
      </c>
      <c r="V3" s="45">
        <v>47335</v>
      </c>
    </row>
    <row r="4" spans="1:22" x14ac:dyDescent="0.2">
      <c r="B4" t="s">
        <v>21</v>
      </c>
      <c r="C4" s="45">
        <v>3259939</v>
      </c>
      <c r="D4" s="45">
        <v>-2807679</v>
      </c>
      <c r="E4" s="45">
        <v>407911</v>
      </c>
      <c r="F4" s="45">
        <v>-216394</v>
      </c>
      <c r="G4" s="45">
        <v>-13949</v>
      </c>
      <c r="H4" s="45">
        <v>64023</v>
      </c>
      <c r="I4" s="77">
        <f t="shared" si="0"/>
        <v>0.1635743484925907</v>
      </c>
      <c r="J4" s="45">
        <v>11526908</v>
      </c>
      <c r="K4" s="45">
        <v>14275484</v>
      </c>
      <c r="L4" s="45">
        <v>2748575</v>
      </c>
      <c r="M4" s="45">
        <v>10440540</v>
      </c>
      <c r="N4" s="45">
        <v>2135662</v>
      </c>
      <c r="O4" s="45">
        <v>2204585</v>
      </c>
      <c r="P4" s="45">
        <v>624440</v>
      </c>
      <c r="Q4" s="45">
        <v>1186950</v>
      </c>
      <c r="R4" s="45">
        <v>6100000</v>
      </c>
      <c r="S4" s="45">
        <v>436374</v>
      </c>
      <c r="T4" s="45">
        <v>648737</v>
      </c>
      <c r="U4" s="45">
        <v>-1167598</v>
      </c>
      <c r="V4" s="45">
        <v>-82486</v>
      </c>
    </row>
    <row r="5" spans="1:22" x14ac:dyDescent="0.2">
      <c r="B5" t="s">
        <v>22</v>
      </c>
      <c r="C5" s="45">
        <v>3759340</v>
      </c>
      <c r="D5" s="45">
        <v>-3318447</v>
      </c>
      <c r="E5" s="45">
        <v>388666</v>
      </c>
      <c r="F5" s="45">
        <v>-229823</v>
      </c>
      <c r="G5" s="45">
        <v>-15718</v>
      </c>
      <c r="H5" s="45">
        <v>100848</v>
      </c>
      <c r="I5" s="77">
        <f t="shared" si="0"/>
        <v>0.25765968318855387</v>
      </c>
      <c r="J5" s="45">
        <v>12687044</v>
      </c>
      <c r="K5" s="45">
        <v>15158067</v>
      </c>
      <c r="L5" s="45">
        <v>2471023</v>
      </c>
      <c r="M5" s="45">
        <v>11274577</v>
      </c>
      <c r="N5" s="45">
        <v>1832999</v>
      </c>
      <c r="O5" s="45">
        <v>2336851</v>
      </c>
      <c r="P5" s="45">
        <v>599541</v>
      </c>
      <c r="Q5" s="45">
        <v>1268363</v>
      </c>
      <c r="R5" s="45">
        <v>6700000</v>
      </c>
      <c r="S5" s="45">
        <v>602998</v>
      </c>
      <c r="T5" s="45">
        <v>-1218134</v>
      </c>
      <c r="U5" s="45">
        <v>4802</v>
      </c>
      <c r="V5" s="45">
        <v>-610333</v>
      </c>
    </row>
    <row r="6" spans="1:22" x14ac:dyDescent="0.2">
      <c r="B6" t="s">
        <v>23</v>
      </c>
      <c r="C6" s="45">
        <v>3289423</v>
      </c>
      <c r="D6" s="45">
        <v>-2741769</v>
      </c>
      <c r="E6" s="45">
        <v>522890</v>
      </c>
      <c r="F6" s="45">
        <v>-174179</v>
      </c>
      <c r="G6" s="45">
        <v>-16617</v>
      </c>
      <c r="H6" s="45">
        <v>260109</v>
      </c>
      <c r="I6" s="77">
        <f>H6/$M$21*1000</f>
        <v>0.66456055186509966</v>
      </c>
      <c r="J6" s="45">
        <v>12673816</v>
      </c>
      <c r="K6" s="45">
        <v>15771505</v>
      </c>
      <c r="L6" s="45">
        <v>3097689</v>
      </c>
      <c r="M6" s="45">
        <v>11707171</v>
      </c>
      <c r="N6" s="45">
        <v>2509794</v>
      </c>
      <c r="O6" s="45">
        <v>3495919</v>
      </c>
      <c r="P6" s="45">
        <v>499853</v>
      </c>
      <c r="Q6" s="45">
        <v>1878666</v>
      </c>
      <c r="R6" s="45">
        <v>5430000</v>
      </c>
      <c r="S6" s="45">
        <v>-102228</v>
      </c>
      <c r="T6" s="45">
        <v>1531621</v>
      </c>
      <c r="U6" s="45">
        <v>-1634567</v>
      </c>
      <c r="V6" s="45">
        <v>-205174</v>
      </c>
    </row>
    <row r="7" spans="1:22" x14ac:dyDescent="0.2">
      <c r="B7" t="s">
        <v>110</v>
      </c>
      <c r="C7" s="45">
        <v>3878926</v>
      </c>
      <c r="D7" s="45">
        <v>-2260426</v>
      </c>
      <c r="E7" s="45">
        <v>1639266</v>
      </c>
      <c r="F7" s="45">
        <v>-299091</v>
      </c>
      <c r="G7" s="45">
        <v>-17825</v>
      </c>
      <c r="H7" s="45">
        <v>1147181</v>
      </c>
      <c r="I7" s="77">
        <f t="shared" ref="I7:I9" si="1">H7/$M$20*1000</f>
        <v>2.930968318855391</v>
      </c>
      <c r="J7" s="45">
        <v>14038724</v>
      </c>
      <c r="K7" s="45">
        <v>17747545</v>
      </c>
      <c r="L7" s="45">
        <v>3708821</v>
      </c>
      <c r="M7" s="45">
        <v>13627704</v>
      </c>
      <c r="N7" s="45">
        <v>3022982</v>
      </c>
      <c r="O7" s="45">
        <v>3920234</v>
      </c>
      <c r="P7" s="45">
        <v>458327</v>
      </c>
      <c r="Q7" s="45">
        <v>1883841</v>
      </c>
      <c r="R7" s="45">
        <v>7080000</v>
      </c>
      <c r="S7" s="45">
        <v>-54232</v>
      </c>
      <c r="T7" s="45">
        <v>-1234477</v>
      </c>
      <c r="U7" s="45">
        <v>-93423</v>
      </c>
      <c r="V7" s="45">
        <v>-1382133</v>
      </c>
    </row>
    <row r="8" spans="1:22" x14ac:dyDescent="0.2">
      <c r="B8" t="s">
        <v>109</v>
      </c>
      <c r="C8" s="45">
        <v>3930183</v>
      </c>
      <c r="D8" s="45">
        <v>-2395823</v>
      </c>
      <c r="E8" s="45">
        <v>1489270</v>
      </c>
      <c r="F8" s="45">
        <v>-224104</v>
      </c>
      <c r="G8" s="45">
        <v>-15356</v>
      </c>
      <c r="H8" s="45">
        <v>997572</v>
      </c>
      <c r="I8" s="77">
        <f t="shared" si="1"/>
        <v>2.5487276443536024</v>
      </c>
      <c r="J8" s="45">
        <v>12995512</v>
      </c>
      <c r="K8" s="45">
        <v>16762541</v>
      </c>
      <c r="L8" s="45">
        <v>3767029</v>
      </c>
      <c r="M8" s="45">
        <v>12683948</v>
      </c>
      <c r="N8" s="45">
        <v>3038067</v>
      </c>
      <c r="O8" s="45">
        <v>2738412</v>
      </c>
      <c r="P8" s="45">
        <v>548990</v>
      </c>
      <c r="Q8" s="45">
        <v>3267683</v>
      </c>
      <c r="R8" s="45">
        <v>5830000</v>
      </c>
      <c r="S8" s="45">
        <v>957934</v>
      </c>
      <c r="T8" s="45">
        <v>-912462</v>
      </c>
      <c r="U8" s="45">
        <v>-1571113</v>
      </c>
      <c r="V8" s="45">
        <v>-1525641</v>
      </c>
    </row>
    <row r="9" spans="1:22" x14ac:dyDescent="0.2">
      <c r="B9" t="s">
        <v>108</v>
      </c>
      <c r="C9" s="45">
        <v>5050788</v>
      </c>
      <c r="D9" s="45">
        <v>-3083152</v>
      </c>
      <c r="E9" s="45">
        <v>1930127</v>
      </c>
      <c r="F9" s="45">
        <v>-236266</v>
      </c>
      <c r="G9" s="45">
        <v>-15759</v>
      </c>
      <c r="H9" s="45">
        <v>1327167</v>
      </c>
      <c r="I9" s="77">
        <f t="shared" si="1"/>
        <v>3.3908201328564131</v>
      </c>
      <c r="J9" s="45">
        <v>13577930</v>
      </c>
      <c r="K9" s="45">
        <v>17460844</v>
      </c>
      <c r="L9" s="45">
        <v>3882914</v>
      </c>
      <c r="M9" s="45">
        <v>13309577</v>
      </c>
      <c r="N9" s="45">
        <v>3097107</v>
      </c>
      <c r="O9" s="45">
        <v>2734957</v>
      </c>
      <c r="P9" s="45">
        <v>619121</v>
      </c>
      <c r="Q9" s="45">
        <v>4798068</v>
      </c>
      <c r="R9" s="45">
        <v>4830000</v>
      </c>
      <c r="S9" s="45">
        <v>1215591</v>
      </c>
      <c r="T9" s="45">
        <v>146891</v>
      </c>
      <c r="U9" s="45">
        <v>-75067</v>
      </c>
      <c r="V9" s="45">
        <v>1287415</v>
      </c>
    </row>
    <row r="10" spans="1:22" x14ac:dyDescent="0.2">
      <c r="B10" t="s">
        <v>107</v>
      </c>
      <c r="C10" s="45">
        <v>5884814</v>
      </c>
      <c r="D10" s="45">
        <v>-3006474</v>
      </c>
      <c r="E10" s="45">
        <v>2822637</v>
      </c>
      <c r="F10" s="45">
        <v>-218244</v>
      </c>
      <c r="G10" s="45">
        <v>-15845</v>
      </c>
      <c r="H10" s="45">
        <v>2114241</v>
      </c>
      <c r="I10" s="77">
        <f>H10/$M$20*1000</f>
        <v>5.4017399080224839</v>
      </c>
      <c r="J10" s="45">
        <v>12389446</v>
      </c>
      <c r="K10" s="45">
        <v>15833067</v>
      </c>
      <c r="L10" s="45">
        <v>3443620</v>
      </c>
      <c r="M10" s="45">
        <v>11524073</v>
      </c>
      <c r="N10" s="45">
        <v>2440571</v>
      </c>
      <c r="O10" s="45">
        <v>2177004</v>
      </c>
      <c r="P10" s="45">
        <v>547021</v>
      </c>
      <c r="Q10" s="45">
        <v>3510320</v>
      </c>
      <c r="R10" s="45">
        <v>4945000</v>
      </c>
      <c r="S10" s="45">
        <v>2846151</v>
      </c>
      <c r="T10" s="45">
        <v>-1443823</v>
      </c>
      <c r="U10" s="45">
        <v>-416123</v>
      </c>
      <c r="V10" s="45">
        <v>986205</v>
      </c>
    </row>
    <row r="11" spans="1:22" x14ac:dyDescent="0.2">
      <c r="B11" t="s">
        <v>106</v>
      </c>
      <c r="C11" s="45">
        <v>5068837</v>
      </c>
      <c r="D11" s="45">
        <v>-2714673</v>
      </c>
      <c r="E11" s="45">
        <v>2371678</v>
      </c>
      <c r="F11" s="45">
        <v>-300310</v>
      </c>
      <c r="G11" s="45">
        <v>-16283</v>
      </c>
      <c r="H11" s="45">
        <v>1643667</v>
      </c>
      <c r="I11" s="77"/>
      <c r="J11" s="45">
        <v>10712225</v>
      </c>
      <c r="K11" s="45">
        <v>13917831</v>
      </c>
      <c r="L11" s="45">
        <v>3205606</v>
      </c>
      <c r="M11" s="45">
        <v>9519480</v>
      </c>
      <c r="N11" s="45">
        <v>2152487</v>
      </c>
      <c r="O11" s="45">
        <v>2775533</v>
      </c>
      <c r="P11" s="45">
        <v>488926</v>
      </c>
      <c r="Q11" s="45">
        <v>2524115</v>
      </c>
      <c r="R11" s="45">
        <v>3455000</v>
      </c>
      <c r="S11" s="45">
        <v>586420</v>
      </c>
      <c r="T11" s="45">
        <v>-836309</v>
      </c>
      <c r="U11" s="45">
        <v>-2332</v>
      </c>
      <c r="V11" s="45">
        <v>-252221</v>
      </c>
    </row>
    <row r="12" spans="1:22" x14ac:dyDescent="0.2">
      <c r="B12" t="s">
        <v>105</v>
      </c>
      <c r="C12" s="45">
        <v>2858912</v>
      </c>
      <c r="D12" s="45">
        <v>-1783050</v>
      </c>
      <c r="E12" s="45">
        <v>1040973</v>
      </c>
      <c r="F12" s="45">
        <v>-206171</v>
      </c>
      <c r="G12" s="45">
        <v>-17735</v>
      </c>
      <c r="H12" s="45">
        <v>618017</v>
      </c>
      <c r="I12" s="77"/>
      <c r="J12" s="45">
        <v>9071210</v>
      </c>
      <c r="K12" s="45">
        <v>12196086</v>
      </c>
      <c r="L12" s="45">
        <v>3124875</v>
      </c>
      <c r="M12" s="45">
        <v>7692277</v>
      </c>
      <c r="N12" s="45">
        <v>2158584</v>
      </c>
      <c r="O12" s="45">
        <v>1757696</v>
      </c>
      <c r="P12" s="45">
        <v>383867</v>
      </c>
      <c r="Q12" s="45">
        <v>2773726</v>
      </c>
      <c r="R12" s="45">
        <v>2495000</v>
      </c>
      <c r="S12" s="45">
        <v>397261</v>
      </c>
      <c r="T12" s="45">
        <v>148806</v>
      </c>
      <c r="U12" s="45">
        <v>-401498</v>
      </c>
      <c r="V12" s="45">
        <v>144568</v>
      </c>
    </row>
    <row r="13" spans="1:22" x14ac:dyDescent="0.2">
      <c r="A13" t="s">
        <v>298</v>
      </c>
      <c r="B13" t="s">
        <v>104</v>
      </c>
      <c r="C13" s="45">
        <v>2979892</v>
      </c>
      <c r="D13" s="45">
        <v>-1990446</v>
      </c>
      <c r="E13" s="45">
        <v>940298</v>
      </c>
      <c r="F13" s="45">
        <v>-161736</v>
      </c>
      <c r="G13" s="45">
        <v>-17294</v>
      </c>
      <c r="H13" s="45">
        <v>684290</v>
      </c>
      <c r="J13" s="45">
        <v>8779725</v>
      </c>
      <c r="K13" s="45">
        <v>11960993</v>
      </c>
      <c r="L13" s="45">
        <v>3181267</v>
      </c>
      <c r="M13" s="45">
        <v>7326135</v>
      </c>
      <c r="N13" s="45">
        <v>2152828</v>
      </c>
      <c r="O13" s="45">
        <v>1498198</v>
      </c>
      <c r="P13" s="45">
        <v>335683</v>
      </c>
      <c r="Q13" s="45">
        <v>2627446</v>
      </c>
      <c r="R13" s="45">
        <v>2555000</v>
      </c>
      <c r="S13" s="45">
        <v>1034734</v>
      </c>
      <c r="T13" s="45">
        <v>-789142</v>
      </c>
      <c r="U13" s="45">
        <v>23193</v>
      </c>
      <c r="V13" s="45">
        <v>268785</v>
      </c>
    </row>
    <row r="14" spans="1:22" x14ac:dyDescent="0.2">
      <c r="B14" t="s">
        <v>103</v>
      </c>
      <c r="C14" s="45">
        <v>1974038</v>
      </c>
      <c r="D14" s="45">
        <v>-1512431</v>
      </c>
      <c r="E14" s="45">
        <v>432588</v>
      </c>
      <c r="F14" s="45">
        <v>-149733</v>
      </c>
      <c r="G14" s="45">
        <v>-17952</v>
      </c>
      <c r="H14" s="45">
        <v>170726</v>
      </c>
      <c r="J14" s="45">
        <v>8149506</v>
      </c>
      <c r="K14" s="45">
        <v>11309784</v>
      </c>
      <c r="L14" s="45">
        <v>3160277</v>
      </c>
      <c r="M14" s="45">
        <v>6451258</v>
      </c>
      <c r="N14" s="45">
        <v>2186396</v>
      </c>
      <c r="O14" s="45">
        <v>1396454</v>
      </c>
      <c r="P14" s="45">
        <v>506442</v>
      </c>
      <c r="Q14" s="45">
        <v>2358659</v>
      </c>
      <c r="R14" s="45">
        <v>1905000</v>
      </c>
      <c r="S14" s="45">
        <v>339422</v>
      </c>
      <c r="T14" s="45">
        <v>302376</v>
      </c>
      <c r="U14" s="45">
        <v>-312337</v>
      </c>
      <c r="V14" s="45">
        <v>329461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7761818</v>
      </c>
      <c r="C18" s="26">
        <v>9237000</v>
      </c>
      <c r="D18" s="26">
        <f>VLOOKUP(A1,'2020'!A40:F210,6,FALSE)</f>
        <v>600561</v>
      </c>
      <c r="E18" s="26">
        <v>433000</v>
      </c>
      <c r="F18" s="4">
        <f>D18/E18</f>
        <v>1.3869769053117782</v>
      </c>
      <c r="G18" s="139">
        <v>0</v>
      </c>
      <c r="J18" s="6">
        <v>2020</v>
      </c>
      <c r="K18" s="17">
        <f>VLOOKUP(A1,'2020'!A40:B210,2,FALSE)</f>
        <v>3914000</v>
      </c>
      <c r="L18" s="17">
        <f>VLOOKUP(A1,'2020'!A40:C210,3,FALSE)</f>
        <v>8247499</v>
      </c>
      <c r="M18" s="23">
        <f>VLOOKUP(A1,'2020'!A40:D210,4,FALSE)</f>
        <v>391400000</v>
      </c>
      <c r="N18" s="6"/>
      <c r="O18" s="6"/>
    </row>
    <row r="19" spans="1:17" x14ac:dyDescent="0.2">
      <c r="A19" s="13">
        <v>2021</v>
      </c>
      <c r="B19" s="26">
        <f>VLOOKUP(A1,'2021'!A40:E210,5,FALSE)</f>
        <v>12786141</v>
      </c>
      <c r="C19" s="26">
        <v>8331000</v>
      </c>
      <c r="D19" s="26">
        <f>VLOOKUP(A1,'2021'!A40:F210,6,FALSE)</f>
        <v>3117133</v>
      </c>
      <c r="E19" s="26">
        <v>365000</v>
      </c>
      <c r="F19" s="4">
        <f>D19/E19</f>
        <v>8.5400904109589035</v>
      </c>
      <c r="G19" s="140"/>
      <c r="J19" s="6">
        <v>2021</v>
      </c>
      <c r="K19" s="17">
        <f>VLOOKUP(A1,'2021'!A40:B210,2,FALSE)</f>
        <v>3914000</v>
      </c>
      <c r="L19" s="17">
        <f>VLOOKUP(A1,'2021'!A40:C210,3,FALSE)</f>
        <v>10713159</v>
      </c>
      <c r="M19" s="23">
        <f>VLOOKUP(A1,'2021'!A40:D210,4,FALSE)</f>
        <v>391400000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18627179</v>
      </c>
      <c r="C20" s="26">
        <v>17239000</v>
      </c>
      <c r="D20" s="26">
        <f>VLOOKUP(A1,'2022'!A40:F210,6,FALSE)</f>
        <v>5564877</v>
      </c>
      <c r="E20" s="26">
        <v>3473000</v>
      </c>
      <c r="F20" s="4">
        <f>D20/E20</f>
        <v>1.6023256550532681</v>
      </c>
      <c r="G20" s="140"/>
      <c r="J20" s="13">
        <v>2022</v>
      </c>
      <c r="K20" s="17">
        <f>VLOOKUP(A1,'2022'!A40:B210,2,FALSE)</f>
        <v>3914000</v>
      </c>
      <c r="L20" s="17">
        <f>VLOOKUP(A1,'2022'!A40:C210,3,FALSE)</f>
        <v>14017438</v>
      </c>
      <c r="M20" s="23">
        <f>VLOOKUP(A1,'2022'!A40:D210,4,FALSE)</f>
        <v>391400000</v>
      </c>
      <c r="N20" s="23"/>
      <c r="O20" s="6"/>
    </row>
    <row r="21" spans="1:17" x14ac:dyDescent="0.2">
      <c r="A21" s="13">
        <v>2023</v>
      </c>
      <c r="B21" s="3">
        <f>VLOOKUP(A1,'2023'!A40:E210,5,FALSE)</f>
        <v>13569185</v>
      </c>
      <c r="C21" s="3">
        <v>17372000</v>
      </c>
      <c r="D21" s="26">
        <f>VLOOKUP(A1,'2023'!A40:F210,6,FALSE)</f>
        <v>532673</v>
      </c>
      <c r="E21" s="3">
        <v>2250000</v>
      </c>
      <c r="F21" s="4">
        <f>D21/E21</f>
        <v>0.23674355555555557</v>
      </c>
      <c r="G21" s="141"/>
      <c r="J21" s="13">
        <v>2023</v>
      </c>
      <c r="K21" s="17">
        <f>VLOOKUP(A1,'2023'!A40:B210,2,FALSE)</f>
        <v>3914000</v>
      </c>
      <c r="L21" s="17">
        <f>VLOOKUP(A1,'2023'!A40:C210,3,FALSE)</f>
        <v>11558407</v>
      </c>
      <c r="M21" s="23">
        <f>VLOOKUP(A1,'2023'!A40:D210,4,FALSE)</f>
        <v>391400000</v>
      </c>
      <c r="N21" s="39"/>
      <c r="O21" s="6"/>
    </row>
    <row r="22" spans="1:17" x14ac:dyDescent="0.2">
      <c r="A22" s="13">
        <v>2024</v>
      </c>
      <c r="B22" s="3"/>
      <c r="C22" s="3">
        <v>12755000</v>
      </c>
      <c r="D22" s="26"/>
      <c r="E22" s="3">
        <v>542000</v>
      </c>
      <c r="F22" s="3"/>
      <c r="G22" s="3">
        <f>E22 + E22 * G18</f>
        <v>542000</v>
      </c>
      <c r="J22" s="13">
        <v>2024</v>
      </c>
      <c r="K22" s="17">
        <f>K21</f>
        <v>3914000</v>
      </c>
      <c r="L22" s="17">
        <f>L21</f>
        <v>11558407</v>
      </c>
      <c r="M22" s="23">
        <f>M21</f>
        <v>391400000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7304.7436627979378</v>
      </c>
      <c r="L26" s="60">
        <f>K26-K26*(100%-(VLOOKUP(B31,J18:K21,2,FALSE)/K22))</f>
        <v>7304.7436627979378</v>
      </c>
      <c r="M26" s="60">
        <f>K26-K26*(100%-(VLOOKUP(B31,J18:L21,3,FALSE)/L22))</f>
        <v>8858.8151809469073</v>
      </c>
      <c r="N26" s="39">
        <f>K26-K26*(100%-(VLOOKUP(B31,J18:M21,4,FALSE)/M22))</f>
        <v>7304.7436627979378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7304.7436627979378</v>
      </c>
      <c r="L27" s="60">
        <f>K27-K27*(100%-(VLOOKUP(B31,J18:K21,2,FALSE)/K22))</f>
        <v>7304.7436627979378</v>
      </c>
      <c r="M27" s="60">
        <f>K27-K27*(100%-(VLOOKUP(B31,J18:L21,3,FALSE)/L22))</f>
        <v>8858.8151809469073</v>
      </c>
      <c r="N27" s="39">
        <f>K27-K27*(100%-(VLOOKUP(B31,J18:M21,4,FALSE)/M22))</f>
        <v>7304.7436627979378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2022</v>
      </c>
      <c r="C31" s="3">
        <v>75000</v>
      </c>
      <c r="D31" s="26">
        <f>VLOOKUP(B31,A18:D21,4,FALSE)</f>
        <v>5564877</v>
      </c>
      <c r="E31" s="43">
        <f>E22/D31</f>
        <v>9.7396582170639165E-2</v>
      </c>
      <c r="F31" s="43">
        <f>G22/D31</f>
        <v>9.7396582170639165E-2</v>
      </c>
      <c r="G31" s="72"/>
      <c r="J31" s="42"/>
      <c r="K31" s="74">
        <f>SUM(I3:I6)</f>
        <v>1.3609427695452223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5.7485947879407258</v>
      </c>
      <c r="L32" s="13" t="e">
        <f>E22/N22*1000</f>
        <v>#DIV/0!</v>
      </c>
      <c r="N32" s="130" t="s">
        <v>71</v>
      </c>
      <c r="O32" s="131"/>
      <c r="P32" s="74">
        <f>K31*P26</f>
        <v>17.066222330097087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72.087378640776691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29.530932549821152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0B529-80D2-964E-B0F3-B56D17C398CA}">
  <sheetPr codeName="Sheet11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256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2229192</v>
      </c>
      <c r="D3" s="45">
        <v>-1975449</v>
      </c>
      <c r="E3" s="45">
        <v>227424</v>
      </c>
      <c r="F3" s="45">
        <v>-85213</v>
      </c>
      <c r="G3" s="45">
        <v>-23779</v>
      </c>
      <c r="H3" s="45">
        <v>36404</v>
      </c>
      <c r="I3" s="77">
        <f t="shared" ref="I3:I5" si="0">H3/$M$21*1000</f>
        <v>0.63678989045496137</v>
      </c>
      <c r="J3" s="45">
        <v>1285955</v>
      </c>
      <c r="K3" s="45">
        <v>3453879</v>
      </c>
      <c r="L3" s="45">
        <v>2167923</v>
      </c>
      <c r="M3" s="45">
        <v>2743424</v>
      </c>
      <c r="N3" s="45">
        <v>2158323</v>
      </c>
      <c r="O3" s="45">
        <v>1520212</v>
      </c>
      <c r="P3" s="45">
        <v>560745</v>
      </c>
      <c r="Q3" s="45">
        <v>602044</v>
      </c>
      <c r="R3" s="45">
        <v>25000</v>
      </c>
      <c r="S3" s="45">
        <v>-92498</v>
      </c>
      <c r="T3" s="45">
        <v>344</v>
      </c>
      <c r="U3" s="45">
        <v>286919</v>
      </c>
      <c r="V3" s="45">
        <v>194764</v>
      </c>
    </row>
    <row r="4" spans="1:22" x14ac:dyDescent="0.2">
      <c r="B4" t="s">
        <v>21</v>
      </c>
      <c r="C4" s="45">
        <v>2748060</v>
      </c>
      <c r="D4" s="45">
        <v>-2370071</v>
      </c>
      <c r="E4" s="45">
        <v>338838</v>
      </c>
      <c r="F4" s="45">
        <v>-176665</v>
      </c>
      <c r="G4" s="45">
        <v>-24810</v>
      </c>
      <c r="H4" s="45">
        <v>80775</v>
      </c>
      <c r="I4" s="77">
        <f t="shared" si="0"/>
        <v>1.412940979054486</v>
      </c>
      <c r="J4" s="45">
        <v>1263262</v>
      </c>
      <c r="K4" s="45">
        <v>3747552</v>
      </c>
      <c r="L4" s="45">
        <v>2484289</v>
      </c>
      <c r="M4" s="45">
        <v>3030189</v>
      </c>
      <c r="N4" s="45">
        <v>2472801</v>
      </c>
      <c r="O4" s="45">
        <v>1667177</v>
      </c>
      <c r="P4" s="45">
        <v>892628</v>
      </c>
      <c r="Q4" s="45">
        <v>407279</v>
      </c>
      <c r="R4" s="45">
        <v>23500</v>
      </c>
      <c r="S4" s="45">
        <v>618086</v>
      </c>
      <c r="T4" s="45">
        <v>-7874</v>
      </c>
      <c r="U4" s="45">
        <v>-521236</v>
      </c>
      <c r="V4" s="45">
        <v>88976</v>
      </c>
    </row>
    <row r="5" spans="1:22" x14ac:dyDescent="0.2">
      <c r="B5" t="s">
        <v>22</v>
      </c>
      <c r="C5" s="45">
        <v>2365673</v>
      </c>
      <c r="D5" s="45">
        <v>-2074908</v>
      </c>
      <c r="E5" s="45">
        <v>258807</v>
      </c>
      <c r="F5" s="45">
        <v>-97273</v>
      </c>
      <c r="G5" s="45">
        <v>-35979</v>
      </c>
      <c r="H5" s="45">
        <v>52706</v>
      </c>
      <c r="I5" s="77">
        <f t="shared" si="0"/>
        <v>0.92194945517852966</v>
      </c>
      <c r="J5" s="45">
        <v>1219488</v>
      </c>
      <c r="K5" s="45">
        <v>3801840</v>
      </c>
      <c r="L5" s="45">
        <v>2582352</v>
      </c>
      <c r="M5" s="45">
        <v>3049918</v>
      </c>
      <c r="N5" s="45">
        <v>2567459</v>
      </c>
      <c r="O5" s="45">
        <v>1917140</v>
      </c>
      <c r="P5" s="45">
        <v>735754</v>
      </c>
      <c r="Q5" s="45">
        <v>318302</v>
      </c>
      <c r="R5" s="45">
        <v>20000</v>
      </c>
      <c r="S5" s="45">
        <v>596102</v>
      </c>
      <c r="T5" s="45">
        <v>-23780</v>
      </c>
      <c r="U5" s="45">
        <v>-438184</v>
      </c>
      <c r="V5" s="45">
        <v>134137</v>
      </c>
    </row>
    <row r="6" spans="1:22" x14ac:dyDescent="0.2">
      <c r="B6" t="s">
        <v>23</v>
      </c>
      <c r="C6" s="45">
        <v>1363519</v>
      </c>
      <c r="D6" s="45">
        <v>-1259616</v>
      </c>
      <c r="E6" s="45">
        <v>83292</v>
      </c>
      <c r="F6" s="45">
        <v>-64511</v>
      </c>
      <c r="G6" s="45">
        <v>-32976</v>
      </c>
      <c r="H6" s="45">
        <v>-21528</v>
      </c>
      <c r="I6" s="77">
        <f>H6/$M$21*1000</f>
        <v>-0.37657435341485579</v>
      </c>
      <c r="J6" s="45">
        <v>1265756</v>
      </c>
      <c r="K6" s="45">
        <v>4096880</v>
      </c>
      <c r="L6" s="45">
        <v>2831124</v>
      </c>
      <c r="M6" s="45">
        <v>3318460</v>
      </c>
      <c r="N6" s="45">
        <v>2812827</v>
      </c>
      <c r="O6" s="45">
        <v>2558901</v>
      </c>
      <c r="P6" s="45">
        <v>510927</v>
      </c>
      <c r="Q6" s="45">
        <v>184164</v>
      </c>
      <c r="R6" s="45">
        <v>5000</v>
      </c>
      <c r="S6" s="45">
        <v>-294672</v>
      </c>
      <c r="T6" s="45">
        <v>-544</v>
      </c>
      <c r="U6" s="45">
        <v>-61669</v>
      </c>
      <c r="V6" s="45">
        <v>-356887</v>
      </c>
    </row>
    <row r="7" spans="1:22" x14ac:dyDescent="0.2">
      <c r="B7" t="s">
        <v>110</v>
      </c>
      <c r="C7" s="45">
        <v>1918912</v>
      </c>
      <c r="D7" s="45">
        <v>-1727772</v>
      </c>
      <c r="E7" s="45">
        <v>167079</v>
      </c>
      <c r="F7" s="45">
        <v>-56025</v>
      </c>
      <c r="G7" s="45">
        <v>-31107</v>
      </c>
      <c r="H7" s="45">
        <v>16419</v>
      </c>
      <c r="I7" s="77">
        <f t="shared" ref="I7:I9" si="1">H7/$M$20*1000</f>
        <v>0.28720616447038816</v>
      </c>
      <c r="J7" s="45">
        <v>1351526</v>
      </c>
      <c r="K7" s="45">
        <v>4289043</v>
      </c>
      <c r="L7" s="45">
        <v>2937517</v>
      </c>
      <c r="M7" s="45">
        <v>3487312</v>
      </c>
      <c r="N7" s="45">
        <v>2914382</v>
      </c>
      <c r="O7" s="45">
        <v>2333762</v>
      </c>
      <c r="P7" s="45">
        <v>564155</v>
      </c>
      <c r="Q7" s="45">
        <v>539023</v>
      </c>
      <c r="R7" s="45">
        <v>7000</v>
      </c>
      <c r="S7" s="45">
        <v>-58484</v>
      </c>
      <c r="T7" s="45">
        <v>-426</v>
      </c>
      <c r="U7" s="45">
        <v>161850</v>
      </c>
      <c r="V7" s="45">
        <v>102940</v>
      </c>
    </row>
    <row r="8" spans="1:22" x14ac:dyDescent="0.2">
      <c r="B8" t="s">
        <v>109</v>
      </c>
      <c r="C8" s="45">
        <v>2306197</v>
      </c>
      <c r="D8" s="45">
        <v>-2102328</v>
      </c>
      <c r="E8" s="45">
        <v>183101</v>
      </c>
      <c r="F8" s="45">
        <v>-102557</v>
      </c>
      <c r="G8" s="45">
        <v>-27030</v>
      </c>
      <c r="H8" s="45">
        <v>6084</v>
      </c>
      <c r="I8" s="77">
        <f t="shared" si="1"/>
        <v>0.10642318683463316</v>
      </c>
      <c r="J8" s="45">
        <v>1329884</v>
      </c>
      <c r="K8" s="45">
        <v>4298355</v>
      </c>
      <c r="L8" s="45">
        <v>2968470</v>
      </c>
      <c r="M8" s="45">
        <v>3487641</v>
      </c>
      <c r="N8" s="45">
        <v>2942013</v>
      </c>
      <c r="O8" s="45">
        <v>2086984</v>
      </c>
      <c r="P8" s="45">
        <v>903372</v>
      </c>
      <c r="Q8" s="45">
        <v>436082</v>
      </c>
      <c r="R8" s="45">
        <v>5000</v>
      </c>
      <c r="S8" s="45">
        <v>552240</v>
      </c>
      <c r="T8" s="45">
        <v>-34746</v>
      </c>
      <c r="U8" s="45">
        <v>-255518</v>
      </c>
      <c r="V8" s="45">
        <v>261975</v>
      </c>
    </row>
    <row r="9" spans="1:22" x14ac:dyDescent="0.2">
      <c r="B9" t="s">
        <v>108</v>
      </c>
      <c r="C9" s="45">
        <v>1846767</v>
      </c>
      <c r="D9" s="45">
        <v>-1596160</v>
      </c>
      <c r="E9" s="45">
        <v>208646</v>
      </c>
      <c r="F9" s="45">
        <v>-49421</v>
      </c>
      <c r="G9" s="45">
        <v>-21024</v>
      </c>
      <c r="H9" s="45">
        <v>53758</v>
      </c>
      <c r="I9" s="77">
        <f t="shared" si="1"/>
        <v>0.94035136059438018</v>
      </c>
      <c r="J9" s="45">
        <v>1334177</v>
      </c>
      <c r="K9" s="45">
        <v>4413534</v>
      </c>
      <c r="L9" s="45">
        <v>3079356</v>
      </c>
      <c r="M9" s="45">
        <v>3601247</v>
      </c>
      <c r="N9" s="45">
        <v>3049811</v>
      </c>
      <c r="O9" s="45">
        <v>2615473</v>
      </c>
      <c r="P9" s="45">
        <v>751816</v>
      </c>
      <c r="Q9" s="45">
        <v>174107</v>
      </c>
      <c r="R9" s="45">
        <v>5000</v>
      </c>
      <c r="S9" s="45">
        <v>-647038</v>
      </c>
      <c r="T9" s="45">
        <v>-12736</v>
      </c>
      <c r="U9" s="45">
        <v>482703</v>
      </c>
      <c r="V9" s="45">
        <v>-177071</v>
      </c>
    </row>
    <row r="10" spans="1:22" x14ac:dyDescent="0.2">
      <c r="B10" t="s">
        <v>107</v>
      </c>
      <c r="C10" s="45">
        <v>2630288</v>
      </c>
      <c r="D10" s="45">
        <v>-2281598</v>
      </c>
      <c r="E10" s="45">
        <v>312371</v>
      </c>
      <c r="F10" s="45">
        <v>-132549</v>
      </c>
      <c r="G10" s="45">
        <v>-18779</v>
      </c>
      <c r="H10" s="45">
        <v>66443</v>
      </c>
      <c r="I10" s="77">
        <f>H10/$M$20*1000</f>
        <v>1.1622412562218163</v>
      </c>
      <c r="J10" s="45">
        <v>1382159</v>
      </c>
      <c r="K10" s="45">
        <v>3960281</v>
      </c>
      <c r="L10" s="45">
        <v>2578121</v>
      </c>
      <c r="M10" s="45">
        <v>3149597</v>
      </c>
      <c r="N10" s="45">
        <v>2536460</v>
      </c>
      <c r="O10" s="45">
        <v>2073423</v>
      </c>
      <c r="P10" s="45">
        <v>686556</v>
      </c>
      <c r="Q10" s="45">
        <v>351178</v>
      </c>
      <c r="R10" s="45">
        <v>3000</v>
      </c>
      <c r="S10" s="45">
        <v>19685</v>
      </c>
      <c r="T10" s="45">
        <v>-28723</v>
      </c>
      <c r="U10" s="45">
        <v>116275</v>
      </c>
      <c r="V10" s="45">
        <v>107237</v>
      </c>
    </row>
    <row r="11" spans="1:22" x14ac:dyDescent="0.2">
      <c r="B11" t="s">
        <v>106</v>
      </c>
      <c r="C11" s="45">
        <v>1867103</v>
      </c>
      <c r="D11" s="45">
        <v>-1594334</v>
      </c>
      <c r="E11" s="45">
        <v>241890</v>
      </c>
      <c r="F11" s="45">
        <v>-22648</v>
      </c>
      <c r="G11" s="45">
        <v>-17044</v>
      </c>
      <c r="H11" s="45">
        <v>81014</v>
      </c>
      <c r="I11" s="77"/>
      <c r="J11" s="45">
        <v>1361929</v>
      </c>
      <c r="K11" s="45">
        <v>3857401</v>
      </c>
      <c r="L11" s="45">
        <v>2495472</v>
      </c>
      <c r="M11" s="45">
        <v>3048410</v>
      </c>
      <c r="N11" s="45">
        <v>2438016</v>
      </c>
      <c r="O11" s="45">
        <v>2535027</v>
      </c>
      <c r="P11" s="45">
        <v>234439</v>
      </c>
      <c r="Q11" s="45">
        <v>243941</v>
      </c>
      <c r="R11" s="45">
        <v>3000</v>
      </c>
      <c r="S11" s="45">
        <v>-394060</v>
      </c>
      <c r="T11" s="45">
        <v>-36392</v>
      </c>
      <c r="U11" s="45">
        <v>307344</v>
      </c>
      <c r="V11" s="45">
        <v>-123109</v>
      </c>
    </row>
    <row r="12" spans="1:22" x14ac:dyDescent="0.2">
      <c r="B12" t="s">
        <v>105</v>
      </c>
      <c r="C12" s="45">
        <v>1812253</v>
      </c>
      <c r="D12" s="45">
        <v>-1616381</v>
      </c>
      <c r="E12" s="45">
        <v>174989</v>
      </c>
      <c r="F12" s="45">
        <v>-73830</v>
      </c>
      <c r="G12" s="45">
        <v>-14979</v>
      </c>
      <c r="H12" s="45">
        <v>25881</v>
      </c>
      <c r="I12" s="77"/>
      <c r="J12" s="45">
        <v>1243733</v>
      </c>
      <c r="K12" s="45">
        <v>3583509</v>
      </c>
      <c r="L12" s="45">
        <v>2339775</v>
      </c>
      <c r="M12" s="45">
        <v>2789699</v>
      </c>
      <c r="N12" s="45">
        <v>2229350</v>
      </c>
      <c r="O12" s="45">
        <v>1592313</v>
      </c>
      <c r="P12" s="45">
        <v>772129</v>
      </c>
      <c r="Q12" s="45">
        <v>367051</v>
      </c>
      <c r="R12" s="45">
        <v>5000</v>
      </c>
      <c r="S12" s="45">
        <v>82064</v>
      </c>
      <c r="T12" s="45">
        <v>-7284</v>
      </c>
      <c r="U12" s="45">
        <v>144905</v>
      </c>
      <c r="V12" s="45">
        <v>219685</v>
      </c>
    </row>
    <row r="13" spans="1:22" x14ac:dyDescent="0.2">
      <c r="B13" t="s">
        <v>104</v>
      </c>
      <c r="C13" s="45">
        <v>2365182</v>
      </c>
      <c r="D13" s="45">
        <v>-2055294</v>
      </c>
      <c r="E13" s="45">
        <v>258502</v>
      </c>
      <c r="F13" s="45">
        <v>-99105</v>
      </c>
      <c r="G13" s="45">
        <v>-13949</v>
      </c>
      <c r="H13" s="45">
        <v>57141</v>
      </c>
      <c r="J13" s="45">
        <v>1214312</v>
      </c>
      <c r="K13" s="45">
        <v>3074048</v>
      </c>
      <c r="L13" s="45">
        <v>1859736</v>
      </c>
      <c r="M13" s="45">
        <v>2258582</v>
      </c>
      <c r="N13" s="45">
        <v>1770170</v>
      </c>
      <c r="O13" s="45">
        <v>987105</v>
      </c>
      <c r="P13" s="45">
        <v>1070355</v>
      </c>
      <c r="Q13" s="45">
        <v>147365</v>
      </c>
      <c r="R13" s="45">
        <v>3000</v>
      </c>
      <c r="S13" s="45">
        <v>-103758</v>
      </c>
      <c r="T13" s="45">
        <v>-17676</v>
      </c>
      <c r="U13" s="45">
        <v>-49949</v>
      </c>
      <c r="V13" s="45">
        <v>-171384</v>
      </c>
    </row>
    <row r="14" spans="1:22" x14ac:dyDescent="0.2">
      <c r="B14" t="s">
        <v>103</v>
      </c>
      <c r="C14" s="45">
        <v>1798910</v>
      </c>
      <c r="D14" s="45">
        <v>-1543832</v>
      </c>
      <c r="E14" s="45">
        <v>222915</v>
      </c>
      <c r="F14" s="45">
        <v>-89562</v>
      </c>
      <c r="G14" s="45">
        <v>-12949</v>
      </c>
      <c r="H14" s="45">
        <v>55667</v>
      </c>
      <c r="J14" s="45">
        <v>1250262</v>
      </c>
      <c r="K14" s="45">
        <v>3092921</v>
      </c>
      <c r="L14" s="45">
        <v>1842658</v>
      </c>
      <c r="M14" s="45">
        <v>2262080</v>
      </c>
      <c r="N14" s="45">
        <v>1734380</v>
      </c>
      <c r="O14" s="45">
        <v>1072516</v>
      </c>
      <c r="P14" s="45">
        <v>835707</v>
      </c>
      <c r="Q14" s="45">
        <v>318750</v>
      </c>
      <c r="R14" s="45">
        <v>0</v>
      </c>
      <c r="S14" s="45">
        <v>127189</v>
      </c>
      <c r="T14" s="45">
        <v>-12407</v>
      </c>
      <c r="U14" s="45">
        <v>-215590</v>
      </c>
      <c r="V14" s="45">
        <v>-100808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5418392</v>
      </c>
      <c r="C18" s="26">
        <v>6022500</v>
      </c>
      <c r="D18" s="26">
        <f>VLOOKUP(A1,'2020'!A40:F210,6,FALSE)</f>
        <v>104554</v>
      </c>
      <c r="E18" s="26">
        <v>122600</v>
      </c>
      <c r="F18" s="4">
        <f>D18/E18</f>
        <v>0.85280587275693309</v>
      </c>
      <c r="G18" s="139">
        <v>0</v>
      </c>
      <c r="J18" s="6">
        <v>2020</v>
      </c>
      <c r="K18" s="17">
        <f>VLOOKUP(A1,'2020'!A40:B210,2,FALSE)</f>
        <v>571679</v>
      </c>
      <c r="L18" s="17">
        <f>VLOOKUP(A1,'2020'!A40:C210,3,FALSE)</f>
        <v>1207250</v>
      </c>
      <c r="M18" s="23">
        <f>VLOOKUP(A1,'2020'!A40:D210,4,FALSE)</f>
        <v>57167993</v>
      </c>
      <c r="N18" s="6"/>
      <c r="O18" s="6"/>
    </row>
    <row r="19" spans="1:17" x14ac:dyDescent="0.2">
      <c r="A19" s="13">
        <v>2021</v>
      </c>
      <c r="B19" s="26">
        <f>VLOOKUP(A1,'2021'!A40:E210,5,FALSE)</f>
        <v>7742796</v>
      </c>
      <c r="C19" s="26">
        <v>5690000</v>
      </c>
      <c r="D19" s="26">
        <f>VLOOKUP(A1,'2021'!A40:F210,6,FALSE)</f>
        <v>219558</v>
      </c>
      <c r="E19" s="26">
        <v>132800</v>
      </c>
      <c r="F19" s="4">
        <f>D19/E19</f>
        <v>1.6532981927710844</v>
      </c>
      <c r="G19" s="140"/>
      <c r="J19" s="6">
        <v>2021</v>
      </c>
      <c r="K19" s="17">
        <f>VLOOKUP(A1,'2021'!A40:B210,2,FALSE)</f>
        <v>571679</v>
      </c>
      <c r="L19" s="17">
        <f>VLOOKUP(A1,'2021'!A40:C210,3,FALSE)</f>
        <v>1361970</v>
      </c>
      <c r="M19" s="23">
        <f>VLOOKUP(A1,'2021'!A40:D210,4,FALSE)</f>
        <v>57167993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8581358</v>
      </c>
      <c r="C20" s="26">
        <v>6427000</v>
      </c>
      <c r="D20" s="26">
        <f>VLOOKUP(A1,'2022'!A40:F210,6,FALSE)</f>
        <v>141094</v>
      </c>
      <c r="E20" s="26">
        <v>145000</v>
      </c>
      <c r="F20" s="4">
        <f>D20/E20</f>
        <v>0.97306206896551728</v>
      </c>
      <c r="G20" s="140"/>
      <c r="J20" s="13">
        <v>2022</v>
      </c>
      <c r="K20" s="17">
        <f>VLOOKUP(A1,'2022'!A40:B210,2,FALSE)</f>
        <v>571679</v>
      </c>
      <c r="L20" s="17">
        <f>VLOOKUP(A1,'2022'!A40:C210,3,FALSE)</f>
        <v>1351498</v>
      </c>
      <c r="M20" s="23">
        <f>VLOOKUP(A1,'2022'!A40:D210,4,FALSE)</f>
        <v>57167993</v>
      </c>
      <c r="N20" s="23"/>
      <c r="O20" s="6"/>
    </row>
    <row r="21" spans="1:17" x14ac:dyDescent="0.2">
      <c r="A21" s="13">
        <v>2023</v>
      </c>
      <c r="B21" s="3">
        <f>VLOOKUP(A1,'2023'!A40:E210,5,FALSE)</f>
        <v>8588409</v>
      </c>
      <c r="C21" s="3">
        <v>7476500</v>
      </c>
      <c r="D21" s="26">
        <f>VLOOKUP(A1,'2023'!A40:F210,6,FALSE)</f>
        <v>148358</v>
      </c>
      <c r="E21" s="3">
        <v>176000</v>
      </c>
      <c r="F21" s="4">
        <f>D21/E21</f>
        <v>0.84294318181818184</v>
      </c>
      <c r="G21" s="141"/>
      <c r="J21" s="13">
        <v>2023</v>
      </c>
      <c r="K21" s="17">
        <f>VLOOKUP(A1,'2023'!A40:B210,2,FALSE)</f>
        <v>571679</v>
      </c>
      <c r="L21" s="17">
        <f>VLOOKUP(A1,'2023'!A40:C210,3,FALSE)</f>
        <v>1285955</v>
      </c>
      <c r="M21" s="23">
        <f>VLOOKUP(A1,'2023'!A40:D210,4,FALSE)</f>
        <v>57167993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571679</v>
      </c>
      <c r="L22" s="17">
        <f>L21</f>
        <v>1285955</v>
      </c>
      <c r="M22" s="23">
        <f>M21</f>
        <v>57167993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3">
        <v>40500</v>
      </c>
      <c r="D31" s="26">
        <f>VLOOKUP(B31,A18:D21,4,FALSE)</f>
        <v>219558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2.5951059712731213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3.0786457729939896</v>
      </c>
      <c r="L32" s="13" t="e">
        <f>E22/N22*1000</f>
        <v>#DIV/0!</v>
      </c>
      <c r="N32" s="130" t="s">
        <v>71</v>
      </c>
      <c r="O32" s="131"/>
      <c r="P32" s="74">
        <f>K31*P26</f>
        <v>32.542628879764941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38.606217993344629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22.494335248046927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1D94F-BC83-D14F-8AFD-B5CED1F72EBA}">
  <sheetPr codeName="Sheet12"/>
  <dimension ref="A1:V37"/>
  <sheetViews>
    <sheetView topLeftCell="A5"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221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3512591</v>
      </c>
      <c r="D3" s="45">
        <v>-2699853</v>
      </c>
      <c r="E3" s="45">
        <v>865714</v>
      </c>
      <c r="F3" s="45">
        <v>-216601</v>
      </c>
      <c r="G3" s="45">
        <v>-3944</v>
      </c>
      <c r="H3" s="45">
        <v>493194</v>
      </c>
      <c r="I3" s="77">
        <f t="shared" ref="I3:I5" si="0">H3/$M$21*1000</f>
        <v>0.93160936909709102</v>
      </c>
      <c r="J3" s="45">
        <v>9993191</v>
      </c>
      <c r="K3" s="45">
        <v>15277978</v>
      </c>
      <c r="L3" s="45">
        <v>5284787</v>
      </c>
      <c r="M3" s="45">
        <v>13243528</v>
      </c>
      <c r="N3" s="45">
        <v>4525381</v>
      </c>
      <c r="O3" s="45">
        <v>2137432</v>
      </c>
      <c r="P3" s="45">
        <v>389087</v>
      </c>
      <c r="Q3" s="45">
        <v>2284399</v>
      </c>
      <c r="R3" s="45">
        <v>8242000</v>
      </c>
      <c r="S3" s="45">
        <v>50429</v>
      </c>
      <c r="T3" s="45">
        <v>-616800</v>
      </c>
      <c r="U3" s="45">
        <v>543757</v>
      </c>
      <c r="V3" s="45">
        <v>-22613</v>
      </c>
    </row>
    <row r="4" spans="1:22" x14ac:dyDescent="0.2">
      <c r="B4" t="s">
        <v>21</v>
      </c>
      <c r="C4" s="45">
        <v>3150668</v>
      </c>
      <c r="D4" s="45">
        <v>-2833259</v>
      </c>
      <c r="E4" s="45">
        <v>177332</v>
      </c>
      <c r="F4" s="45">
        <v>-192229</v>
      </c>
      <c r="G4" s="45">
        <v>-2551</v>
      </c>
      <c r="H4" s="45">
        <v>73704</v>
      </c>
      <c r="I4" s="77">
        <f t="shared" si="0"/>
        <v>0.1392217604835663</v>
      </c>
      <c r="J4" s="45">
        <v>9568077</v>
      </c>
      <c r="K4" s="45">
        <v>14714819</v>
      </c>
      <c r="L4" s="45">
        <v>5146742</v>
      </c>
      <c r="M4" s="45">
        <v>12738909</v>
      </c>
      <c r="N4" s="45">
        <v>4426183</v>
      </c>
      <c r="O4" s="45">
        <v>2418732</v>
      </c>
      <c r="P4" s="45">
        <v>380063</v>
      </c>
      <c r="Q4" s="45">
        <v>2304957</v>
      </c>
      <c r="R4" s="45">
        <v>7512000</v>
      </c>
      <c r="S4" s="45">
        <v>699317</v>
      </c>
      <c r="T4" s="45">
        <v>997244</v>
      </c>
      <c r="U4" s="45">
        <v>-1589199</v>
      </c>
      <c r="V4" s="45">
        <v>107362</v>
      </c>
    </row>
    <row r="5" spans="1:22" x14ac:dyDescent="0.2">
      <c r="B5" t="s">
        <v>22</v>
      </c>
      <c r="C5" s="45">
        <v>3456451</v>
      </c>
      <c r="D5" s="45">
        <v>-2920660</v>
      </c>
      <c r="E5" s="45">
        <v>370287</v>
      </c>
      <c r="F5" s="45">
        <v>-99974</v>
      </c>
      <c r="G5" s="45">
        <v>-3590</v>
      </c>
      <c r="H5" s="45">
        <v>311459</v>
      </c>
      <c r="I5" s="77">
        <f t="shared" si="0"/>
        <v>0.58832451832262933</v>
      </c>
      <c r="J5" s="45">
        <v>11102254</v>
      </c>
      <c r="K5" s="45">
        <v>15599074</v>
      </c>
      <c r="L5" s="45">
        <v>4496820</v>
      </c>
      <c r="M5" s="45">
        <v>13330889</v>
      </c>
      <c r="N5" s="45">
        <v>3775444</v>
      </c>
      <c r="O5" s="45">
        <v>2300529</v>
      </c>
      <c r="P5" s="45">
        <v>398990</v>
      </c>
      <c r="Q5" s="45">
        <v>2140644</v>
      </c>
      <c r="R5" s="45">
        <v>8372000</v>
      </c>
      <c r="S5" s="45">
        <v>1302651</v>
      </c>
      <c r="T5" s="45">
        <v>-1860461</v>
      </c>
      <c r="U5" s="45">
        <v>301602</v>
      </c>
      <c r="V5" s="45">
        <v>-256208</v>
      </c>
    </row>
    <row r="6" spans="1:22" x14ac:dyDescent="0.2">
      <c r="B6" t="s">
        <v>23</v>
      </c>
      <c r="C6" s="45">
        <v>2829778</v>
      </c>
      <c r="D6" s="45">
        <v>-2165974</v>
      </c>
      <c r="E6" s="45">
        <v>568728</v>
      </c>
      <c r="F6" s="45">
        <v>-276701</v>
      </c>
      <c r="G6" s="45">
        <v>-68</v>
      </c>
      <c r="H6" s="45">
        <v>228728</v>
      </c>
      <c r="I6" s="77">
        <f>H6/$M$21*1000</f>
        <v>0.43205137891953155</v>
      </c>
      <c r="J6" s="45">
        <v>10810627</v>
      </c>
      <c r="K6" s="45">
        <v>14571045</v>
      </c>
      <c r="L6" s="45">
        <v>3760418</v>
      </c>
      <c r="M6" s="45">
        <v>12382242</v>
      </c>
      <c r="N6" s="45">
        <v>3045253</v>
      </c>
      <c r="O6" s="45">
        <v>2244292</v>
      </c>
      <c r="P6" s="45">
        <v>814724</v>
      </c>
      <c r="Q6" s="45">
        <v>2386904</v>
      </c>
      <c r="R6" s="45">
        <v>6842000</v>
      </c>
      <c r="S6" s="45">
        <v>252326</v>
      </c>
      <c r="T6" s="45">
        <v>9708</v>
      </c>
      <c r="U6" s="45">
        <v>-756</v>
      </c>
      <c r="V6" s="45">
        <v>261278</v>
      </c>
    </row>
    <row r="7" spans="1:22" x14ac:dyDescent="0.2">
      <c r="B7" t="s">
        <v>110</v>
      </c>
      <c r="C7" s="45">
        <v>4493524</v>
      </c>
      <c r="D7" s="45">
        <v>-3182227</v>
      </c>
      <c r="E7" s="45">
        <v>1276267</v>
      </c>
      <c r="F7" s="45">
        <v>-253945</v>
      </c>
      <c r="G7" s="45">
        <v>-385</v>
      </c>
      <c r="H7" s="45">
        <v>1000818</v>
      </c>
      <c r="I7" s="77">
        <f t="shared" ref="I7:I9" si="1">H7/$M$20*1000</f>
        <v>1.890476010578013</v>
      </c>
      <c r="J7" s="45">
        <v>10621079</v>
      </c>
      <c r="K7" s="45">
        <v>14193395</v>
      </c>
      <c r="L7" s="45">
        <v>3572316</v>
      </c>
      <c r="M7" s="45">
        <v>11633943</v>
      </c>
      <c r="N7" s="45">
        <v>2936901</v>
      </c>
      <c r="O7" s="45">
        <v>2272317</v>
      </c>
      <c r="P7" s="45">
        <v>186775</v>
      </c>
      <c r="Q7" s="45">
        <v>2125625</v>
      </c>
      <c r="R7" s="45">
        <v>6812000</v>
      </c>
      <c r="S7" s="45">
        <v>1362831</v>
      </c>
      <c r="T7" s="45">
        <v>108226</v>
      </c>
      <c r="U7" s="45">
        <v>-33872</v>
      </c>
      <c r="V7" s="45">
        <v>1437185</v>
      </c>
    </row>
    <row r="8" spans="1:22" x14ac:dyDescent="0.2">
      <c r="B8" t="s">
        <v>109</v>
      </c>
      <c r="C8" s="45">
        <v>3458198</v>
      </c>
      <c r="D8" s="45">
        <v>-2299681</v>
      </c>
      <c r="E8" s="45">
        <v>1007462</v>
      </c>
      <c r="F8" s="45">
        <v>-146143</v>
      </c>
      <c r="G8" s="45">
        <v>-2310</v>
      </c>
      <c r="H8" s="45">
        <v>727766</v>
      </c>
      <c r="I8" s="77">
        <f t="shared" si="1"/>
        <v>1.3746996599924441</v>
      </c>
      <c r="J8" s="45">
        <v>9740728</v>
      </c>
      <c r="K8" s="45">
        <v>13436305</v>
      </c>
      <c r="L8" s="45">
        <v>3695576</v>
      </c>
      <c r="M8" s="45">
        <v>10614353</v>
      </c>
      <c r="N8" s="45">
        <v>2923137</v>
      </c>
      <c r="O8" s="45">
        <v>2111600</v>
      </c>
      <c r="P8" s="45">
        <v>671266</v>
      </c>
      <c r="Q8" s="45">
        <v>772152</v>
      </c>
      <c r="R8" s="45">
        <v>6912000</v>
      </c>
      <c r="S8" s="45">
        <v>1824737</v>
      </c>
      <c r="T8" s="45">
        <v>-1668535</v>
      </c>
      <c r="U8" s="45">
        <v>-1386353</v>
      </c>
      <c r="V8" s="45">
        <v>-1230151</v>
      </c>
    </row>
    <row r="9" spans="1:22" x14ac:dyDescent="0.2">
      <c r="B9" t="s">
        <v>108</v>
      </c>
      <c r="C9" s="45">
        <v>4145362</v>
      </c>
      <c r="D9" s="45">
        <v>-2740588</v>
      </c>
      <c r="E9" s="45">
        <v>1343183</v>
      </c>
      <c r="F9" s="45">
        <v>-120935</v>
      </c>
      <c r="G9" s="45">
        <v>-3377</v>
      </c>
      <c r="H9" s="45">
        <v>1019377</v>
      </c>
      <c r="I9" s="77">
        <f t="shared" si="1"/>
        <v>1.9255326785039668</v>
      </c>
      <c r="J9" s="45">
        <v>9979146</v>
      </c>
      <c r="K9" s="45">
        <v>13916785</v>
      </c>
      <c r="L9" s="45">
        <v>3937639</v>
      </c>
      <c r="M9" s="45">
        <v>10784246</v>
      </c>
      <c r="N9" s="45">
        <v>3247218</v>
      </c>
      <c r="O9" s="45">
        <v>2546619</v>
      </c>
      <c r="P9" s="45">
        <v>922784</v>
      </c>
      <c r="Q9" s="45">
        <v>1996496</v>
      </c>
      <c r="R9" s="45">
        <v>5212000</v>
      </c>
      <c r="S9" s="45">
        <v>625692</v>
      </c>
      <c r="T9" s="45">
        <v>369326</v>
      </c>
      <c r="U9" s="45">
        <v>-44182</v>
      </c>
      <c r="V9" s="45">
        <v>950836</v>
      </c>
    </row>
    <row r="10" spans="1:22" x14ac:dyDescent="0.2">
      <c r="B10" t="s">
        <v>107</v>
      </c>
      <c r="C10" s="45">
        <v>4282954</v>
      </c>
      <c r="D10" s="45">
        <v>-2097542</v>
      </c>
      <c r="E10" s="45">
        <v>1977256</v>
      </c>
      <c r="F10" s="45">
        <v>-177970</v>
      </c>
      <c r="G10" s="45">
        <v>-4201</v>
      </c>
      <c r="H10" s="45">
        <v>1515547</v>
      </c>
      <c r="I10" s="77">
        <f>H10/$M$20*1000</f>
        <v>2.862763505855686</v>
      </c>
      <c r="J10" s="45">
        <v>8972810</v>
      </c>
      <c r="K10" s="45">
        <v>12942090</v>
      </c>
      <c r="L10" s="45">
        <v>3969279</v>
      </c>
      <c r="M10" s="45">
        <v>9491389</v>
      </c>
      <c r="N10" s="45">
        <v>3384147</v>
      </c>
      <c r="O10" s="45">
        <v>2061619</v>
      </c>
      <c r="P10" s="45">
        <v>659585</v>
      </c>
      <c r="Q10" s="45">
        <v>1045379</v>
      </c>
      <c r="R10" s="45">
        <v>5562000</v>
      </c>
      <c r="S10" s="45">
        <v>1972682</v>
      </c>
      <c r="T10" s="45">
        <v>-1182852</v>
      </c>
      <c r="U10" s="45">
        <v>-172103</v>
      </c>
      <c r="V10" s="45">
        <v>617726</v>
      </c>
    </row>
    <row r="11" spans="1:22" x14ac:dyDescent="0.2">
      <c r="B11" t="s">
        <v>106</v>
      </c>
      <c r="C11" s="45">
        <v>3840015</v>
      </c>
      <c r="D11" s="45">
        <v>-2431286</v>
      </c>
      <c r="E11" s="45">
        <v>1475572</v>
      </c>
      <c r="F11" s="45">
        <v>-120067</v>
      </c>
      <c r="G11" s="45">
        <v>-1551</v>
      </c>
      <c r="H11" s="45">
        <v>1094576</v>
      </c>
      <c r="I11" s="77"/>
      <c r="J11" s="45">
        <v>7605679</v>
      </c>
      <c r="K11" s="45">
        <v>10846377</v>
      </c>
      <c r="L11" s="45">
        <v>3240698</v>
      </c>
      <c r="M11" s="45">
        <v>7282185</v>
      </c>
      <c r="N11" s="45">
        <v>2822197</v>
      </c>
      <c r="O11" s="45">
        <v>1936317</v>
      </c>
      <c r="P11" s="45">
        <v>187577</v>
      </c>
      <c r="Q11" s="45">
        <v>427652</v>
      </c>
      <c r="R11" s="45">
        <v>4362000</v>
      </c>
      <c r="S11" s="45">
        <v>378236</v>
      </c>
      <c r="T11" s="45">
        <v>-933921</v>
      </c>
      <c r="U11" s="45">
        <v>321494</v>
      </c>
      <c r="V11" s="45">
        <v>-234190</v>
      </c>
    </row>
    <row r="12" spans="1:22" x14ac:dyDescent="0.2">
      <c r="B12" t="s">
        <v>105</v>
      </c>
      <c r="C12" s="45">
        <v>1896862</v>
      </c>
      <c r="D12" s="45">
        <v>-1228558</v>
      </c>
      <c r="E12" s="45">
        <v>583171</v>
      </c>
      <c r="F12" s="45">
        <v>-135871</v>
      </c>
      <c r="G12" s="45">
        <v>-772</v>
      </c>
      <c r="H12" s="45">
        <v>376694</v>
      </c>
      <c r="I12" s="77"/>
      <c r="J12" s="45">
        <v>6663869</v>
      </c>
      <c r="K12" s="45">
        <v>9631586</v>
      </c>
      <c r="L12" s="45">
        <v>2967716</v>
      </c>
      <c r="M12" s="45">
        <v>5836119</v>
      </c>
      <c r="N12" s="45">
        <v>2639688</v>
      </c>
      <c r="O12" s="45">
        <v>1446280</v>
      </c>
      <c r="P12" s="45">
        <v>267971</v>
      </c>
      <c r="Q12" s="45">
        <v>663120</v>
      </c>
      <c r="R12" s="45">
        <v>3412000</v>
      </c>
      <c r="S12" s="45">
        <v>450704</v>
      </c>
      <c r="T12" s="45">
        <v>-472041</v>
      </c>
      <c r="U12" s="45">
        <v>-476824</v>
      </c>
      <c r="V12" s="45">
        <v>-498161</v>
      </c>
    </row>
    <row r="13" spans="1:22" x14ac:dyDescent="0.2">
      <c r="B13" t="s">
        <v>104</v>
      </c>
      <c r="C13" s="45">
        <v>2504725</v>
      </c>
      <c r="D13" s="45">
        <v>-1836031</v>
      </c>
      <c r="E13" s="45">
        <v>527531</v>
      </c>
      <c r="F13" s="45">
        <v>-74546</v>
      </c>
      <c r="G13" s="45">
        <v>-1864</v>
      </c>
      <c r="H13" s="45">
        <v>294028</v>
      </c>
      <c r="J13" s="45">
        <v>6734556</v>
      </c>
      <c r="K13" s="45">
        <v>9313403</v>
      </c>
      <c r="L13" s="45">
        <v>2578847</v>
      </c>
      <c r="M13" s="45">
        <v>5196709</v>
      </c>
      <c r="N13" s="45">
        <v>2258358</v>
      </c>
      <c r="O13" s="45">
        <v>886077</v>
      </c>
      <c r="P13" s="45">
        <v>190031</v>
      </c>
      <c r="Q13" s="45">
        <v>1159558</v>
      </c>
      <c r="R13" s="45">
        <v>2932000</v>
      </c>
      <c r="S13" s="45">
        <v>1123737</v>
      </c>
      <c r="T13" s="45">
        <v>-320276</v>
      </c>
      <c r="U13" s="45">
        <v>-79289</v>
      </c>
      <c r="V13" s="45">
        <v>724171</v>
      </c>
    </row>
    <row r="14" spans="1:22" x14ac:dyDescent="0.2">
      <c r="B14" t="s">
        <v>103</v>
      </c>
      <c r="C14" s="45">
        <v>1931697</v>
      </c>
      <c r="D14" s="45">
        <v>-1605435</v>
      </c>
      <c r="E14" s="45">
        <v>267317</v>
      </c>
      <c r="F14" s="45">
        <v>-80921</v>
      </c>
      <c r="G14" s="45">
        <v>-3484</v>
      </c>
      <c r="H14" s="45">
        <v>151878</v>
      </c>
      <c r="J14" s="45">
        <v>6458299</v>
      </c>
      <c r="K14" s="45">
        <v>8537370</v>
      </c>
      <c r="L14" s="45">
        <v>2079070</v>
      </c>
      <c r="M14" s="45">
        <v>4106050</v>
      </c>
      <c r="N14" s="45">
        <v>1772361</v>
      </c>
      <c r="O14" s="45">
        <v>738921</v>
      </c>
      <c r="P14" s="45">
        <v>195136</v>
      </c>
      <c r="Q14" s="45">
        <v>435782</v>
      </c>
      <c r="R14" s="45">
        <v>2602000</v>
      </c>
      <c r="S14" s="45">
        <v>574071</v>
      </c>
      <c r="T14" s="45">
        <v>-334308</v>
      </c>
      <c r="U14" s="45">
        <v>-313976</v>
      </c>
      <c r="V14" s="45">
        <v>-74212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7561275</v>
      </c>
      <c r="C18" s="26">
        <v>7956490</v>
      </c>
      <c r="D18" s="26">
        <f>VLOOKUP(A1,'2020'!A40:F210,6,FALSE)</f>
        <v>661046</v>
      </c>
      <c r="E18" s="26">
        <v>51910</v>
      </c>
      <c r="F18" s="4">
        <f>D18/E18</f>
        <v>12.734463494509729</v>
      </c>
      <c r="G18" s="139">
        <v>0</v>
      </c>
      <c r="J18" s="6">
        <v>2020</v>
      </c>
      <c r="K18" s="17">
        <f>VLOOKUP(A1,'2020'!A40:B210,2,FALSE)</f>
        <v>5294000</v>
      </c>
      <c r="L18" s="17">
        <f>VLOOKUP(A1,'2020'!A40:C210,3,FALSE)</f>
        <v>6326448</v>
      </c>
      <c r="M18" s="23">
        <f>VLOOKUP(A1,'2020'!A40:D210,4,FALSE)</f>
        <v>529400000</v>
      </c>
      <c r="N18" s="6"/>
      <c r="O18" s="6"/>
    </row>
    <row r="19" spans="1:17" x14ac:dyDescent="0.2">
      <c r="A19" s="13">
        <v>2021</v>
      </c>
      <c r="B19" s="26">
        <f>VLOOKUP(A1,'2021'!A40:E210,5,FALSE)</f>
        <v>9869762</v>
      </c>
      <c r="C19" s="26">
        <v>7839000</v>
      </c>
      <c r="D19" s="26">
        <f>VLOOKUP(A1,'2021'!A40:F210,6,FALSE)</f>
        <v>1823459</v>
      </c>
      <c r="E19" s="26">
        <v>197400</v>
      </c>
      <c r="F19" s="4">
        <f>D19/E19</f>
        <v>9.2373809523809527</v>
      </c>
      <c r="G19" s="140"/>
      <c r="J19" s="6">
        <v>2021</v>
      </c>
      <c r="K19" s="17">
        <f>VLOOKUP(A1,'2021'!A40:B210,2,FALSE)</f>
        <v>5294000</v>
      </c>
      <c r="L19" s="17">
        <f>VLOOKUP(A1,'2021'!A40:C210,3,FALSE)</f>
        <v>7478097</v>
      </c>
      <c r="M19" s="23">
        <f>VLOOKUP(A1,'2021'!A40:D210,4,FALSE)</f>
        <v>529400000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15924526</v>
      </c>
      <c r="C20" s="26">
        <v>9059730</v>
      </c>
      <c r="D20" s="26">
        <f>VLOOKUP(A1,'2022'!A40:F210,6,FALSE)</f>
        <v>4315953</v>
      </c>
      <c r="E20" s="26">
        <v>513260</v>
      </c>
      <c r="F20" s="4">
        <f>D20/E20</f>
        <v>8.4089019210536566</v>
      </c>
      <c r="G20" s="140"/>
      <c r="J20" s="13">
        <v>2022</v>
      </c>
      <c r="K20" s="17">
        <f>VLOOKUP(A1,'2022'!A40:B210,2,FALSE)</f>
        <v>5294000</v>
      </c>
      <c r="L20" s="17">
        <f>VLOOKUP(A1,'2022'!A40:C210,3,FALSE)</f>
        <v>10605448</v>
      </c>
      <c r="M20" s="23">
        <f>VLOOKUP(A1,'2022'!A40:D210,4,FALSE)</f>
        <v>529400000</v>
      </c>
      <c r="N20" s="23"/>
      <c r="O20" s="6"/>
    </row>
    <row r="21" spans="1:17" x14ac:dyDescent="0.2">
      <c r="A21" s="13">
        <v>2023</v>
      </c>
      <c r="B21" s="3">
        <f>VLOOKUP(A1,'2023'!A40:E210,5,FALSE)</f>
        <v>12601811</v>
      </c>
      <c r="C21" s="3">
        <v>13458500</v>
      </c>
      <c r="D21" s="26">
        <f>VLOOKUP(A1,'2023'!A40:F210,6,FALSE)</f>
        <v>1107087</v>
      </c>
      <c r="E21" s="3">
        <v>1383100</v>
      </c>
      <c r="F21" s="4">
        <f>D21/E21</f>
        <v>0.80043886920685414</v>
      </c>
      <c r="G21" s="141"/>
      <c r="J21" s="13">
        <v>2023</v>
      </c>
      <c r="K21" s="17">
        <f>VLOOKUP(A1,'2023'!A40:B210,2,FALSE)</f>
        <v>5294000</v>
      </c>
      <c r="L21" s="17">
        <f>VLOOKUP(A1,'2023'!A40:C210,3,FALSE)</f>
        <v>9993191</v>
      </c>
      <c r="M21" s="23">
        <f>VLOOKUP(A1,'2023'!A40:D210,4,FALSE)</f>
        <v>529400000</v>
      </c>
      <c r="N21" s="39"/>
      <c r="O21" s="6"/>
    </row>
    <row r="22" spans="1:17" x14ac:dyDescent="0.2">
      <c r="A22" s="13">
        <v>2024</v>
      </c>
      <c r="B22" s="3"/>
      <c r="C22" s="3">
        <v>11878000</v>
      </c>
      <c r="D22" s="26"/>
      <c r="E22" s="3">
        <v>794800</v>
      </c>
      <c r="F22" s="3"/>
      <c r="G22" s="3">
        <f>E22 + E22 * G18</f>
        <v>794800</v>
      </c>
      <c r="J22" s="13">
        <v>2024</v>
      </c>
      <c r="K22" s="17">
        <f>K21</f>
        <v>5294000</v>
      </c>
      <c r="L22" s="17">
        <f>L21</f>
        <v>9993191</v>
      </c>
      <c r="M22" s="23">
        <f>M21</f>
        <v>529400000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8839.3919025531559</v>
      </c>
      <c r="L26" s="60">
        <f>K26-K26*(100%-(VLOOKUP(B31,J18:K21,2,FALSE)/K22))</f>
        <v>8839.3919025531559</v>
      </c>
      <c r="M26" s="60">
        <f>K26-K26*(100%-(VLOOKUP(B31,J18:L21,3,FALSE)/L22))</f>
        <v>9380.9586121338598</v>
      </c>
      <c r="N26" s="39">
        <f>K26-K26*(100%-(VLOOKUP(B31,J18:M21,4,FALSE)/M22))</f>
        <v>8839.3919025531559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8839.3919025531559</v>
      </c>
      <c r="L27" s="60">
        <f>K27-K27*(100%-(VLOOKUP(B31,J18:K21,2,FALSE)/K22))</f>
        <v>8839.3919025531559</v>
      </c>
      <c r="M27" s="60">
        <f>K27-K27*(100%-(VLOOKUP(B31,J18:L21,3,FALSE)/L22))</f>
        <v>9380.9586121338598</v>
      </c>
      <c r="N27" s="39">
        <f>K27-K27*(100%-(VLOOKUP(B31,J18:M21,4,FALSE)/M22))</f>
        <v>8839.3919025531559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2022</v>
      </c>
      <c r="C31" s="3">
        <v>48000</v>
      </c>
      <c r="D31" s="26">
        <f>VLOOKUP(B31,A18:D21,4,FALSE)</f>
        <v>4315953</v>
      </c>
      <c r="E31" s="43">
        <f>E22/D31</f>
        <v>0.1841539979698574</v>
      </c>
      <c r="F31" s="43">
        <f>G22/D31</f>
        <v>0.1841539979698574</v>
      </c>
      <c r="G31" s="72"/>
      <c r="J31" s="42"/>
      <c r="K31" s="74">
        <f>SUM(I3:I6)</f>
        <v>2.0912070268228184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2.6125802795617679</v>
      </c>
      <c r="L32" s="13" t="e">
        <f>E22/N22*1000</f>
        <v>#DIV/0!</v>
      </c>
      <c r="N32" s="130" t="s">
        <v>71</v>
      </c>
      <c r="O32" s="131"/>
      <c r="P32" s="74">
        <f>K31*P26</f>
        <v>26.223736116358143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32.761756705704563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18.876446921042689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2039B-B979-3443-9C9B-FA87AD99FAB5}">
  <sheetPr codeName="Sheet61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220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1373472</v>
      </c>
      <c r="D3" s="45">
        <v>-901342</v>
      </c>
      <c r="E3" s="45">
        <v>449211</v>
      </c>
      <c r="F3" s="45">
        <v>-171538</v>
      </c>
      <c r="G3" s="45">
        <v>-16312</v>
      </c>
      <c r="H3" s="45">
        <v>164661</v>
      </c>
      <c r="I3" s="77">
        <f t="shared" ref="I3:I5" si="0">H3/$M$21*1000</f>
        <v>1.2707742663430064</v>
      </c>
      <c r="J3" s="45">
        <v>3115499</v>
      </c>
      <c r="K3" s="45">
        <v>5453699</v>
      </c>
      <c r="L3" s="45">
        <v>2338199</v>
      </c>
      <c r="M3" s="45">
        <v>3501190</v>
      </c>
      <c r="N3" s="45">
        <v>2338199</v>
      </c>
      <c r="O3" s="45">
        <v>1158634</v>
      </c>
      <c r="P3" s="45">
        <v>889524</v>
      </c>
      <c r="Q3" s="45">
        <v>485324</v>
      </c>
      <c r="R3" s="45">
        <v>950000</v>
      </c>
      <c r="S3" s="45">
        <v>-230604</v>
      </c>
      <c r="T3" s="45">
        <v>-39194</v>
      </c>
      <c r="U3" s="45">
        <v>209117</v>
      </c>
      <c r="V3" s="45">
        <v>-60681</v>
      </c>
    </row>
    <row r="4" spans="1:22" x14ac:dyDescent="0.2">
      <c r="B4" t="s">
        <v>21</v>
      </c>
      <c r="C4" s="45">
        <v>1373744</v>
      </c>
      <c r="D4" s="45">
        <v>-909833</v>
      </c>
      <c r="E4" s="45">
        <v>391362</v>
      </c>
      <c r="F4" s="45">
        <v>-166760</v>
      </c>
      <c r="G4" s="45">
        <v>-17367</v>
      </c>
      <c r="H4" s="45">
        <v>148183</v>
      </c>
      <c r="I4" s="77">
        <f t="shared" si="0"/>
        <v>1.1436050012419803</v>
      </c>
      <c r="J4" s="45">
        <v>3145200</v>
      </c>
      <c r="K4" s="45">
        <v>5176969</v>
      </c>
      <c r="L4" s="45">
        <v>2031768</v>
      </c>
      <c r="M4" s="45">
        <v>3217892</v>
      </c>
      <c r="N4" s="45">
        <v>2031768</v>
      </c>
      <c r="O4" s="45">
        <v>985741</v>
      </c>
      <c r="P4" s="45">
        <v>722821</v>
      </c>
      <c r="Q4" s="45">
        <v>546006</v>
      </c>
      <c r="R4" s="45">
        <v>950000</v>
      </c>
      <c r="S4" s="45">
        <v>665324</v>
      </c>
      <c r="T4" s="45">
        <v>-377752</v>
      </c>
      <c r="U4" s="45">
        <v>-197309</v>
      </c>
      <c r="V4" s="45">
        <v>90262</v>
      </c>
    </row>
    <row r="5" spans="1:22" x14ac:dyDescent="0.2">
      <c r="B5" t="s">
        <v>22</v>
      </c>
      <c r="C5" s="45">
        <v>1236526</v>
      </c>
      <c r="D5" s="45">
        <v>-885505</v>
      </c>
      <c r="E5" s="45">
        <v>331045</v>
      </c>
      <c r="F5" s="45">
        <v>-123592</v>
      </c>
      <c r="G5" s="45">
        <v>-24563</v>
      </c>
      <c r="H5" s="45">
        <v>128187</v>
      </c>
      <c r="I5" s="77">
        <f t="shared" si="0"/>
        <v>0.98928550707035023</v>
      </c>
      <c r="J5" s="45">
        <v>2997017</v>
      </c>
      <c r="K5" s="45">
        <v>4965697</v>
      </c>
      <c r="L5" s="45">
        <v>1968680</v>
      </c>
      <c r="M5" s="45">
        <v>2979921</v>
      </c>
      <c r="N5" s="45">
        <v>1968680</v>
      </c>
      <c r="O5" s="45">
        <v>1098267</v>
      </c>
      <c r="P5" s="45">
        <v>832663</v>
      </c>
      <c r="Q5" s="45">
        <v>455769</v>
      </c>
      <c r="R5" s="45">
        <v>580000</v>
      </c>
      <c r="S5" s="45">
        <v>-188278</v>
      </c>
      <c r="T5" s="45">
        <v>-315291</v>
      </c>
      <c r="U5" s="45">
        <v>-29217</v>
      </c>
      <c r="V5" s="45">
        <v>-532787</v>
      </c>
    </row>
    <row r="6" spans="1:22" x14ac:dyDescent="0.2">
      <c r="B6" t="s">
        <v>23</v>
      </c>
      <c r="C6" s="45">
        <v>1321073</v>
      </c>
      <c r="D6" s="45">
        <v>-922964</v>
      </c>
      <c r="E6" s="45">
        <v>376834</v>
      </c>
      <c r="F6" s="45">
        <v>-162738</v>
      </c>
      <c r="G6" s="45">
        <v>-31864</v>
      </c>
      <c r="H6" s="45">
        <v>118382</v>
      </c>
      <c r="I6" s="77">
        <f>H6/$M$21*1000</f>
        <v>0.91361524099949454</v>
      </c>
      <c r="J6" s="45">
        <v>2949199</v>
      </c>
      <c r="K6" s="45">
        <v>5309394</v>
      </c>
      <c r="L6" s="45">
        <v>2360195</v>
      </c>
      <c r="M6" s="45">
        <v>3329280</v>
      </c>
      <c r="N6" s="45">
        <v>2360195</v>
      </c>
      <c r="O6" s="45">
        <v>1228990</v>
      </c>
      <c r="P6" s="45">
        <v>819489</v>
      </c>
      <c r="Q6" s="45">
        <v>988531</v>
      </c>
      <c r="R6" s="45">
        <v>282857</v>
      </c>
      <c r="S6" s="45">
        <v>932917</v>
      </c>
      <c r="T6" s="45">
        <v>125593</v>
      </c>
      <c r="U6" s="45">
        <v>-237906</v>
      </c>
      <c r="V6" s="45">
        <v>820604</v>
      </c>
    </row>
    <row r="7" spans="1:22" x14ac:dyDescent="0.2">
      <c r="B7" t="s">
        <v>110</v>
      </c>
      <c r="C7" s="45">
        <v>1588146</v>
      </c>
      <c r="D7" s="45">
        <v>-1208928</v>
      </c>
      <c r="E7" s="45">
        <v>352745</v>
      </c>
      <c r="F7" s="45">
        <v>-191066</v>
      </c>
      <c r="G7" s="45">
        <v>0</v>
      </c>
      <c r="H7" s="45">
        <v>69236</v>
      </c>
      <c r="I7" s="77">
        <f t="shared" ref="I7:I9" si="1">H7/$M$20*1000</f>
        <v>0.53433009094153672</v>
      </c>
      <c r="J7" s="45">
        <v>2830817</v>
      </c>
      <c r="K7" s="45">
        <v>5063837</v>
      </c>
      <c r="L7" s="45">
        <v>2233019</v>
      </c>
      <c r="M7" s="45">
        <v>3075796</v>
      </c>
      <c r="N7" s="45">
        <v>2233019</v>
      </c>
      <c r="O7" s="45">
        <v>1535149</v>
      </c>
      <c r="P7" s="45">
        <v>890889</v>
      </c>
      <c r="Q7" s="45">
        <v>167926</v>
      </c>
      <c r="R7" s="45">
        <v>432857</v>
      </c>
      <c r="S7" s="45">
        <v>-525793</v>
      </c>
      <c r="T7" s="45">
        <v>345599</v>
      </c>
      <c r="U7" s="45">
        <v>-678105</v>
      </c>
      <c r="V7" s="45">
        <v>-858299</v>
      </c>
    </row>
    <row r="8" spans="1:22" x14ac:dyDescent="0.2">
      <c r="B8" t="s">
        <v>109</v>
      </c>
      <c r="C8" s="45">
        <v>1353576</v>
      </c>
      <c r="D8" s="45">
        <v>-1063301</v>
      </c>
      <c r="E8" s="45">
        <v>258072</v>
      </c>
      <c r="F8" s="45">
        <v>-107139</v>
      </c>
      <c r="G8" s="45">
        <v>-20259</v>
      </c>
      <c r="H8" s="45">
        <v>83834</v>
      </c>
      <c r="I8" s="77">
        <f t="shared" si="1"/>
        <v>0.64699042180358179</v>
      </c>
      <c r="J8" s="45">
        <v>2955944</v>
      </c>
      <c r="K8" s="45">
        <v>5722040</v>
      </c>
      <c r="L8" s="45">
        <v>2766096</v>
      </c>
      <c r="M8" s="45">
        <v>3611070</v>
      </c>
      <c r="N8" s="45">
        <v>2763428</v>
      </c>
      <c r="O8" s="45">
        <v>1661387</v>
      </c>
      <c r="P8" s="45">
        <v>872751</v>
      </c>
      <c r="Q8" s="45">
        <v>1026225</v>
      </c>
      <c r="R8" s="45">
        <v>0</v>
      </c>
      <c r="S8" s="45">
        <v>-237692</v>
      </c>
      <c r="T8" s="45">
        <v>15853</v>
      </c>
      <c r="U8" s="45">
        <v>606812</v>
      </c>
      <c r="V8" s="45">
        <v>384973</v>
      </c>
    </row>
    <row r="9" spans="1:22" x14ac:dyDescent="0.2">
      <c r="B9" t="s">
        <v>108</v>
      </c>
      <c r="C9" s="45">
        <v>1769600</v>
      </c>
      <c r="D9" s="45">
        <v>-1212879</v>
      </c>
      <c r="E9" s="45">
        <v>504195</v>
      </c>
      <c r="F9" s="45">
        <v>-232009</v>
      </c>
      <c r="G9" s="45">
        <v>-15393</v>
      </c>
      <c r="H9" s="45">
        <v>177006</v>
      </c>
      <c r="I9" s="77">
        <f t="shared" si="1"/>
        <v>1.3660470286729109</v>
      </c>
      <c r="J9" s="45">
        <v>2902109</v>
      </c>
      <c r="K9" s="45">
        <v>5416186</v>
      </c>
      <c r="L9" s="45">
        <v>2514076</v>
      </c>
      <c r="M9" s="45">
        <v>3273265</v>
      </c>
      <c r="N9" s="45">
        <v>2506723</v>
      </c>
      <c r="O9" s="45">
        <v>1126687</v>
      </c>
      <c r="P9" s="45">
        <v>756748</v>
      </c>
      <c r="Q9" s="45">
        <v>641266</v>
      </c>
      <c r="R9" s="45">
        <v>735414</v>
      </c>
      <c r="S9" s="45">
        <v>218234</v>
      </c>
      <c r="T9" s="45">
        <v>-24164</v>
      </c>
      <c r="U9" s="45">
        <v>-246469</v>
      </c>
      <c r="V9" s="45">
        <v>-52400</v>
      </c>
    </row>
    <row r="10" spans="1:22" x14ac:dyDescent="0.2">
      <c r="B10" t="s">
        <v>107</v>
      </c>
      <c r="C10" s="45">
        <v>1122212</v>
      </c>
      <c r="D10" s="45">
        <v>-809424</v>
      </c>
      <c r="E10" s="45">
        <v>275564</v>
      </c>
      <c r="F10" s="45">
        <v>-90152</v>
      </c>
      <c r="G10" s="45">
        <v>-15498</v>
      </c>
      <c r="H10" s="45">
        <v>149462</v>
      </c>
      <c r="I10" s="77">
        <f>H10/$M$20*1000</f>
        <v>1.1534757070354145</v>
      </c>
      <c r="J10" s="45">
        <v>2857440</v>
      </c>
      <c r="K10" s="45">
        <v>5019296</v>
      </c>
      <c r="L10" s="45">
        <v>2161856</v>
      </c>
      <c r="M10" s="45">
        <v>2841798</v>
      </c>
      <c r="N10" s="45">
        <v>2149819</v>
      </c>
      <c r="O10" s="45">
        <v>1133984</v>
      </c>
      <c r="P10" s="45">
        <v>1008823</v>
      </c>
      <c r="Q10" s="45">
        <v>693652</v>
      </c>
      <c r="R10" s="45">
        <v>0</v>
      </c>
      <c r="S10" s="45">
        <v>-226685</v>
      </c>
      <c r="T10" s="45">
        <v>-11050</v>
      </c>
      <c r="U10" s="45">
        <v>88845</v>
      </c>
      <c r="V10" s="45">
        <v>-148889</v>
      </c>
    </row>
    <row r="11" spans="1:22" x14ac:dyDescent="0.2">
      <c r="B11" t="s">
        <v>106</v>
      </c>
      <c r="C11" s="45">
        <v>1548763</v>
      </c>
      <c r="D11" s="45">
        <v>-1191922</v>
      </c>
      <c r="E11" s="45">
        <v>271148</v>
      </c>
      <c r="F11" s="45">
        <v>-113078</v>
      </c>
      <c r="G11" s="45">
        <v>0</v>
      </c>
      <c r="H11" s="45">
        <v>117644</v>
      </c>
      <c r="I11" s="77"/>
      <c r="J11" s="45">
        <v>2705522</v>
      </c>
      <c r="K11" s="45">
        <v>4898198</v>
      </c>
      <c r="L11" s="45">
        <v>2192675</v>
      </c>
      <c r="M11" s="45">
        <v>2721738</v>
      </c>
      <c r="N11" s="45">
        <v>2175954</v>
      </c>
      <c r="O11" s="45">
        <v>1081529</v>
      </c>
      <c r="P11" s="45">
        <v>785380</v>
      </c>
      <c r="Q11" s="45">
        <v>842541</v>
      </c>
      <c r="R11" s="45">
        <v>0</v>
      </c>
      <c r="S11" s="45">
        <v>437940</v>
      </c>
      <c r="T11" s="45">
        <v>-63463</v>
      </c>
      <c r="U11" s="45">
        <v>-304258</v>
      </c>
      <c r="V11" s="45">
        <v>70218</v>
      </c>
    </row>
    <row r="12" spans="1:22" x14ac:dyDescent="0.2">
      <c r="B12" t="s">
        <v>105</v>
      </c>
      <c r="C12" s="45">
        <v>1051787</v>
      </c>
      <c r="D12" s="45">
        <v>-793699</v>
      </c>
      <c r="E12" s="45">
        <v>222615</v>
      </c>
      <c r="F12" s="45">
        <v>-77688</v>
      </c>
      <c r="G12" s="45">
        <v>-14464</v>
      </c>
      <c r="H12" s="45">
        <v>77718</v>
      </c>
      <c r="I12" s="77"/>
      <c r="J12" s="45">
        <v>2794572</v>
      </c>
      <c r="K12" s="45">
        <v>5107065</v>
      </c>
      <c r="L12" s="45">
        <v>2312493</v>
      </c>
      <c r="M12" s="45">
        <v>2971395</v>
      </c>
      <c r="N12" s="45">
        <v>2291088</v>
      </c>
      <c r="O12" s="45">
        <v>1291762</v>
      </c>
      <c r="P12" s="45">
        <v>888485</v>
      </c>
      <c r="Q12" s="45">
        <v>772322</v>
      </c>
      <c r="R12" s="45">
        <v>0</v>
      </c>
      <c r="S12" s="45">
        <v>-253098</v>
      </c>
      <c r="T12" s="45">
        <v>600557</v>
      </c>
      <c r="U12" s="45">
        <v>248161</v>
      </c>
      <c r="V12" s="45">
        <v>595619</v>
      </c>
    </row>
    <row r="13" spans="1:22" x14ac:dyDescent="0.2">
      <c r="B13" t="s">
        <v>104</v>
      </c>
      <c r="C13" s="45">
        <v>1324941</v>
      </c>
      <c r="D13" s="45">
        <v>-985235</v>
      </c>
      <c r="E13" s="45">
        <v>246709</v>
      </c>
      <c r="F13" s="45">
        <v>-55989</v>
      </c>
      <c r="G13" s="45">
        <v>-7985</v>
      </c>
      <c r="H13" s="45">
        <v>139900</v>
      </c>
      <c r="J13" s="45">
        <v>2716853</v>
      </c>
      <c r="K13" s="45">
        <v>4734285</v>
      </c>
      <c r="L13" s="45">
        <v>2017431</v>
      </c>
      <c r="M13" s="45">
        <v>2557119</v>
      </c>
      <c r="N13" s="45">
        <v>1991342</v>
      </c>
      <c r="O13" s="45">
        <v>1017360</v>
      </c>
      <c r="P13" s="45">
        <v>746351</v>
      </c>
      <c r="Q13" s="45">
        <v>176705</v>
      </c>
      <c r="R13" s="45">
        <v>600000</v>
      </c>
      <c r="S13" s="45">
        <v>-651874</v>
      </c>
      <c r="T13" s="45">
        <v>-600962</v>
      </c>
      <c r="U13" s="45">
        <v>764556</v>
      </c>
      <c r="V13" s="45">
        <v>-488279</v>
      </c>
    </row>
    <row r="14" spans="1:22" x14ac:dyDescent="0.2">
      <c r="B14" t="s">
        <v>103</v>
      </c>
      <c r="C14" s="45">
        <v>1069984</v>
      </c>
      <c r="D14" s="45">
        <v>-711751</v>
      </c>
      <c r="E14" s="45">
        <v>349336</v>
      </c>
      <c r="F14" s="45">
        <v>-157757</v>
      </c>
      <c r="G14" s="45">
        <v>-8183</v>
      </c>
      <c r="H14" s="45">
        <v>130041</v>
      </c>
      <c r="J14" s="45">
        <v>2718329</v>
      </c>
      <c r="K14" s="45">
        <v>4327469</v>
      </c>
      <c r="L14" s="45">
        <v>1609139</v>
      </c>
      <c r="M14" s="45">
        <v>2146065</v>
      </c>
      <c r="N14" s="45">
        <v>1578366</v>
      </c>
      <c r="O14" s="45">
        <v>572869</v>
      </c>
      <c r="P14" s="45">
        <v>603172</v>
      </c>
      <c r="Q14" s="45">
        <v>664982</v>
      </c>
      <c r="R14" s="45">
        <v>300000</v>
      </c>
      <c r="S14" s="45">
        <v>797252</v>
      </c>
      <c r="T14" s="45">
        <v>-5995</v>
      </c>
      <c r="U14" s="45">
        <v>-338444</v>
      </c>
      <c r="V14" s="45">
        <v>452812</v>
      </c>
    </row>
    <row r="15" spans="1:22" x14ac:dyDescent="0.2">
      <c r="C15" s="45"/>
      <c r="D15" s="45"/>
      <c r="E15" s="45"/>
      <c r="F15" s="45"/>
      <c r="G15" s="45"/>
      <c r="H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  <c r="R16" s="45"/>
      <c r="S16" s="45"/>
      <c r="T16" s="45"/>
      <c r="U16" s="45"/>
      <c r="V16" s="45"/>
    </row>
    <row r="17" spans="1:22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  <c r="R17" s="45"/>
      <c r="S17" s="45"/>
      <c r="T17" s="45"/>
      <c r="U17" s="45"/>
      <c r="V17" s="45"/>
    </row>
    <row r="18" spans="1:22" x14ac:dyDescent="0.2">
      <c r="A18" s="13">
        <v>2020</v>
      </c>
      <c r="B18" s="26">
        <f>VLOOKUP(A1,'2020'!A40:E210,5,FALSE)</f>
        <v>4486111</v>
      </c>
      <c r="C18" s="26">
        <v>5100000</v>
      </c>
      <c r="D18" s="26">
        <f>VLOOKUP(A1,'2020'!A40:F210,6,FALSE)</f>
        <v>447189</v>
      </c>
      <c r="E18" s="17">
        <v>376000</v>
      </c>
      <c r="F18" s="4">
        <f>D18/E18</f>
        <v>1.1893324468085107</v>
      </c>
      <c r="G18" s="139">
        <v>0</v>
      </c>
      <c r="J18" s="6">
        <v>2020</v>
      </c>
      <c r="K18" s="17">
        <f>VLOOKUP(A1,'2020'!A40:B210,2,FALSE)</f>
        <v>1177962</v>
      </c>
      <c r="L18" s="17">
        <f>VLOOKUP(A1,'2020'!A40:C210,3,FALSE)</f>
        <v>2589289</v>
      </c>
      <c r="M18" s="23">
        <f>VLOOKUP(A1,'2020'!A40:D210,4,FALSE)</f>
        <v>117800000</v>
      </c>
      <c r="N18" s="6"/>
      <c r="O18" s="6"/>
      <c r="R18" s="45"/>
      <c r="S18" s="45"/>
      <c r="T18" s="45"/>
      <c r="U18" s="45"/>
      <c r="V18" s="45"/>
    </row>
    <row r="19" spans="1:22" x14ac:dyDescent="0.2">
      <c r="A19" s="13">
        <v>2021</v>
      </c>
      <c r="B19" s="26">
        <f>VLOOKUP(A1,'2021'!A40:E210,5,FALSE)</f>
        <v>4823524</v>
      </c>
      <c r="C19" s="26">
        <v>5100000</v>
      </c>
      <c r="D19" s="26">
        <f>VLOOKUP(A1,'2021'!A40:F210,6,FALSE)</f>
        <v>467759</v>
      </c>
      <c r="E19" s="17">
        <v>345600</v>
      </c>
      <c r="F19" s="4">
        <f>D19/E19</f>
        <v>1.3534693287037036</v>
      </c>
      <c r="G19" s="140"/>
      <c r="J19" s="6">
        <v>2021</v>
      </c>
      <c r="K19" s="17">
        <f>VLOOKUP(A1,'2021'!A40:B210,2,FALSE)</f>
        <v>1177961</v>
      </c>
      <c r="L19" s="17">
        <f>VLOOKUP(A1,'2021'!A40:C210,3,FALSE)</f>
        <v>2707977</v>
      </c>
      <c r="M19" s="23">
        <f>VLOOKUP(A1,'2021'!A40:D210,4,FALSE)</f>
        <v>117796183</v>
      </c>
      <c r="N19" s="6"/>
      <c r="O19" s="6"/>
      <c r="Q19" s="64"/>
      <c r="R19" s="45"/>
      <c r="S19" s="45"/>
      <c r="T19" s="45"/>
      <c r="U19" s="45"/>
      <c r="V19" s="45"/>
    </row>
    <row r="20" spans="1:22" x14ac:dyDescent="0.2">
      <c r="A20" s="13">
        <v>2022</v>
      </c>
      <c r="B20" s="26">
        <f>VLOOKUP(A1,'2022'!A40:E210,5,FALSE)</f>
        <v>5685112</v>
      </c>
      <c r="C20" s="26">
        <v>5175000</v>
      </c>
      <c r="D20" s="26">
        <f>VLOOKUP(A1,'2022'!A40:F210,6,FALSE)</f>
        <v>479539</v>
      </c>
      <c r="E20" s="17">
        <v>372000</v>
      </c>
      <c r="F20" s="4">
        <f>D20/E20</f>
        <v>1.2890833333333334</v>
      </c>
      <c r="G20" s="140"/>
      <c r="J20" s="13">
        <v>2022</v>
      </c>
      <c r="K20" s="17">
        <f>VLOOKUP(A1,'2022'!A40:B210,2,FALSE)</f>
        <v>1295753</v>
      </c>
      <c r="L20" s="17">
        <f>VLOOKUP(A1,'2022'!A40:C210,3,FALSE)</f>
        <v>2830817</v>
      </c>
      <c r="M20" s="23">
        <f>VLOOKUP(A1,'2022'!A40:D210,4,FALSE)</f>
        <v>129575334</v>
      </c>
      <c r="N20" s="23"/>
      <c r="O20" s="6"/>
      <c r="R20" s="45"/>
      <c r="S20" s="45"/>
      <c r="T20" s="45"/>
      <c r="U20" s="45"/>
      <c r="V20" s="45"/>
    </row>
    <row r="21" spans="1:22" x14ac:dyDescent="0.2">
      <c r="A21" s="13">
        <v>2023</v>
      </c>
      <c r="B21" s="3">
        <f>VLOOKUP(A1,'2023'!A40:E210,5,FALSE)</f>
        <v>5175862</v>
      </c>
      <c r="C21" s="3">
        <v>5875000</v>
      </c>
      <c r="D21" s="26">
        <f>VLOOKUP(A1,'2023'!A40:F210,6,FALSE)</f>
        <v>559414</v>
      </c>
      <c r="E21" s="3">
        <v>428000</v>
      </c>
      <c r="F21" s="4">
        <f>D21/E21</f>
        <v>1.3070420560747664</v>
      </c>
      <c r="G21" s="141"/>
      <c r="J21" s="13">
        <v>2023</v>
      </c>
      <c r="K21" s="17">
        <f>VLOOKUP(A1,'2023'!A40:B210,2,FALSE)</f>
        <v>1295753</v>
      </c>
      <c r="L21" s="17">
        <f>VLOOKUP(A1,'2023'!A40:C210,3,FALSE)</f>
        <v>3115499</v>
      </c>
      <c r="M21" s="23">
        <f>VLOOKUP(A1,'2023'!A40:D210,4,FALSE)</f>
        <v>129575334</v>
      </c>
      <c r="N21" s="39"/>
      <c r="O21" s="6"/>
      <c r="R21" s="45"/>
      <c r="S21" s="45"/>
      <c r="T21" s="45"/>
      <c r="U21" s="45"/>
      <c r="V21" s="45"/>
    </row>
    <row r="22" spans="1:22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1295753</v>
      </c>
      <c r="L22" s="17">
        <f>L21</f>
        <v>3115499</v>
      </c>
      <c r="M22" s="23">
        <f>M21</f>
        <v>129575334</v>
      </c>
      <c r="N22" s="39"/>
      <c r="O22" s="6"/>
      <c r="R22" s="45"/>
      <c r="S22" s="45"/>
      <c r="T22" s="45"/>
      <c r="U22" s="45"/>
      <c r="V22" s="45"/>
    </row>
    <row r="23" spans="1:22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45"/>
      <c r="S23" s="45"/>
      <c r="T23" s="45"/>
      <c r="U23" s="45"/>
      <c r="V23" s="45"/>
    </row>
    <row r="24" spans="1:22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  <c r="R24" s="45"/>
      <c r="S24" s="45"/>
      <c r="T24" s="45"/>
      <c r="U24" s="45"/>
      <c r="V24" s="45"/>
    </row>
    <row r="25" spans="1:22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  <c r="R25" s="45"/>
      <c r="S25" s="45"/>
      <c r="T25" s="45"/>
      <c r="U25" s="45"/>
      <c r="V25" s="45"/>
    </row>
    <row r="26" spans="1:22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  <c r="R26" s="45"/>
      <c r="S26" s="45"/>
      <c r="T26" s="45"/>
      <c r="U26" s="45"/>
      <c r="V26" s="45"/>
    </row>
    <row r="27" spans="1:22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22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22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22" x14ac:dyDescent="0.2">
      <c r="B31" s="69">
        <f>INDEX(A18:A21,MATCH(MAX(D18:D21),D18:D21,0))</f>
        <v>2023</v>
      </c>
      <c r="C31" s="60">
        <v>58000</v>
      </c>
      <c r="D31" s="26">
        <f>VLOOKUP(B31,A18:D21,4,FALSE)</f>
        <v>559414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4.3172800156548314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22" x14ac:dyDescent="0.2">
      <c r="C32">
        <v>2022</v>
      </c>
      <c r="J32" s="41" t="s">
        <v>61</v>
      </c>
      <c r="K32" s="37">
        <f>E21/M21*1000</f>
        <v>3.3030977948318467</v>
      </c>
      <c r="L32" s="13" t="e">
        <f>E22/N22*1000</f>
        <v>#DIV/0!</v>
      </c>
      <c r="N32" s="130" t="s">
        <v>71</v>
      </c>
      <c r="O32" s="131"/>
      <c r="P32" s="74">
        <f>K31*P26</f>
        <v>54.138691396311586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41.420846347191357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24.04392799018369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3B256-8001-2142-94CD-2EDD4C70F49B}">
  <sheetPr codeName="Sheet62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219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1466526</v>
      </c>
      <c r="D3" s="45">
        <v>-863713</v>
      </c>
      <c r="E3" s="45">
        <v>590754</v>
      </c>
      <c r="F3" s="45">
        <v>-223946</v>
      </c>
      <c r="G3" s="45">
        <v>-9</v>
      </c>
      <c r="H3" s="45">
        <v>256862</v>
      </c>
      <c r="I3" s="77">
        <f t="shared" ref="I3:I5" si="0">H3/$M$21*1000</f>
        <v>3.1377847148538658</v>
      </c>
      <c r="J3" s="45">
        <v>2689728</v>
      </c>
      <c r="K3" s="45">
        <v>3255000</v>
      </c>
      <c r="L3" s="45">
        <v>565271</v>
      </c>
      <c r="M3" s="45">
        <v>2593900</v>
      </c>
      <c r="N3" s="45">
        <v>546150</v>
      </c>
      <c r="O3" s="45">
        <v>364225</v>
      </c>
      <c r="P3" s="45">
        <v>174027</v>
      </c>
      <c r="Q3" s="45">
        <v>821414</v>
      </c>
      <c r="R3" s="45">
        <v>1190000</v>
      </c>
      <c r="S3" s="45">
        <v>518496</v>
      </c>
      <c r="T3" s="45">
        <v>159599</v>
      </c>
      <c r="U3" s="45">
        <v>-532106</v>
      </c>
      <c r="V3" s="45">
        <v>145988</v>
      </c>
    </row>
    <row r="4" spans="1:22" x14ac:dyDescent="0.2">
      <c r="B4" t="s">
        <v>21</v>
      </c>
      <c r="C4" s="45">
        <v>935937</v>
      </c>
      <c r="D4" s="45">
        <v>-527732</v>
      </c>
      <c r="E4" s="45">
        <v>398385</v>
      </c>
      <c r="F4" s="45">
        <v>-118729</v>
      </c>
      <c r="G4" s="45">
        <v>-9</v>
      </c>
      <c r="H4" s="45">
        <v>208790</v>
      </c>
      <c r="I4" s="77">
        <f t="shared" si="0"/>
        <v>2.5505449253464452</v>
      </c>
      <c r="J4" s="45">
        <v>2964962</v>
      </c>
      <c r="K4" s="45">
        <v>3477459</v>
      </c>
      <c r="L4" s="45">
        <v>512496</v>
      </c>
      <c r="M4" s="45">
        <v>2794032</v>
      </c>
      <c r="N4" s="45">
        <v>493056</v>
      </c>
      <c r="O4" s="45">
        <v>513390</v>
      </c>
      <c r="P4" s="45">
        <v>241389</v>
      </c>
      <c r="Q4" s="45">
        <v>675411</v>
      </c>
      <c r="R4" s="45">
        <v>1360000</v>
      </c>
      <c r="S4" s="45">
        <v>-63475</v>
      </c>
      <c r="T4" s="45">
        <v>130086</v>
      </c>
      <c r="U4" s="45">
        <v>0</v>
      </c>
      <c r="V4" s="45">
        <v>66611</v>
      </c>
    </row>
    <row r="5" spans="1:22" x14ac:dyDescent="0.2">
      <c r="B5" t="s">
        <v>22</v>
      </c>
      <c r="C5" s="45">
        <v>1347527</v>
      </c>
      <c r="D5" s="45">
        <v>-763809</v>
      </c>
      <c r="E5" s="45">
        <v>572669</v>
      </c>
      <c r="F5" s="45">
        <v>-173226</v>
      </c>
      <c r="G5" s="45">
        <v>-9</v>
      </c>
      <c r="H5" s="45">
        <v>294608</v>
      </c>
      <c r="I5" s="77">
        <f t="shared" si="0"/>
        <v>3.5988837557663951</v>
      </c>
      <c r="J5" s="45">
        <v>2756172</v>
      </c>
      <c r="K5" s="45">
        <v>3526343</v>
      </c>
      <c r="L5" s="45">
        <v>770171</v>
      </c>
      <c r="M5" s="45">
        <v>2803065</v>
      </c>
      <c r="N5" s="45">
        <v>750553</v>
      </c>
      <c r="O5" s="45">
        <v>449233</v>
      </c>
      <c r="P5" s="45">
        <v>257032</v>
      </c>
      <c r="Q5" s="45">
        <v>608800</v>
      </c>
      <c r="R5" s="45">
        <v>1480000</v>
      </c>
      <c r="S5" s="45">
        <v>478480</v>
      </c>
      <c r="T5" s="45">
        <v>-72815</v>
      </c>
      <c r="U5" s="45">
        <v>-433842</v>
      </c>
      <c r="V5" s="45">
        <v>-28177</v>
      </c>
    </row>
    <row r="6" spans="1:22" x14ac:dyDescent="0.2">
      <c r="B6" t="s">
        <v>23</v>
      </c>
      <c r="C6" s="45">
        <v>1449930</v>
      </c>
      <c r="D6" s="45">
        <v>-885309</v>
      </c>
      <c r="E6" s="45">
        <v>554610</v>
      </c>
      <c r="F6" s="45">
        <v>-160348</v>
      </c>
      <c r="G6" s="45">
        <v>-9</v>
      </c>
      <c r="H6" s="45">
        <v>280745</v>
      </c>
      <c r="I6" s="77">
        <f>H6/$M$21*1000</f>
        <v>3.4295355863134627</v>
      </c>
      <c r="J6" s="45">
        <v>2902063</v>
      </c>
      <c r="K6" s="45">
        <v>3430742</v>
      </c>
      <c r="L6" s="45">
        <v>528678</v>
      </c>
      <c r="M6" s="45">
        <v>2653094</v>
      </c>
      <c r="N6" s="45">
        <v>508828</v>
      </c>
      <c r="O6" s="45">
        <v>371476</v>
      </c>
      <c r="P6" s="45">
        <v>258110</v>
      </c>
      <c r="Q6" s="45">
        <v>636978</v>
      </c>
      <c r="R6" s="45">
        <v>1375000</v>
      </c>
      <c r="S6" s="45">
        <v>689114</v>
      </c>
      <c r="T6" s="45">
        <v>-410708</v>
      </c>
      <c r="U6" s="45">
        <v>0</v>
      </c>
      <c r="V6" s="45">
        <v>278406</v>
      </c>
    </row>
    <row r="7" spans="1:22" x14ac:dyDescent="0.2">
      <c r="B7" t="s">
        <v>110</v>
      </c>
      <c r="C7" s="45">
        <v>1414791</v>
      </c>
      <c r="D7" s="45">
        <v>-933027</v>
      </c>
      <c r="E7" s="45">
        <v>474852</v>
      </c>
      <c r="F7" s="45">
        <v>-117302</v>
      </c>
      <c r="G7" s="45">
        <v>-7</v>
      </c>
      <c r="H7" s="45">
        <v>248432</v>
      </c>
      <c r="I7" s="77">
        <f t="shared" ref="I7:I9" si="1">H7/$M$20*1000</f>
        <v>3.0348051960997564</v>
      </c>
      <c r="J7" s="45">
        <v>2623310</v>
      </c>
      <c r="K7" s="45">
        <v>3039802</v>
      </c>
      <c r="L7" s="45">
        <v>416491</v>
      </c>
      <c r="M7" s="45">
        <v>2208977</v>
      </c>
      <c r="N7" s="45">
        <v>396491</v>
      </c>
      <c r="O7" s="45">
        <v>570678</v>
      </c>
      <c r="P7" s="45">
        <v>278727</v>
      </c>
      <c r="Q7" s="45">
        <v>326972</v>
      </c>
      <c r="R7" s="45">
        <v>996600</v>
      </c>
      <c r="S7" s="45">
        <v>318803</v>
      </c>
      <c r="T7" s="45">
        <v>-42083</v>
      </c>
      <c r="U7" s="45">
        <v>-253768</v>
      </c>
      <c r="V7" s="45">
        <v>22951</v>
      </c>
    </row>
    <row r="8" spans="1:22" x14ac:dyDescent="0.2">
      <c r="B8" t="s">
        <v>109</v>
      </c>
      <c r="C8" s="45">
        <v>1498803</v>
      </c>
      <c r="D8" s="45">
        <v>-1072981</v>
      </c>
      <c r="E8" s="45">
        <v>422826</v>
      </c>
      <c r="F8" s="45">
        <v>-131472</v>
      </c>
      <c r="G8" s="45">
        <v>-7</v>
      </c>
      <c r="H8" s="45">
        <v>175137</v>
      </c>
      <c r="I8" s="77">
        <f t="shared" si="1"/>
        <v>2.1394453115110896</v>
      </c>
      <c r="J8" s="45">
        <v>2628647</v>
      </c>
      <c r="K8" s="45">
        <v>3064616</v>
      </c>
      <c r="L8" s="45">
        <v>435969</v>
      </c>
      <c r="M8" s="45">
        <v>2219390</v>
      </c>
      <c r="N8" s="45">
        <v>414199</v>
      </c>
      <c r="O8" s="45">
        <v>608071</v>
      </c>
      <c r="P8" s="45">
        <v>313208</v>
      </c>
      <c r="Q8" s="45">
        <v>304004</v>
      </c>
      <c r="R8" s="45">
        <v>951000</v>
      </c>
      <c r="S8" s="45">
        <v>325275</v>
      </c>
      <c r="T8" s="45">
        <v>-311709</v>
      </c>
      <c r="U8" s="45">
        <v>20</v>
      </c>
      <c r="V8" s="45">
        <v>13585</v>
      </c>
    </row>
    <row r="9" spans="1:22" x14ac:dyDescent="0.2">
      <c r="B9" t="s">
        <v>108</v>
      </c>
      <c r="C9" s="45">
        <v>1558307</v>
      </c>
      <c r="D9" s="45">
        <v>-1164158</v>
      </c>
      <c r="E9" s="45">
        <v>390915</v>
      </c>
      <c r="F9" s="45">
        <v>-144959</v>
      </c>
      <c r="G9" s="45">
        <v>23</v>
      </c>
      <c r="H9" s="45">
        <v>145243</v>
      </c>
      <c r="I9" s="77">
        <f t="shared" si="1"/>
        <v>1.7742650346860183</v>
      </c>
      <c r="J9" s="45">
        <v>2453509</v>
      </c>
      <c r="K9" s="45">
        <v>2943154</v>
      </c>
      <c r="L9" s="45">
        <v>489644</v>
      </c>
      <c r="M9" s="45">
        <v>2166566</v>
      </c>
      <c r="N9" s="45">
        <v>468080</v>
      </c>
      <c r="O9" s="45">
        <v>683315</v>
      </c>
      <c r="P9" s="45">
        <v>419017</v>
      </c>
      <c r="Q9" s="45">
        <v>290419</v>
      </c>
      <c r="R9" s="45">
        <v>730000</v>
      </c>
      <c r="S9" s="45">
        <v>310087</v>
      </c>
      <c r="T9" s="45">
        <v>-31337</v>
      </c>
      <c r="U9" s="45">
        <v>-214972</v>
      </c>
      <c r="V9" s="45">
        <v>63776</v>
      </c>
    </row>
    <row r="10" spans="1:22" x14ac:dyDescent="0.2">
      <c r="B10" t="s">
        <v>107</v>
      </c>
      <c r="C10" s="45">
        <v>1352930</v>
      </c>
      <c r="D10" s="45">
        <v>-1030517</v>
      </c>
      <c r="E10" s="45">
        <v>319065</v>
      </c>
      <c r="F10" s="45">
        <v>-109598</v>
      </c>
      <c r="G10" s="45">
        <v>-36</v>
      </c>
      <c r="H10" s="45">
        <v>127447</v>
      </c>
      <c r="I10" s="77">
        <f>H10/$M$20*1000</f>
        <v>1.5568719723196918</v>
      </c>
      <c r="J10" s="45">
        <v>2420922</v>
      </c>
      <c r="K10" s="45">
        <v>2890485</v>
      </c>
      <c r="L10" s="45">
        <v>469563</v>
      </c>
      <c r="M10" s="45">
        <v>2122121</v>
      </c>
      <c r="N10" s="45">
        <v>447658</v>
      </c>
      <c r="O10" s="45">
        <v>714774</v>
      </c>
      <c r="P10" s="45">
        <v>415987</v>
      </c>
      <c r="Q10" s="45">
        <v>226642</v>
      </c>
      <c r="R10" s="45">
        <v>725000</v>
      </c>
      <c r="S10" s="45">
        <v>-65623</v>
      </c>
      <c r="T10" s="45">
        <v>119327</v>
      </c>
      <c r="U10" s="45">
        <v>0</v>
      </c>
      <c r="V10" s="45">
        <v>53703</v>
      </c>
    </row>
    <row r="11" spans="1:22" x14ac:dyDescent="0.2">
      <c r="B11" t="s">
        <v>106</v>
      </c>
      <c r="C11" s="45">
        <v>1423830</v>
      </c>
      <c r="D11" s="45">
        <v>-1138080</v>
      </c>
      <c r="E11" s="45">
        <v>281977</v>
      </c>
      <c r="F11" s="45">
        <v>-83547</v>
      </c>
      <c r="G11" s="45">
        <v>-13</v>
      </c>
      <c r="H11" s="45">
        <v>114449</v>
      </c>
      <c r="I11" s="77"/>
      <c r="J11" s="45">
        <v>2293381</v>
      </c>
      <c r="K11" s="45">
        <v>2846595</v>
      </c>
      <c r="L11" s="45">
        <v>553213</v>
      </c>
      <c r="M11" s="45">
        <v>2056868</v>
      </c>
      <c r="N11" s="45">
        <v>531362</v>
      </c>
      <c r="O11" s="45">
        <v>618888</v>
      </c>
      <c r="P11" s="45">
        <v>378356</v>
      </c>
      <c r="Q11" s="45">
        <v>172938</v>
      </c>
      <c r="R11" s="45">
        <v>855000</v>
      </c>
      <c r="S11" s="45">
        <v>303121</v>
      </c>
      <c r="T11" s="45">
        <v>-230310</v>
      </c>
      <c r="U11" s="45">
        <v>-100291</v>
      </c>
      <c r="V11" s="45">
        <v>-27481</v>
      </c>
    </row>
    <row r="12" spans="1:22" x14ac:dyDescent="0.2">
      <c r="B12" t="s">
        <v>105</v>
      </c>
      <c r="C12" s="45">
        <v>528695</v>
      </c>
      <c r="D12" s="45">
        <v>-503538</v>
      </c>
      <c r="E12" s="45">
        <v>23527</v>
      </c>
      <c r="F12" s="45">
        <v>-37728</v>
      </c>
      <c r="G12" s="45">
        <v>-7</v>
      </c>
      <c r="H12" s="45">
        <v>-25957</v>
      </c>
      <c r="I12" s="77"/>
      <c r="J12" s="45">
        <v>2281258</v>
      </c>
      <c r="K12" s="45">
        <v>2557749</v>
      </c>
      <c r="L12" s="45">
        <v>276491</v>
      </c>
      <c r="M12" s="45">
        <v>1750207</v>
      </c>
      <c r="N12" s="45">
        <v>252083</v>
      </c>
      <c r="O12" s="45">
        <v>610545</v>
      </c>
      <c r="P12" s="45">
        <v>289550</v>
      </c>
      <c r="Q12" s="45">
        <v>200440</v>
      </c>
      <c r="R12" s="45">
        <v>615000</v>
      </c>
      <c r="S12" s="45">
        <v>-91258</v>
      </c>
      <c r="T12" s="45">
        <v>210561</v>
      </c>
      <c r="U12" s="45">
        <v>0</v>
      </c>
      <c r="V12" s="45">
        <v>119302</v>
      </c>
    </row>
    <row r="13" spans="1:22" x14ac:dyDescent="0.2">
      <c r="B13" t="s">
        <v>104</v>
      </c>
      <c r="C13" s="45">
        <v>1457116</v>
      </c>
      <c r="D13" s="45">
        <v>-1265603</v>
      </c>
      <c r="E13" s="45">
        <v>186713</v>
      </c>
      <c r="F13" s="45">
        <v>-82168</v>
      </c>
      <c r="G13" s="45">
        <v>-10</v>
      </c>
      <c r="H13" s="45">
        <v>41833</v>
      </c>
      <c r="J13" s="45">
        <v>2307215</v>
      </c>
      <c r="K13" s="45">
        <v>2768230</v>
      </c>
      <c r="L13" s="45">
        <v>461014</v>
      </c>
      <c r="M13" s="45">
        <v>1915345</v>
      </c>
      <c r="N13" s="45">
        <v>437012</v>
      </c>
      <c r="O13" s="45">
        <v>617467</v>
      </c>
      <c r="P13" s="45">
        <v>337852</v>
      </c>
      <c r="Q13" s="45">
        <v>81138</v>
      </c>
      <c r="R13" s="45">
        <v>840000</v>
      </c>
      <c r="S13" s="45">
        <v>-137837</v>
      </c>
      <c r="T13" s="45">
        <v>136789</v>
      </c>
      <c r="U13" s="45">
        <v>-121174</v>
      </c>
      <c r="V13" s="45">
        <v>-122221</v>
      </c>
    </row>
    <row r="14" spans="1:22" x14ac:dyDescent="0.2">
      <c r="B14" t="s">
        <v>103</v>
      </c>
      <c r="C14" s="45">
        <v>1155295</v>
      </c>
      <c r="D14" s="45">
        <v>-946845</v>
      </c>
      <c r="E14" s="45">
        <v>206468</v>
      </c>
      <c r="F14" s="45">
        <v>-78003</v>
      </c>
      <c r="G14" s="45">
        <v>-7</v>
      </c>
      <c r="H14" s="45">
        <v>83958</v>
      </c>
      <c r="J14" s="45">
        <v>2391761</v>
      </c>
      <c r="K14" s="45">
        <v>2886397</v>
      </c>
      <c r="L14" s="45">
        <v>494635</v>
      </c>
      <c r="M14" s="45">
        <v>2030073</v>
      </c>
      <c r="N14" s="45">
        <v>470839</v>
      </c>
      <c r="O14" s="45">
        <v>506856</v>
      </c>
      <c r="P14" s="45">
        <v>334173</v>
      </c>
      <c r="Q14" s="45">
        <v>203359</v>
      </c>
      <c r="R14" s="45">
        <v>970000</v>
      </c>
      <c r="S14" s="45">
        <v>-69118</v>
      </c>
      <c r="T14" s="45">
        <v>240512</v>
      </c>
      <c r="U14" s="45">
        <v>-163771</v>
      </c>
      <c r="V14" s="45">
        <v>7621</v>
      </c>
    </row>
    <row r="15" spans="1:22" x14ac:dyDescent="0.2">
      <c r="C15" s="45"/>
      <c r="D15" s="45"/>
      <c r="E15" s="45"/>
      <c r="F15" s="45"/>
      <c r="G15" s="45"/>
      <c r="H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  <c r="R16" s="45"/>
      <c r="S16" s="45"/>
      <c r="T16" s="45"/>
      <c r="U16" s="45"/>
      <c r="V16" s="45"/>
    </row>
    <row r="17" spans="1:22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  <c r="R17" s="45"/>
      <c r="S17" s="45"/>
      <c r="T17" s="45"/>
      <c r="U17" s="45"/>
      <c r="V17" s="45"/>
    </row>
    <row r="18" spans="1:22" x14ac:dyDescent="0.2">
      <c r="A18" s="13">
        <v>2020</v>
      </c>
      <c r="B18" s="26">
        <f>VLOOKUP(A1,'2020'!A40:E210,5,FALSE)</f>
        <v>4685640</v>
      </c>
      <c r="C18" s="26">
        <v>4560000</v>
      </c>
      <c r="D18" s="26">
        <f>VLOOKUP(A1,'2020'!A40:F210,6,FALSE)</f>
        <v>522586</v>
      </c>
      <c r="E18" s="17">
        <v>465600</v>
      </c>
      <c r="F18" s="4">
        <f>D18/E18</f>
        <v>1.1223926116838487</v>
      </c>
      <c r="G18" s="139">
        <v>0</v>
      </c>
      <c r="J18" s="6">
        <v>2020</v>
      </c>
      <c r="K18" s="17">
        <f>VLOOKUP(A1,'2020'!A40:B210,2,FALSE)</f>
        <v>818609</v>
      </c>
      <c r="L18" s="17">
        <f>VLOOKUP(A1,'2020'!A40:C210,3,FALSE)</f>
        <v>2471524</v>
      </c>
      <c r="M18" s="23">
        <f>VLOOKUP(A1,'2020'!A40:D210,4,FALSE)</f>
        <v>81860000</v>
      </c>
      <c r="N18" s="6"/>
      <c r="O18" s="6"/>
      <c r="R18" s="45"/>
      <c r="S18" s="45"/>
      <c r="T18" s="45"/>
      <c r="U18" s="45"/>
      <c r="V18" s="45"/>
    </row>
    <row r="19" spans="1:22" x14ac:dyDescent="0.2">
      <c r="A19" s="13">
        <v>2021</v>
      </c>
      <c r="B19" s="26">
        <f>VLOOKUP(A1,'2021'!A40:E210,5,FALSE)</f>
        <v>4552756</v>
      </c>
      <c r="C19" s="26">
        <v>5200000</v>
      </c>
      <c r="D19" s="26">
        <f>VLOOKUP(A1,'2021'!A40:F210,6,FALSE)</f>
        <v>214376</v>
      </c>
      <c r="E19" s="17">
        <v>523000</v>
      </c>
      <c r="F19" s="4">
        <f>D19/E19</f>
        <v>0.40989674952198851</v>
      </c>
      <c r="G19" s="140"/>
      <c r="J19" s="6">
        <v>2021</v>
      </c>
      <c r="K19" s="17">
        <f>VLOOKUP(A1,'2021'!A40:B210,2,FALSE)</f>
        <v>818609</v>
      </c>
      <c r="L19" s="17">
        <f>VLOOKUP(A1,'2021'!A40:C210,3,FALSE)</f>
        <v>2293474</v>
      </c>
      <c r="M19" s="23">
        <f>VLOOKUP(A1,'2021'!A40:D210,4,FALSE)</f>
        <v>81860938</v>
      </c>
      <c r="N19" s="6"/>
      <c r="O19" s="6"/>
      <c r="Q19" s="64"/>
      <c r="R19" s="45"/>
      <c r="S19" s="45"/>
      <c r="T19" s="45"/>
      <c r="U19" s="45"/>
      <c r="V19" s="45"/>
    </row>
    <row r="20" spans="1:22" x14ac:dyDescent="0.2">
      <c r="A20" s="13">
        <v>2022</v>
      </c>
      <c r="B20" s="26">
        <f>VLOOKUP(A1,'2022'!A40:E210,5,FALSE)</f>
        <v>5808344</v>
      </c>
      <c r="C20" s="26">
        <v>5680000</v>
      </c>
      <c r="D20" s="26">
        <f>VLOOKUP(A1,'2022'!A40:F210,6,FALSE)</f>
        <v>694268</v>
      </c>
      <c r="E20" s="17">
        <v>448000</v>
      </c>
      <c r="F20" s="4">
        <f>D20/E20</f>
        <v>1.5497053571428572</v>
      </c>
      <c r="G20" s="140"/>
      <c r="J20" s="13">
        <v>2022</v>
      </c>
      <c r="K20" s="17">
        <f>VLOOKUP(A1,'2022'!A40:B210,2,FALSE)</f>
        <v>818609</v>
      </c>
      <c r="L20" s="17">
        <f>VLOOKUP(A1,'2022'!A40:C210,3,FALSE)</f>
        <v>2621318</v>
      </c>
      <c r="M20" s="23">
        <f>VLOOKUP(A1,'2022'!A40:D210,4,FALSE)</f>
        <v>81860938</v>
      </c>
      <c r="N20" s="23"/>
      <c r="O20" s="6"/>
      <c r="R20" s="45"/>
      <c r="S20" s="45"/>
      <c r="T20" s="45"/>
      <c r="U20" s="45"/>
      <c r="V20" s="45"/>
    </row>
    <row r="21" spans="1:22" x14ac:dyDescent="0.2">
      <c r="A21" s="13">
        <v>2023</v>
      </c>
      <c r="B21" s="3">
        <f>VLOOKUP(A1,'2023'!A40:E210,5,FALSE)</f>
        <v>5156984</v>
      </c>
      <c r="C21" s="3">
        <v>6357000</v>
      </c>
      <c r="D21" s="26">
        <f>VLOOKUP(A1,'2023'!A40:F210,6,FALSE)</f>
        <v>1041006</v>
      </c>
      <c r="E21" s="3">
        <v>651000</v>
      </c>
      <c r="F21" s="4">
        <f>D21/E21</f>
        <v>1.5990875576036867</v>
      </c>
      <c r="G21" s="141"/>
      <c r="J21" s="13">
        <v>2023</v>
      </c>
      <c r="K21" s="17">
        <f>VLOOKUP(A1,'2023'!A40:B210,2,FALSE)</f>
        <v>818609</v>
      </c>
      <c r="L21" s="17">
        <f>VLOOKUP(A1,'2023'!A40:C210,3,FALSE)</f>
        <v>2689728</v>
      </c>
      <c r="M21" s="23">
        <f>VLOOKUP(A1,'2023'!A40:D210,4,FALSE)</f>
        <v>81860938</v>
      </c>
      <c r="N21" s="39"/>
      <c r="O21" s="6"/>
      <c r="R21" s="45"/>
      <c r="S21" s="45"/>
      <c r="T21" s="45"/>
      <c r="U21" s="45"/>
      <c r="V21" s="45"/>
    </row>
    <row r="22" spans="1:22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818609</v>
      </c>
      <c r="L22" s="17">
        <f>L21</f>
        <v>2689728</v>
      </c>
      <c r="M22" s="23">
        <f>M21</f>
        <v>81860938</v>
      </c>
      <c r="N22" s="39"/>
      <c r="O22" s="6"/>
      <c r="R22" s="45"/>
      <c r="S22" s="45"/>
      <c r="T22" s="45"/>
      <c r="U22" s="45"/>
      <c r="V22" s="45"/>
    </row>
    <row r="23" spans="1:22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45"/>
      <c r="S23" s="45"/>
      <c r="T23" s="45"/>
      <c r="U23" s="45"/>
      <c r="V23" s="45"/>
    </row>
    <row r="24" spans="1:22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  <c r="R24" s="45"/>
      <c r="S24" s="45"/>
      <c r="T24" s="45"/>
      <c r="U24" s="45"/>
      <c r="V24" s="45"/>
    </row>
    <row r="25" spans="1:22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  <c r="R25" s="45"/>
      <c r="S25" s="45"/>
      <c r="T25" s="45"/>
      <c r="U25" s="45"/>
      <c r="V25" s="45"/>
    </row>
    <row r="26" spans="1:22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  <c r="R26" s="45"/>
      <c r="S26" s="45"/>
      <c r="T26" s="45"/>
      <c r="U26" s="45"/>
      <c r="V26" s="45"/>
    </row>
    <row r="27" spans="1:22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22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22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22" x14ac:dyDescent="0.2">
      <c r="B31" s="69">
        <f>INDEX(A18:A21,MATCH(MAX(D18:D21),D18:D21,0))</f>
        <v>2023</v>
      </c>
      <c r="C31" s="60">
        <v>113000</v>
      </c>
      <c r="D31" s="26">
        <f>VLOOKUP(B31,A18:D21,4,FALSE)</f>
        <v>1041006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12.716748982280169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22" x14ac:dyDescent="0.2">
      <c r="J32" s="41" t="s">
        <v>61</v>
      </c>
      <c r="K32" s="37">
        <f>E21/M21*1000</f>
        <v>7.952510878876077</v>
      </c>
      <c r="L32" s="13" t="e">
        <f>E22/N22*1000</f>
        <v>#DIV/0!</v>
      </c>
      <c r="N32" s="130" t="s">
        <v>71</v>
      </c>
      <c r="O32" s="131"/>
      <c r="P32" s="74">
        <f>K31*P26</f>
        <v>159.46803223779332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99.724486421105993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32.857295136295647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E111F-6AFF-CD43-AB21-06C9770D7549}">
  <sheetPr codeName="Sheet13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191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846020</v>
      </c>
      <c r="D3" s="45">
        <v>-713862</v>
      </c>
      <c r="E3" s="45">
        <v>121568</v>
      </c>
      <c r="F3" s="45">
        <v>-30117</v>
      </c>
      <c r="G3" s="45">
        <v>-128</v>
      </c>
      <c r="H3" s="45">
        <v>62494</v>
      </c>
      <c r="I3" s="77">
        <f t="shared" ref="I3:I5" si="0">H3/$M$21*1000</f>
        <v>0.4277191347061356</v>
      </c>
      <c r="J3" s="45">
        <v>1700306</v>
      </c>
      <c r="K3" s="45">
        <v>1924000</v>
      </c>
      <c r="L3" s="45">
        <v>223694</v>
      </c>
      <c r="M3" s="45">
        <v>1314997</v>
      </c>
      <c r="N3" s="45">
        <v>221453</v>
      </c>
      <c r="O3" s="45">
        <v>325997</v>
      </c>
      <c r="P3" s="45">
        <v>147135</v>
      </c>
      <c r="Q3" s="45">
        <v>218744</v>
      </c>
      <c r="R3" s="45">
        <v>609150</v>
      </c>
      <c r="S3" s="45">
        <v>121732</v>
      </c>
      <c r="T3" s="45">
        <v>-146181</v>
      </c>
      <c r="U3" s="45">
        <v>-67244</v>
      </c>
      <c r="V3" s="45">
        <v>-91693</v>
      </c>
    </row>
    <row r="4" spans="1:22" x14ac:dyDescent="0.2">
      <c r="B4" t="s">
        <v>21</v>
      </c>
      <c r="C4" s="45">
        <v>840339</v>
      </c>
      <c r="D4" s="45">
        <v>-757846</v>
      </c>
      <c r="E4" s="45">
        <v>64784</v>
      </c>
      <c r="F4" s="45">
        <v>-48721</v>
      </c>
      <c r="G4" s="45">
        <v>-69</v>
      </c>
      <c r="H4" s="45">
        <v>6753</v>
      </c>
      <c r="I4" s="77">
        <f t="shared" si="0"/>
        <v>4.6218634055597882E-2</v>
      </c>
      <c r="J4" s="45">
        <v>1637812</v>
      </c>
      <c r="K4" s="45">
        <v>1964729</v>
      </c>
      <c r="L4" s="45">
        <v>326917</v>
      </c>
      <c r="M4" s="45">
        <v>1302579</v>
      </c>
      <c r="N4" s="45">
        <v>324676</v>
      </c>
      <c r="O4" s="45">
        <v>382432</v>
      </c>
      <c r="P4" s="45">
        <v>138875</v>
      </c>
      <c r="Q4" s="45">
        <v>310412</v>
      </c>
      <c r="R4" s="45">
        <v>442150</v>
      </c>
      <c r="S4" s="45">
        <v>248302</v>
      </c>
      <c r="T4" s="45">
        <v>137895</v>
      </c>
      <c r="U4" s="45">
        <v>-88983</v>
      </c>
      <c r="V4" s="45">
        <v>297214</v>
      </c>
    </row>
    <row r="5" spans="1:22" x14ac:dyDescent="0.2">
      <c r="B5" t="s">
        <v>22</v>
      </c>
      <c r="C5" s="45">
        <v>825443</v>
      </c>
      <c r="D5" s="45">
        <v>-779780</v>
      </c>
      <c r="E5" s="45">
        <v>34621</v>
      </c>
      <c r="F5" s="45">
        <v>-16202</v>
      </c>
      <c r="G5" s="45">
        <v>-428</v>
      </c>
      <c r="H5" s="45">
        <v>853</v>
      </c>
      <c r="I5" s="77">
        <f t="shared" si="0"/>
        <v>5.8380712053050475E-3</v>
      </c>
      <c r="J5" s="45">
        <v>1704114</v>
      </c>
      <c r="K5" s="45">
        <v>2078484</v>
      </c>
      <c r="L5" s="45">
        <v>374370</v>
      </c>
      <c r="M5" s="45">
        <v>1371763</v>
      </c>
      <c r="N5" s="45">
        <v>372129</v>
      </c>
      <c r="O5" s="45">
        <v>460927</v>
      </c>
      <c r="P5" s="45">
        <v>279324</v>
      </c>
      <c r="Q5" s="45">
        <v>13198</v>
      </c>
      <c r="R5" s="45">
        <v>567150</v>
      </c>
      <c r="S5" s="45">
        <v>60064</v>
      </c>
      <c r="T5" s="45">
        <v>-150801</v>
      </c>
      <c r="U5" s="45">
        <v>83172</v>
      </c>
      <c r="V5" s="45">
        <v>-7564</v>
      </c>
    </row>
    <row r="6" spans="1:22" x14ac:dyDescent="0.2">
      <c r="B6" t="s">
        <v>23</v>
      </c>
      <c r="C6" s="45">
        <v>749859</v>
      </c>
      <c r="D6" s="45">
        <v>-695585</v>
      </c>
      <c r="E6" s="45">
        <v>41503</v>
      </c>
      <c r="F6" s="45">
        <v>-23847</v>
      </c>
      <c r="G6" s="45">
        <v>-421</v>
      </c>
      <c r="H6" s="45">
        <v>144</v>
      </c>
      <c r="I6" s="77">
        <f>H6/$M$21*1000</f>
        <v>9.8555950007494348E-4</v>
      </c>
      <c r="J6" s="45">
        <v>1724404</v>
      </c>
      <c r="K6" s="45">
        <v>1939193</v>
      </c>
      <c r="L6" s="45">
        <v>214789</v>
      </c>
      <c r="M6" s="45">
        <v>1191836</v>
      </c>
      <c r="N6" s="45">
        <v>212548</v>
      </c>
      <c r="O6" s="45">
        <v>576885</v>
      </c>
      <c r="P6" s="45">
        <v>145346</v>
      </c>
      <c r="Q6" s="45">
        <v>20749</v>
      </c>
      <c r="R6" s="45">
        <v>412150</v>
      </c>
      <c r="S6" s="45">
        <v>274737</v>
      </c>
      <c r="T6" s="45">
        <v>-213158</v>
      </c>
      <c r="U6" s="45">
        <v>-211071</v>
      </c>
      <c r="V6" s="45">
        <v>-149492</v>
      </c>
    </row>
    <row r="7" spans="1:22" x14ac:dyDescent="0.2">
      <c r="B7" t="s">
        <v>110</v>
      </c>
      <c r="C7" s="45">
        <v>820037</v>
      </c>
      <c r="D7" s="45">
        <v>-782832</v>
      </c>
      <c r="E7" s="45">
        <v>24746</v>
      </c>
      <c r="F7" s="45">
        <v>-15673</v>
      </c>
      <c r="G7" s="45">
        <v>-963</v>
      </c>
      <c r="H7" s="45">
        <v>7119</v>
      </c>
      <c r="I7" s="77">
        <f t="shared" ref="I7:I9" si="1">H7/$M$20*1000</f>
        <v>4.8723597784955018E-2</v>
      </c>
      <c r="J7" s="45">
        <v>1728934</v>
      </c>
      <c r="K7" s="45">
        <v>2111883</v>
      </c>
      <c r="L7" s="45">
        <v>382948</v>
      </c>
      <c r="M7" s="45">
        <v>1338207</v>
      </c>
      <c r="N7" s="45">
        <v>380707</v>
      </c>
      <c r="O7" s="45">
        <v>557653</v>
      </c>
      <c r="P7" s="45">
        <v>388372</v>
      </c>
      <c r="Q7" s="45">
        <v>170250</v>
      </c>
      <c r="R7" s="45">
        <v>212150</v>
      </c>
      <c r="S7" s="45">
        <v>-148108</v>
      </c>
      <c r="T7" s="45">
        <v>172385</v>
      </c>
      <c r="U7" s="45">
        <v>110495</v>
      </c>
      <c r="V7" s="45">
        <v>134772</v>
      </c>
    </row>
    <row r="8" spans="1:22" x14ac:dyDescent="0.2">
      <c r="B8" t="s">
        <v>109</v>
      </c>
      <c r="C8" s="45">
        <v>748201</v>
      </c>
      <c r="D8" s="45">
        <v>-641834</v>
      </c>
      <c r="E8" s="45">
        <v>99880</v>
      </c>
      <c r="F8" s="45">
        <v>-15144</v>
      </c>
      <c r="G8" s="45">
        <v>-275</v>
      </c>
      <c r="H8" s="45">
        <v>56912</v>
      </c>
      <c r="I8" s="77">
        <f t="shared" si="1"/>
        <v>0.38951501575184161</v>
      </c>
      <c r="J8" s="45">
        <v>1804869</v>
      </c>
      <c r="K8" s="45">
        <v>2307346</v>
      </c>
      <c r="L8" s="45">
        <v>502476</v>
      </c>
      <c r="M8" s="45">
        <v>1477671</v>
      </c>
      <c r="N8" s="45">
        <v>500235</v>
      </c>
      <c r="O8" s="45">
        <v>845953</v>
      </c>
      <c r="P8" s="45">
        <v>214604</v>
      </c>
      <c r="Q8" s="45">
        <v>35650</v>
      </c>
      <c r="R8" s="45">
        <v>367150</v>
      </c>
      <c r="S8" s="45">
        <v>-29268</v>
      </c>
      <c r="T8" s="45">
        <v>-23564</v>
      </c>
      <c r="U8" s="45">
        <v>-84620</v>
      </c>
      <c r="V8" s="45">
        <v>-137453</v>
      </c>
    </row>
    <row r="9" spans="1:22" x14ac:dyDescent="0.2">
      <c r="B9" t="s">
        <v>108</v>
      </c>
      <c r="C9" s="45">
        <v>871964</v>
      </c>
      <c r="D9" s="45">
        <v>-676251</v>
      </c>
      <c r="E9" s="45">
        <v>181788</v>
      </c>
      <c r="F9" s="45">
        <v>-15399</v>
      </c>
      <c r="G9" s="45">
        <v>-256</v>
      </c>
      <c r="H9" s="45">
        <v>156405</v>
      </c>
      <c r="I9" s="77">
        <f t="shared" si="1"/>
        <v>1.070461344508483</v>
      </c>
      <c r="J9" s="45">
        <v>1747956</v>
      </c>
      <c r="K9" s="45">
        <v>2197315</v>
      </c>
      <c r="L9" s="45">
        <v>449358</v>
      </c>
      <c r="M9" s="45">
        <v>1340294</v>
      </c>
      <c r="N9" s="45">
        <v>447117</v>
      </c>
      <c r="O9" s="45">
        <v>627440</v>
      </c>
      <c r="P9" s="45">
        <v>171405</v>
      </c>
      <c r="Q9" s="45">
        <v>172936</v>
      </c>
      <c r="R9" s="45">
        <v>357150</v>
      </c>
      <c r="S9" s="45">
        <v>-196198</v>
      </c>
      <c r="T9" s="45">
        <v>-121728</v>
      </c>
      <c r="U9" s="45">
        <v>112141</v>
      </c>
      <c r="V9" s="45">
        <v>-205785</v>
      </c>
    </row>
    <row r="10" spans="1:22" x14ac:dyDescent="0.2">
      <c r="B10" t="s">
        <v>107</v>
      </c>
      <c r="C10" s="45">
        <v>867408</v>
      </c>
      <c r="D10" s="45">
        <v>-679607</v>
      </c>
      <c r="E10" s="45">
        <v>183324</v>
      </c>
      <c r="F10" s="45">
        <v>-12757</v>
      </c>
      <c r="G10" s="45">
        <v>-279</v>
      </c>
      <c r="H10" s="45">
        <v>136500</v>
      </c>
      <c r="I10" s="77">
        <f>H10/$M$20*1000</f>
        <v>0.93422827611270698</v>
      </c>
      <c r="J10" s="45">
        <v>1591551</v>
      </c>
      <c r="K10" s="45">
        <v>2095304</v>
      </c>
      <c r="L10" s="45">
        <v>503753</v>
      </c>
      <c r="M10" s="45">
        <v>1196020</v>
      </c>
      <c r="N10" s="45">
        <v>501512</v>
      </c>
      <c r="O10" s="45">
        <v>451781</v>
      </c>
      <c r="P10" s="45">
        <v>115337</v>
      </c>
      <c r="Q10" s="45">
        <v>378720</v>
      </c>
      <c r="R10" s="45">
        <v>232150</v>
      </c>
      <c r="S10" s="45">
        <v>381151</v>
      </c>
      <c r="T10" s="45">
        <v>-160527</v>
      </c>
      <c r="U10" s="45">
        <v>-44184</v>
      </c>
      <c r="V10" s="45">
        <v>176439</v>
      </c>
    </row>
    <row r="11" spans="1:22" x14ac:dyDescent="0.2">
      <c r="B11" t="s">
        <v>106</v>
      </c>
      <c r="C11" s="45">
        <v>736407</v>
      </c>
      <c r="D11" s="45">
        <v>-637508</v>
      </c>
      <c r="E11" s="45">
        <v>82220</v>
      </c>
      <c r="F11" s="45">
        <v>-16301</v>
      </c>
      <c r="G11" s="45">
        <v>-41</v>
      </c>
      <c r="H11" s="45">
        <v>32984</v>
      </c>
      <c r="I11" s="77"/>
      <c r="J11" s="45">
        <v>1455843</v>
      </c>
      <c r="K11" s="45">
        <v>1852193</v>
      </c>
      <c r="L11" s="45">
        <v>396350</v>
      </c>
      <c r="M11" s="45">
        <v>911102</v>
      </c>
      <c r="N11" s="45">
        <v>394109</v>
      </c>
      <c r="O11" s="45">
        <v>511172</v>
      </c>
      <c r="P11" s="45">
        <v>95529</v>
      </c>
      <c r="Q11" s="45">
        <v>272279</v>
      </c>
      <c r="R11" s="45">
        <v>2150</v>
      </c>
      <c r="S11" s="45">
        <v>58432</v>
      </c>
      <c r="T11" s="45">
        <v>-5781</v>
      </c>
      <c r="U11" s="45">
        <v>-22194</v>
      </c>
      <c r="V11" s="45">
        <v>30455</v>
      </c>
    </row>
    <row r="12" spans="1:22" x14ac:dyDescent="0.2">
      <c r="B12" t="s">
        <v>105</v>
      </c>
      <c r="C12" s="45">
        <v>804233</v>
      </c>
      <c r="D12" s="45">
        <v>-671258</v>
      </c>
      <c r="E12" s="45">
        <v>116649</v>
      </c>
      <c r="F12" s="45">
        <v>-19623</v>
      </c>
      <c r="G12" s="45">
        <v>-67</v>
      </c>
      <c r="H12" s="45">
        <v>68452</v>
      </c>
      <c r="I12" s="77"/>
      <c r="J12" s="45">
        <v>1419686</v>
      </c>
      <c r="K12" s="45">
        <v>1733466</v>
      </c>
      <c r="L12" s="45">
        <v>313779</v>
      </c>
      <c r="M12" s="45">
        <v>760244</v>
      </c>
      <c r="N12" s="45">
        <v>311538</v>
      </c>
      <c r="O12" s="45">
        <v>223083</v>
      </c>
      <c r="P12" s="45">
        <v>268725</v>
      </c>
      <c r="Q12" s="45">
        <v>241803</v>
      </c>
      <c r="R12" s="45">
        <v>2150</v>
      </c>
      <c r="S12" s="45">
        <v>-161532</v>
      </c>
      <c r="T12" s="45">
        <v>-7796</v>
      </c>
      <c r="U12" s="45">
        <v>66379</v>
      </c>
      <c r="V12" s="45">
        <v>-102949</v>
      </c>
    </row>
    <row r="13" spans="1:22" x14ac:dyDescent="0.2">
      <c r="B13" t="s">
        <v>104</v>
      </c>
      <c r="C13" s="45">
        <v>748242</v>
      </c>
      <c r="D13" s="45">
        <v>-642443</v>
      </c>
      <c r="E13" s="45">
        <v>95655</v>
      </c>
      <c r="F13" s="45">
        <v>-18063</v>
      </c>
      <c r="G13" s="45">
        <v>-28</v>
      </c>
      <c r="H13" s="45">
        <v>54776</v>
      </c>
      <c r="J13" s="45">
        <v>1351234</v>
      </c>
      <c r="K13" s="45">
        <v>1780353</v>
      </c>
      <c r="L13" s="45">
        <v>429118</v>
      </c>
      <c r="M13" s="45">
        <v>769096</v>
      </c>
      <c r="N13" s="45">
        <v>426877</v>
      </c>
      <c r="O13" s="45">
        <v>276892</v>
      </c>
      <c r="P13" s="45">
        <v>93384</v>
      </c>
      <c r="Q13" s="45">
        <v>344825</v>
      </c>
      <c r="R13" s="45">
        <v>2150</v>
      </c>
      <c r="S13" s="45">
        <v>191722</v>
      </c>
      <c r="T13" s="45">
        <v>8154</v>
      </c>
      <c r="U13" s="45">
        <v>0</v>
      </c>
      <c r="V13" s="45">
        <v>199877</v>
      </c>
    </row>
    <row r="14" spans="1:22" x14ac:dyDescent="0.2">
      <c r="B14" t="s">
        <v>103</v>
      </c>
      <c r="C14" s="45">
        <v>646294</v>
      </c>
      <c r="D14" s="45">
        <v>-547776</v>
      </c>
      <c r="E14" s="45">
        <v>84380</v>
      </c>
      <c r="F14" s="45">
        <v>-21963</v>
      </c>
      <c r="G14" s="45">
        <v>-213</v>
      </c>
      <c r="H14" s="45">
        <v>35502</v>
      </c>
      <c r="J14" s="45">
        <v>1296458</v>
      </c>
      <c r="K14" s="45">
        <v>1546406</v>
      </c>
      <c r="L14" s="45">
        <v>249948</v>
      </c>
      <c r="M14" s="45">
        <v>498167</v>
      </c>
      <c r="N14" s="45">
        <v>247707</v>
      </c>
      <c r="O14" s="45">
        <v>197767</v>
      </c>
      <c r="P14" s="45">
        <v>128107</v>
      </c>
      <c r="Q14" s="45">
        <v>144877</v>
      </c>
      <c r="R14" s="45">
        <v>2150</v>
      </c>
      <c r="S14" s="45">
        <v>185536</v>
      </c>
      <c r="T14" s="45">
        <v>-9222</v>
      </c>
      <c r="U14" s="45">
        <v>-49591</v>
      </c>
      <c r="V14" s="45">
        <v>126723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1886313</v>
      </c>
      <c r="C18" s="26">
        <v>1999478</v>
      </c>
      <c r="D18" s="26">
        <f>VLOOKUP(A1,'2020'!A40:F210,6,FALSE)</f>
        <v>31614</v>
      </c>
      <c r="E18" s="26">
        <v>39600</v>
      </c>
      <c r="F18" s="4">
        <f>D18/E18</f>
        <v>0.79833333333333334</v>
      </c>
      <c r="G18" s="139">
        <v>0</v>
      </c>
      <c r="J18" s="6">
        <v>2020</v>
      </c>
      <c r="K18" s="17">
        <f>VLOOKUP(A1,'2020'!A40:B210,2,FALSE)</f>
        <v>0</v>
      </c>
      <c r="L18" s="17">
        <f>VLOOKUP(A1,'2020'!A40:C210,3,FALSE)</f>
        <v>1264128</v>
      </c>
      <c r="M18" s="23">
        <f>VLOOKUP(A1,'2020'!A40:D210,4,FALSE)</f>
        <v>146110000</v>
      </c>
      <c r="N18" s="6"/>
      <c r="O18" s="6"/>
    </row>
    <row r="19" spans="1:17" x14ac:dyDescent="0.2">
      <c r="A19" s="13">
        <v>2021</v>
      </c>
      <c r="B19" s="26">
        <f>VLOOKUP(A1,'2021'!A40:E210,5,FALSE)</f>
        <v>2877891</v>
      </c>
      <c r="C19" s="26">
        <v>2479540</v>
      </c>
      <c r="D19" s="26">
        <f>VLOOKUP(A1,'2021'!A40:F210,6,FALSE)</f>
        <v>190923</v>
      </c>
      <c r="E19" s="26">
        <v>68000</v>
      </c>
      <c r="F19" s="4">
        <f>D19/E19</f>
        <v>2.8076911764705881</v>
      </c>
      <c r="G19" s="140"/>
      <c r="J19" s="6">
        <v>2021</v>
      </c>
      <c r="K19" s="17">
        <f>VLOOKUP(A1,'2021'!A40:B210,2,FALSE)</f>
        <v>1461099</v>
      </c>
      <c r="L19" s="17">
        <f>VLOOKUP(A1,'2021'!A40:C210,3,FALSE)</f>
        <v>1455051</v>
      </c>
      <c r="M19" s="23">
        <f>VLOOKUP(A1,'2021'!A40:D210,4,FALSE)</f>
        <v>146109900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3270264</v>
      </c>
      <c r="C20" s="26">
        <v>3025740</v>
      </c>
      <c r="D20" s="26">
        <f>VLOOKUP(A1,'2022'!A40:F210,6,FALSE)</f>
        <v>357263</v>
      </c>
      <c r="E20" s="26">
        <v>203000</v>
      </c>
      <c r="F20" s="4">
        <f>D20/E20</f>
        <v>1.7599162561576354</v>
      </c>
      <c r="G20" s="140"/>
      <c r="J20" s="13">
        <v>2022</v>
      </c>
      <c r="K20" s="17">
        <f>VLOOKUP(A1,'2022'!A40:B210,2,FALSE)</f>
        <v>1461099</v>
      </c>
      <c r="L20" s="17">
        <f>VLOOKUP(A1,'2022'!A40:C210,3,FALSE)</f>
        <v>1802314</v>
      </c>
      <c r="M20" s="23">
        <f>VLOOKUP(A1,'2022'!A40:D210,4,FALSE)</f>
        <v>146109900</v>
      </c>
      <c r="N20" s="23"/>
      <c r="O20" s="6"/>
    </row>
    <row r="21" spans="1:17" x14ac:dyDescent="0.2">
      <c r="A21" s="13">
        <v>2023</v>
      </c>
      <c r="B21" s="3">
        <f>VLOOKUP(A1,'2023'!A40:E210,5,FALSE)</f>
        <v>3209553</v>
      </c>
      <c r="C21" s="26">
        <v>3243650</v>
      </c>
      <c r="D21" s="26">
        <f>VLOOKUP(A1,'2023'!A40:F210,6,FALSE)</f>
        <v>70244</v>
      </c>
      <c r="E21" s="26">
        <v>115226</v>
      </c>
      <c r="F21" s="4">
        <f>D21/E21</f>
        <v>0.60961935674240186</v>
      </c>
      <c r="G21" s="141"/>
      <c r="J21" s="13">
        <v>2023</v>
      </c>
      <c r="K21" s="17">
        <f>VLOOKUP(A1,'2023'!A40:B210,2,FALSE)</f>
        <v>1461099</v>
      </c>
      <c r="L21" s="17">
        <f>VLOOKUP(A1,'2023'!A40:C210,3,FALSE)</f>
        <v>1700306</v>
      </c>
      <c r="M21" s="23">
        <f>VLOOKUP(A1,'2023'!A40:D210,4,FALSE)</f>
        <v>146109900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1461099</v>
      </c>
      <c r="L22" s="17">
        <f>L21</f>
        <v>1700306</v>
      </c>
      <c r="M22" s="23">
        <f>M21</f>
        <v>146109900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2022</v>
      </c>
      <c r="C31" s="60"/>
      <c r="D31" s="26">
        <f>VLOOKUP(B31,A18:D21,4,FALSE)</f>
        <v>357263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0.48076139946711349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0.78862554830302389</v>
      </c>
      <c r="L32" s="13" t="e">
        <f>E22/N22*1000</f>
        <v>#DIV/0!</v>
      </c>
      <c r="N32" s="130" t="s">
        <v>71</v>
      </c>
      <c r="O32" s="131"/>
      <c r="P32" s="74">
        <f>K31*P26</f>
        <v>6.0287479493176024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9.8893643757199197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11.637171745377966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3C741-6972-3E4E-8CAD-E355BEB95937}">
  <sheetPr codeName="Sheet14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190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573904</v>
      </c>
      <c r="D3" s="45">
        <v>-357933</v>
      </c>
      <c r="E3" s="45">
        <v>191318</v>
      </c>
      <c r="F3" s="45">
        <v>-50623</v>
      </c>
      <c r="G3" s="45">
        <v>-3106</v>
      </c>
      <c r="H3" s="45">
        <v>54299</v>
      </c>
      <c r="I3" s="77">
        <f t="shared" ref="I3:I5" si="0">H3/$M$21*1000</f>
        <v>0.4811335467018264</v>
      </c>
      <c r="J3" s="45">
        <v>1421687</v>
      </c>
      <c r="K3" s="45">
        <v>2360201</v>
      </c>
      <c r="L3" s="45">
        <v>938514</v>
      </c>
      <c r="M3" s="45">
        <v>2048720</v>
      </c>
      <c r="N3" s="45">
        <v>938514</v>
      </c>
      <c r="O3" s="45">
        <v>1037752</v>
      </c>
      <c r="P3" s="45">
        <v>274609</v>
      </c>
      <c r="Q3" s="45">
        <v>22645</v>
      </c>
      <c r="R3" s="45">
        <v>710000</v>
      </c>
      <c r="S3" s="45">
        <v>4206</v>
      </c>
      <c r="T3" s="45">
        <v>-163531</v>
      </c>
      <c r="U3" s="45">
        <v>162247</v>
      </c>
      <c r="V3" s="45">
        <v>2922</v>
      </c>
    </row>
    <row r="4" spans="1:22" x14ac:dyDescent="0.2">
      <c r="B4" t="s">
        <v>21</v>
      </c>
      <c r="C4" s="45">
        <v>843183</v>
      </c>
      <c r="D4" s="45">
        <v>-698678</v>
      </c>
      <c r="E4" s="45">
        <v>111837</v>
      </c>
      <c r="F4" s="45">
        <v>-35535</v>
      </c>
      <c r="G4" s="45">
        <v>-2536</v>
      </c>
      <c r="H4" s="45">
        <v>28672</v>
      </c>
      <c r="I4" s="77">
        <f t="shared" si="0"/>
        <v>0.25405736847888111</v>
      </c>
      <c r="J4" s="45">
        <v>1362259</v>
      </c>
      <c r="K4" s="45">
        <v>1996633</v>
      </c>
      <c r="L4" s="45">
        <v>634374</v>
      </c>
      <c r="M4" s="45">
        <v>1658207</v>
      </c>
      <c r="N4" s="45">
        <v>634374</v>
      </c>
      <c r="O4" s="45">
        <v>569224</v>
      </c>
      <c r="P4" s="45">
        <v>515298</v>
      </c>
      <c r="Q4" s="45">
        <v>19708</v>
      </c>
      <c r="R4" s="45">
        <v>550000</v>
      </c>
      <c r="S4" s="45">
        <v>187315</v>
      </c>
      <c r="T4" s="45">
        <v>-185685</v>
      </c>
      <c r="U4" s="45">
        <v>-4734</v>
      </c>
      <c r="V4" s="45">
        <v>-3105</v>
      </c>
    </row>
    <row r="5" spans="1:22" x14ac:dyDescent="0.2">
      <c r="B5" t="s">
        <v>22</v>
      </c>
      <c r="C5" s="45">
        <v>897532</v>
      </c>
      <c r="D5" s="45">
        <v>-741921</v>
      </c>
      <c r="E5" s="45">
        <v>125747</v>
      </c>
      <c r="F5" s="45">
        <v>-37839</v>
      </c>
      <c r="G5" s="45">
        <v>-3050</v>
      </c>
      <c r="H5" s="45">
        <v>32332</v>
      </c>
      <c r="I5" s="77">
        <f t="shared" si="0"/>
        <v>0.28648796169291241</v>
      </c>
      <c r="J5" s="45">
        <v>1333637</v>
      </c>
      <c r="K5" s="45">
        <v>2048157</v>
      </c>
      <c r="L5" s="45">
        <v>714519</v>
      </c>
      <c r="M5" s="45">
        <v>1720021</v>
      </c>
      <c r="N5" s="45">
        <v>714519</v>
      </c>
      <c r="O5" s="45">
        <v>638447</v>
      </c>
      <c r="P5" s="45">
        <v>680300</v>
      </c>
      <c r="Q5" s="45">
        <v>22814</v>
      </c>
      <c r="R5" s="45">
        <v>375000</v>
      </c>
      <c r="S5" s="45">
        <v>288651</v>
      </c>
      <c r="T5" s="45">
        <v>-322512</v>
      </c>
      <c r="U5" s="45">
        <v>26010</v>
      </c>
      <c r="V5" s="45">
        <v>-7850</v>
      </c>
    </row>
    <row r="6" spans="1:22" x14ac:dyDescent="0.2">
      <c r="B6" t="s">
        <v>23</v>
      </c>
      <c r="C6" s="45">
        <v>1253254</v>
      </c>
      <c r="D6" s="45">
        <v>-1084871</v>
      </c>
      <c r="E6" s="45">
        <v>127983</v>
      </c>
      <c r="F6" s="45">
        <v>-35502</v>
      </c>
      <c r="G6" s="45">
        <v>-8480</v>
      </c>
      <c r="H6" s="45">
        <v>33211</v>
      </c>
      <c r="I6" s="77">
        <f>H6/$M$21*1000</f>
        <v>0.29427662055497072</v>
      </c>
      <c r="J6" s="45">
        <v>1378351</v>
      </c>
      <c r="K6" s="45">
        <v>1973262</v>
      </c>
      <c r="L6" s="45">
        <v>594910</v>
      </c>
      <c r="M6" s="45">
        <v>1651318</v>
      </c>
      <c r="N6" s="45">
        <v>594910</v>
      </c>
      <c r="O6" s="45">
        <v>707216</v>
      </c>
      <c r="P6" s="45">
        <v>844125</v>
      </c>
      <c r="Q6" s="45">
        <v>30664</v>
      </c>
      <c r="R6" s="45">
        <v>65000</v>
      </c>
      <c r="S6" s="45">
        <v>347631</v>
      </c>
      <c r="T6" s="45">
        <v>-21598</v>
      </c>
      <c r="U6" s="45">
        <v>-341137</v>
      </c>
      <c r="V6" s="45">
        <v>-15105</v>
      </c>
    </row>
    <row r="7" spans="1:22" x14ac:dyDescent="0.2">
      <c r="B7" t="s">
        <v>110</v>
      </c>
      <c r="C7" s="45">
        <v>756535</v>
      </c>
      <c r="D7" s="45">
        <v>-587204</v>
      </c>
      <c r="E7" s="45">
        <v>142438</v>
      </c>
      <c r="F7" s="45">
        <v>-42257</v>
      </c>
      <c r="G7" s="45">
        <v>-7428</v>
      </c>
      <c r="H7" s="45">
        <v>20637</v>
      </c>
      <c r="I7" s="77">
        <f t="shared" ref="I7:I9" si="1">H7/$M$20*1000</f>
        <v>0.18286069731091903</v>
      </c>
      <c r="J7" s="45">
        <v>1344585</v>
      </c>
      <c r="K7" s="45">
        <v>2280558</v>
      </c>
      <c r="L7" s="45">
        <v>935972</v>
      </c>
      <c r="M7" s="45">
        <v>1949143</v>
      </c>
      <c r="N7" s="45">
        <v>935972</v>
      </c>
      <c r="O7" s="45">
        <v>1233624</v>
      </c>
      <c r="P7" s="45">
        <v>601707</v>
      </c>
      <c r="Q7" s="45">
        <v>45770</v>
      </c>
      <c r="R7" s="45">
        <v>65000</v>
      </c>
      <c r="S7" s="45">
        <v>-294433</v>
      </c>
      <c r="T7" s="45">
        <v>7151</v>
      </c>
      <c r="U7" s="45">
        <v>295215</v>
      </c>
      <c r="V7" s="45">
        <v>7932</v>
      </c>
    </row>
    <row r="8" spans="1:22" x14ac:dyDescent="0.2">
      <c r="B8" t="s">
        <v>109</v>
      </c>
      <c r="C8" s="45">
        <v>616551</v>
      </c>
      <c r="D8" s="45">
        <v>-531973</v>
      </c>
      <c r="E8" s="45">
        <v>66742</v>
      </c>
      <c r="F8" s="45">
        <v>-22164</v>
      </c>
      <c r="G8" s="45">
        <v>-2682</v>
      </c>
      <c r="H8" s="45">
        <v>9626</v>
      </c>
      <c r="I8" s="77">
        <f t="shared" si="1"/>
        <v>8.5294232316465879E-2</v>
      </c>
      <c r="J8" s="45">
        <v>1324050</v>
      </c>
      <c r="K8" s="45">
        <v>1939107</v>
      </c>
      <c r="L8" s="45">
        <v>615056</v>
      </c>
      <c r="M8" s="45">
        <v>1604891</v>
      </c>
      <c r="N8" s="45">
        <v>615056</v>
      </c>
      <c r="O8" s="45">
        <v>1078175</v>
      </c>
      <c r="P8" s="45">
        <v>405183</v>
      </c>
      <c r="Q8" s="45">
        <v>37833</v>
      </c>
      <c r="R8" s="45">
        <v>80000</v>
      </c>
      <c r="S8" s="45">
        <v>27150</v>
      </c>
      <c r="T8" s="45">
        <v>96068</v>
      </c>
      <c r="U8" s="45">
        <v>-112773</v>
      </c>
      <c r="V8" s="45">
        <v>10446</v>
      </c>
    </row>
    <row r="9" spans="1:22" x14ac:dyDescent="0.2">
      <c r="B9" t="s">
        <v>108</v>
      </c>
      <c r="C9" s="45">
        <v>798058</v>
      </c>
      <c r="D9" s="45">
        <v>-669648</v>
      </c>
      <c r="E9" s="45">
        <v>103319</v>
      </c>
      <c r="F9" s="45">
        <v>-31373</v>
      </c>
      <c r="G9" s="45">
        <v>-3077</v>
      </c>
      <c r="H9" s="45">
        <v>26968</v>
      </c>
      <c r="I9" s="77">
        <f t="shared" si="1"/>
        <v>0.23895853491693869</v>
      </c>
      <c r="J9" s="45">
        <v>1314424</v>
      </c>
      <c r="K9" s="45">
        <v>2039384</v>
      </c>
      <c r="L9" s="45">
        <v>724960</v>
      </c>
      <c r="M9" s="45">
        <v>1710526</v>
      </c>
      <c r="N9" s="45">
        <v>724960</v>
      </c>
      <c r="O9" s="45">
        <v>929306</v>
      </c>
      <c r="P9" s="45">
        <v>570516</v>
      </c>
      <c r="Q9" s="45">
        <v>27387</v>
      </c>
      <c r="R9" s="45">
        <v>180000</v>
      </c>
      <c r="S9" s="45">
        <v>54996</v>
      </c>
      <c r="T9" s="45">
        <v>123564</v>
      </c>
      <c r="U9" s="45">
        <v>-167992</v>
      </c>
      <c r="V9" s="45">
        <v>10568</v>
      </c>
    </row>
    <row r="10" spans="1:22" x14ac:dyDescent="0.2">
      <c r="B10" t="s">
        <v>107</v>
      </c>
      <c r="C10" s="45">
        <v>1095856</v>
      </c>
      <c r="D10" s="45">
        <v>-914092</v>
      </c>
      <c r="E10" s="45">
        <v>140362</v>
      </c>
      <c r="F10" s="45">
        <v>-38969</v>
      </c>
      <c r="G10" s="45">
        <v>-5218</v>
      </c>
      <c r="H10" s="45">
        <v>30741</v>
      </c>
      <c r="I10" s="77">
        <f>H10/$M$20*1000</f>
        <v>0.27239040054440866</v>
      </c>
      <c r="J10" s="45">
        <v>1363185</v>
      </c>
      <c r="K10" s="45">
        <v>2160315</v>
      </c>
      <c r="L10" s="45">
        <v>797129</v>
      </c>
      <c r="M10" s="45">
        <v>1833737</v>
      </c>
      <c r="N10" s="45">
        <v>797129</v>
      </c>
      <c r="O10" s="45">
        <v>847208</v>
      </c>
      <c r="P10" s="45">
        <v>655761</v>
      </c>
      <c r="Q10" s="45">
        <v>16818</v>
      </c>
      <c r="R10" s="45">
        <v>310000</v>
      </c>
      <c r="S10" s="45">
        <v>74108</v>
      </c>
      <c r="T10" s="45">
        <v>60196</v>
      </c>
      <c r="U10" s="45">
        <v>-135795</v>
      </c>
      <c r="V10" s="45">
        <v>-1490</v>
      </c>
    </row>
    <row r="11" spans="1:22" x14ac:dyDescent="0.2">
      <c r="B11" t="s">
        <v>106</v>
      </c>
      <c r="C11" s="45">
        <v>877948</v>
      </c>
      <c r="D11" s="45">
        <v>-757831</v>
      </c>
      <c r="E11" s="45">
        <v>85895</v>
      </c>
      <c r="F11" s="45">
        <v>-31537</v>
      </c>
      <c r="G11" s="45">
        <v>-3396</v>
      </c>
      <c r="H11" s="45">
        <v>8217</v>
      </c>
      <c r="I11" s="77"/>
      <c r="J11" s="45">
        <v>1332422</v>
      </c>
      <c r="K11" s="45">
        <v>2294599</v>
      </c>
      <c r="L11" s="45">
        <v>962177</v>
      </c>
      <c r="M11" s="45">
        <v>1960465</v>
      </c>
      <c r="N11" s="45">
        <v>962177</v>
      </c>
      <c r="O11" s="45">
        <v>976567</v>
      </c>
      <c r="P11" s="45">
        <v>580375</v>
      </c>
      <c r="Q11" s="45">
        <v>18309</v>
      </c>
      <c r="R11" s="45">
        <v>380000</v>
      </c>
      <c r="S11" s="45">
        <v>-127347</v>
      </c>
      <c r="T11" s="45">
        <v>-69262</v>
      </c>
      <c r="U11" s="45">
        <v>195805</v>
      </c>
      <c r="V11" s="45">
        <v>-804</v>
      </c>
    </row>
    <row r="12" spans="1:22" x14ac:dyDescent="0.2">
      <c r="B12" t="s">
        <v>105</v>
      </c>
      <c r="C12" s="45">
        <v>365883</v>
      </c>
      <c r="D12" s="45">
        <v>-295182</v>
      </c>
      <c r="E12" s="45">
        <v>59151</v>
      </c>
      <c r="F12" s="45">
        <v>-21210</v>
      </c>
      <c r="G12" s="45">
        <v>-3477</v>
      </c>
      <c r="H12" s="45">
        <v>5755</v>
      </c>
      <c r="I12" s="77"/>
      <c r="J12" s="45">
        <v>1315135</v>
      </c>
      <c r="K12" s="45">
        <v>1978750</v>
      </c>
      <c r="L12" s="45">
        <v>663615</v>
      </c>
      <c r="M12" s="45">
        <v>1648554</v>
      </c>
      <c r="N12" s="45">
        <v>663615</v>
      </c>
      <c r="O12" s="45">
        <v>886606</v>
      </c>
      <c r="P12" s="45">
        <v>417493</v>
      </c>
      <c r="Q12" s="45">
        <v>19115</v>
      </c>
      <c r="R12" s="45">
        <v>320000</v>
      </c>
      <c r="S12" s="45">
        <v>-104187</v>
      </c>
      <c r="T12" s="45">
        <v>45446</v>
      </c>
      <c r="U12" s="45">
        <v>59354</v>
      </c>
      <c r="V12" s="45">
        <v>614</v>
      </c>
    </row>
    <row r="13" spans="1:22" x14ac:dyDescent="0.2">
      <c r="B13" t="s">
        <v>104</v>
      </c>
      <c r="C13" s="45">
        <v>876577</v>
      </c>
      <c r="D13" s="45">
        <v>-732514</v>
      </c>
      <c r="E13" s="45">
        <v>113864</v>
      </c>
      <c r="F13" s="45">
        <v>-44438</v>
      </c>
      <c r="G13" s="45">
        <v>-2379</v>
      </c>
      <c r="H13" s="45">
        <v>28506</v>
      </c>
      <c r="J13" s="45">
        <v>1309189</v>
      </c>
      <c r="K13" s="45">
        <v>2029025</v>
      </c>
      <c r="L13" s="45">
        <v>719835</v>
      </c>
      <c r="M13" s="45">
        <v>1710388</v>
      </c>
      <c r="N13" s="45">
        <v>719835</v>
      </c>
      <c r="O13" s="45">
        <v>586852</v>
      </c>
      <c r="P13" s="45">
        <v>731693</v>
      </c>
      <c r="Q13" s="45">
        <v>18501</v>
      </c>
      <c r="R13" s="45">
        <v>370000</v>
      </c>
      <c r="S13" s="45">
        <v>-50922</v>
      </c>
      <c r="T13" s="45">
        <v>-73583</v>
      </c>
      <c r="U13" s="45">
        <v>110964</v>
      </c>
      <c r="V13" s="45">
        <v>-13541</v>
      </c>
    </row>
    <row r="14" spans="1:22" x14ac:dyDescent="0.2">
      <c r="B14" t="s">
        <v>103</v>
      </c>
      <c r="C14" s="45">
        <v>785099</v>
      </c>
      <c r="D14" s="45">
        <v>-642847</v>
      </c>
      <c r="E14" s="45">
        <v>113759</v>
      </c>
      <c r="F14" s="45">
        <v>-42517</v>
      </c>
      <c r="G14" s="45">
        <v>-2116</v>
      </c>
      <c r="H14" s="45">
        <v>24276</v>
      </c>
      <c r="J14" s="45">
        <v>1282302</v>
      </c>
      <c r="K14" s="45">
        <v>1806183</v>
      </c>
      <c r="L14" s="45">
        <v>523880</v>
      </c>
      <c r="M14" s="45">
        <v>1490809</v>
      </c>
      <c r="N14" s="45">
        <v>523880</v>
      </c>
      <c r="O14" s="45">
        <v>488050</v>
      </c>
      <c r="P14" s="45">
        <v>668499</v>
      </c>
      <c r="Q14" s="45">
        <v>32043</v>
      </c>
      <c r="R14" s="45">
        <v>300000</v>
      </c>
      <c r="S14" s="45">
        <v>230076</v>
      </c>
      <c r="T14" s="45">
        <v>-307363</v>
      </c>
      <c r="U14" s="45">
        <v>36717</v>
      </c>
      <c r="V14" s="45">
        <v>-40569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2293594</v>
      </c>
      <c r="C18" s="26">
        <v>2961000</v>
      </c>
      <c r="D18" s="26">
        <f>VLOOKUP(A1,'2020'!A40:F210,6,FALSE)</f>
        <v>19905</v>
      </c>
      <c r="E18" s="26">
        <v>44800</v>
      </c>
      <c r="F18" s="4">
        <f>D18/E18</f>
        <v>0.44430803571428573</v>
      </c>
      <c r="G18" s="139">
        <v>0</v>
      </c>
      <c r="J18" s="6">
        <v>2020</v>
      </c>
      <c r="K18" s="17">
        <f>VLOOKUP(A1,'2020'!A40:B210,2,FALSE)</f>
        <v>0</v>
      </c>
      <c r="L18" s="17">
        <f>VLOOKUP(A1,'2020'!A40:C210,3,FALSE)</f>
        <v>1258053</v>
      </c>
      <c r="M18" s="23">
        <f>VLOOKUP(A1,'2020'!A40:D210,4,FALSE)</f>
        <v>112860000</v>
      </c>
      <c r="N18" s="6"/>
      <c r="O18" s="6"/>
    </row>
    <row r="19" spans="1:17" x14ac:dyDescent="0.2">
      <c r="A19" s="13">
        <v>2021</v>
      </c>
      <c r="B19" s="26">
        <f>VLOOKUP(A1,'2021'!A40:E210,5,FALSE)</f>
        <v>2801047</v>
      </c>
      <c r="C19" s="26">
        <v>2825000</v>
      </c>
      <c r="D19" s="26">
        <f>VLOOKUP(A1,'2021'!A40:F210,6,FALSE)</f>
        <v>67024</v>
      </c>
      <c r="E19" s="26">
        <v>28800</v>
      </c>
      <c r="F19" s="4">
        <f>D19/E19</f>
        <v>2.3272222222222223</v>
      </c>
      <c r="G19" s="140"/>
      <c r="J19" s="6">
        <v>2021</v>
      </c>
      <c r="K19" s="17">
        <f>VLOOKUP(A1,'2021'!A40:B210,2,FALSE)</f>
        <v>1128564</v>
      </c>
      <c r="L19" s="17">
        <f>VLOOKUP(A1,'2021'!A40:C210,3,FALSE)</f>
        <v>1332473</v>
      </c>
      <c r="M19" s="23">
        <f>VLOOKUP(A1,'2021'!A40:D210,4,FALSE)</f>
        <v>112856400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3155706</v>
      </c>
      <c r="C20" s="26">
        <v>3025000</v>
      </c>
      <c r="D20" s="26">
        <f>VLOOKUP(A1,'2022'!A40:F210,6,FALSE)</f>
        <v>88528</v>
      </c>
      <c r="E20" s="26">
        <v>81600</v>
      </c>
      <c r="F20" s="4">
        <f>D20/E20</f>
        <v>1.0849019607843138</v>
      </c>
      <c r="G20" s="140"/>
      <c r="J20" s="13">
        <v>2022</v>
      </c>
      <c r="K20" s="17">
        <f>VLOOKUP(A1,'2022'!A40:B210,2,FALSE)</f>
        <v>1128564</v>
      </c>
      <c r="L20" s="17">
        <f>VLOOKUP(A1,'2022'!A40:C210,3,FALSE)</f>
        <v>1345139</v>
      </c>
      <c r="M20" s="23">
        <f>VLOOKUP(A1,'2022'!A40:D210,4,FALSE)</f>
        <v>112856400</v>
      </c>
      <c r="N20" s="23"/>
      <c r="O20" s="6"/>
    </row>
    <row r="21" spans="1:17" x14ac:dyDescent="0.2">
      <c r="A21" s="13">
        <v>2023</v>
      </c>
      <c r="B21" s="3">
        <f>VLOOKUP(A1,'2023'!A40:E210,5,FALSE)</f>
        <v>3440291</v>
      </c>
      <c r="C21" s="3">
        <v>3248000</v>
      </c>
      <c r="D21" s="26">
        <f>VLOOKUP(A1,'2023'!A40:F210,6,FALSE)</f>
        <v>148516</v>
      </c>
      <c r="E21" s="3">
        <v>96000</v>
      </c>
      <c r="F21" s="4">
        <f>D21/E21</f>
        <v>1.5470416666666666</v>
      </c>
      <c r="G21" s="141"/>
      <c r="J21" s="13">
        <v>2023</v>
      </c>
      <c r="K21" s="17">
        <f>VLOOKUP(A1,'2023'!A40:B210,2,FALSE)</f>
        <v>1128564</v>
      </c>
      <c r="L21" s="17">
        <f>VLOOKUP(A1,'2023'!A40:C210,3,FALSE)</f>
        <v>1421687</v>
      </c>
      <c r="M21" s="23">
        <f>VLOOKUP(A1,'2023'!A40:D210,4,FALSE)</f>
        <v>112856400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1128564</v>
      </c>
      <c r="L22" s="17">
        <f>L21</f>
        <v>1421687</v>
      </c>
      <c r="M22" s="23">
        <f>M21</f>
        <v>112856400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2023</v>
      </c>
      <c r="C31" s="3">
        <v>25300</v>
      </c>
      <c r="D31" s="26">
        <f>VLOOKUP(B31,A18:D21,4,FALSE)</f>
        <v>148516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1.3159554974285905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0.85063851053196804</v>
      </c>
      <c r="L32" s="13" t="e">
        <f>E22/N22*1000</f>
        <v>#DIV/0!</v>
      </c>
      <c r="N32" s="130" t="s">
        <v>71</v>
      </c>
      <c r="O32" s="131"/>
      <c r="P32" s="74">
        <f>K31*P26</f>
        <v>16.502081937754525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10.667006922070879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12.59730950127773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0D4F5-9372-3E49-8526-12A32431290A}">
  <sheetPr codeName="Sheet15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188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2389054</v>
      </c>
      <c r="D3" s="45">
        <v>-1603224</v>
      </c>
      <c r="E3" s="45">
        <v>784489</v>
      </c>
      <c r="F3" s="45">
        <v>-95400</v>
      </c>
      <c r="G3" s="45">
        <v>-7717</v>
      </c>
      <c r="H3" s="45">
        <v>719520</v>
      </c>
      <c r="I3" s="77">
        <f t="shared" ref="I3:I5" si="0">H3/$M$21*1000</f>
        <v>1.8945741027065914</v>
      </c>
      <c r="J3" s="45">
        <v>11999042</v>
      </c>
      <c r="K3" s="45">
        <v>15491651</v>
      </c>
      <c r="L3" s="45">
        <v>3492608</v>
      </c>
      <c r="M3" s="45">
        <v>12466263</v>
      </c>
      <c r="N3" s="45">
        <v>3492337</v>
      </c>
      <c r="O3" s="45">
        <v>854954</v>
      </c>
      <c r="P3" s="45">
        <v>1129510</v>
      </c>
      <c r="Q3" s="45">
        <v>1060574</v>
      </c>
      <c r="R3" s="45">
        <v>9342000</v>
      </c>
      <c r="S3" s="45">
        <v>129058</v>
      </c>
      <c r="T3" s="45">
        <v>369021</v>
      </c>
      <c r="U3" s="45">
        <v>489315</v>
      </c>
      <c r="V3" s="45">
        <v>987396</v>
      </c>
    </row>
    <row r="4" spans="1:22" x14ac:dyDescent="0.2">
      <c r="B4" t="s">
        <v>21</v>
      </c>
      <c r="C4" s="45">
        <v>2464367</v>
      </c>
      <c r="D4" s="45">
        <v>-1623745</v>
      </c>
      <c r="E4" s="45">
        <v>839790</v>
      </c>
      <c r="F4" s="45">
        <v>-117709</v>
      </c>
      <c r="G4" s="45">
        <v>-8371</v>
      </c>
      <c r="H4" s="45">
        <v>761358</v>
      </c>
      <c r="I4" s="77">
        <f t="shared" si="0"/>
        <v>2.0047380888487956</v>
      </c>
      <c r="J4" s="45">
        <v>12507220</v>
      </c>
      <c r="K4" s="45">
        <v>14693333</v>
      </c>
      <c r="L4" s="45">
        <v>2186113</v>
      </c>
      <c r="M4" s="45">
        <v>11610208</v>
      </c>
      <c r="N4" s="45">
        <v>2185842</v>
      </c>
      <c r="O4" s="45">
        <v>857649</v>
      </c>
      <c r="P4" s="45">
        <v>997605</v>
      </c>
      <c r="Q4" s="45">
        <v>73177</v>
      </c>
      <c r="R4" s="45">
        <v>9593694</v>
      </c>
      <c r="S4" s="45">
        <v>156759</v>
      </c>
      <c r="T4" s="45">
        <v>-124728</v>
      </c>
      <c r="U4" s="45">
        <v>-30959</v>
      </c>
      <c r="V4" s="45">
        <v>1071</v>
      </c>
    </row>
    <row r="5" spans="1:22" x14ac:dyDescent="0.2">
      <c r="B5" t="s">
        <v>22</v>
      </c>
      <c r="C5" s="45">
        <v>2424454</v>
      </c>
      <c r="D5" s="45">
        <v>-1473449</v>
      </c>
      <c r="E5" s="45">
        <v>940134</v>
      </c>
      <c r="F5" s="45">
        <v>-107883</v>
      </c>
      <c r="G5" s="45">
        <v>-8856</v>
      </c>
      <c r="H5" s="45">
        <v>840738</v>
      </c>
      <c r="I5" s="77">
        <f t="shared" si="0"/>
        <v>2.2137542277648077</v>
      </c>
      <c r="J5" s="45">
        <v>11704361</v>
      </c>
      <c r="K5" s="45">
        <v>13764540</v>
      </c>
      <c r="L5" s="45">
        <v>2060179</v>
      </c>
      <c r="M5" s="45">
        <v>11274180</v>
      </c>
      <c r="N5" s="45">
        <v>2059918</v>
      </c>
      <c r="O5" s="45">
        <v>997172</v>
      </c>
      <c r="P5" s="45">
        <v>1580562</v>
      </c>
      <c r="Q5" s="45">
        <v>71510</v>
      </c>
      <c r="R5" s="45">
        <v>8520925</v>
      </c>
      <c r="S5" s="45">
        <v>1506820</v>
      </c>
      <c r="T5" s="45">
        <v>-354801</v>
      </c>
      <c r="U5" s="45">
        <v>-1238341</v>
      </c>
      <c r="V5" s="45">
        <v>-86322</v>
      </c>
    </row>
    <row r="6" spans="1:22" x14ac:dyDescent="0.2">
      <c r="B6" t="s">
        <v>23</v>
      </c>
      <c r="C6" s="45">
        <v>2483107</v>
      </c>
      <c r="D6" s="45">
        <v>-1592800</v>
      </c>
      <c r="E6" s="45">
        <v>890307</v>
      </c>
      <c r="F6" s="45">
        <v>-114698</v>
      </c>
      <c r="G6" s="45">
        <v>-6814</v>
      </c>
      <c r="H6" s="45">
        <v>787136</v>
      </c>
      <c r="I6" s="77">
        <f>H6/$M$21*1000</f>
        <v>2.0726143552758165</v>
      </c>
      <c r="J6" s="45">
        <v>11036724</v>
      </c>
      <c r="K6" s="45">
        <v>13215437</v>
      </c>
      <c r="L6" s="45">
        <v>2178712</v>
      </c>
      <c r="M6" s="45">
        <v>10803883</v>
      </c>
      <c r="N6" s="45">
        <v>2178451</v>
      </c>
      <c r="O6" s="45">
        <v>953904</v>
      </c>
      <c r="P6" s="45">
        <v>907286</v>
      </c>
      <c r="Q6" s="45">
        <v>158429</v>
      </c>
      <c r="R6" s="45">
        <v>8736947</v>
      </c>
      <c r="S6" s="45">
        <v>18863</v>
      </c>
      <c r="T6" s="45">
        <v>-1387007</v>
      </c>
      <c r="U6" s="45">
        <v>-8901</v>
      </c>
      <c r="V6" s="45">
        <v>-1377045</v>
      </c>
    </row>
    <row r="7" spans="1:22" x14ac:dyDescent="0.2">
      <c r="B7" t="s">
        <v>110</v>
      </c>
      <c r="C7" s="45">
        <v>3111501</v>
      </c>
      <c r="D7" s="45">
        <v>-1822136</v>
      </c>
      <c r="E7" s="45">
        <v>1289365</v>
      </c>
      <c r="F7" s="45">
        <v>-156924</v>
      </c>
      <c r="G7" s="45">
        <v>-6275</v>
      </c>
      <c r="H7" s="45">
        <v>1032401</v>
      </c>
      <c r="I7" s="77">
        <f t="shared" ref="I7:I9" si="1">H7/$M$20*1000</f>
        <v>2.7184236688464365</v>
      </c>
      <c r="J7" s="45">
        <v>10834563</v>
      </c>
      <c r="K7" s="45">
        <v>13315574</v>
      </c>
      <c r="L7" s="45">
        <v>2481010</v>
      </c>
      <c r="M7" s="45">
        <v>10896086</v>
      </c>
      <c r="N7" s="45">
        <v>2480910</v>
      </c>
      <c r="O7" s="45">
        <v>918343</v>
      </c>
      <c r="P7" s="45">
        <v>915960</v>
      </c>
      <c r="Q7" s="45">
        <v>1435474</v>
      </c>
      <c r="R7" s="45">
        <v>7571318</v>
      </c>
      <c r="S7" s="45">
        <v>2016758</v>
      </c>
      <c r="T7" s="45">
        <v>-207620</v>
      </c>
      <c r="U7" s="45">
        <v>-438373</v>
      </c>
      <c r="V7" s="45">
        <v>1370764</v>
      </c>
    </row>
    <row r="8" spans="1:22" x14ac:dyDescent="0.2">
      <c r="B8" t="s">
        <v>109</v>
      </c>
      <c r="C8" s="45">
        <v>3695880</v>
      </c>
      <c r="D8" s="45">
        <v>-2049958</v>
      </c>
      <c r="E8" s="45">
        <v>1645922</v>
      </c>
      <c r="F8" s="45">
        <v>-144842</v>
      </c>
      <c r="G8" s="45">
        <v>-5189</v>
      </c>
      <c r="H8" s="45">
        <v>1413948</v>
      </c>
      <c r="I8" s="77">
        <f t="shared" si="1"/>
        <v>3.7230782512977814</v>
      </c>
      <c r="J8" s="45">
        <v>10975210</v>
      </c>
      <c r="K8" s="45">
        <v>12751956</v>
      </c>
      <c r="L8" s="45">
        <v>1776746</v>
      </c>
      <c r="M8" s="45">
        <v>10320582</v>
      </c>
      <c r="N8" s="45">
        <v>1776646</v>
      </c>
      <c r="O8" s="45">
        <v>1532147</v>
      </c>
      <c r="P8" s="45">
        <v>1236723</v>
      </c>
      <c r="Q8" s="45">
        <v>65116</v>
      </c>
      <c r="R8" s="45">
        <v>7382836</v>
      </c>
      <c r="S8" s="45">
        <v>1269167</v>
      </c>
      <c r="T8" s="45">
        <v>-1178157</v>
      </c>
      <c r="U8" s="45">
        <v>-138321</v>
      </c>
      <c r="V8" s="45">
        <v>-47311</v>
      </c>
    </row>
    <row r="9" spans="1:22" x14ac:dyDescent="0.2">
      <c r="B9" t="s">
        <v>108</v>
      </c>
      <c r="C9" s="45">
        <v>4002463</v>
      </c>
      <c r="D9" s="45">
        <v>-1874464</v>
      </c>
      <c r="E9" s="45">
        <v>2127886</v>
      </c>
      <c r="F9" s="45">
        <v>-174103</v>
      </c>
      <c r="G9" s="45">
        <v>-3398</v>
      </c>
      <c r="H9" s="45">
        <v>1785502</v>
      </c>
      <c r="I9" s="77">
        <f t="shared" si="1"/>
        <v>4.7014201822476434</v>
      </c>
      <c r="J9" s="45">
        <v>9498637</v>
      </c>
      <c r="K9" s="45">
        <v>11793481</v>
      </c>
      <c r="L9" s="45">
        <v>2294844</v>
      </c>
      <c r="M9" s="45">
        <v>9313379</v>
      </c>
      <c r="N9" s="45">
        <v>2294744</v>
      </c>
      <c r="O9" s="45">
        <v>1978834</v>
      </c>
      <c r="P9" s="45">
        <v>1196783</v>
      </c>
      <c r="Q9" s="45">
        <v>112444</v>
      </c>
      <c r="R9" s="45">
        <v>5984348</v>
      </c>
      <c r="S9" s="45">
        <v>1243103</v>
      </c>
      <c r="T9" s="45">
        <v>-1210588</v>
      </c>
      <c r="U9" s="45">
        <v>20239</v>
      </c>
      <c r="V9" s="45">
        <v>52755</v>
      </c>
    </row>
    <row r="10" spans="1:22" x14ac:dyDescent="0.2">
      <c r="B10" t="s">
        <v>107</v>
      </c>
      <c r="C10" s="45">
        <v>3635149</v>
      </c>
      <c r="D10" s="45">
        <v>-1928029</v>
      </c>
      <c r="E10" s="45">
        <v>1706348</v>
      </c>
      <c r="F10" s="45">
        <v>-148562</v>
      </c>
      <c r="G10" s="45">
        <v>-2735</v>
      </c>
      <c r="H10" s="45">
        <v>1335829</v>
      </c>
      <c r="I10" s="77">
        <f>H10/$M$20*1000</f>
        <v>3.5173824619808256</v>
      </c>
      <c r="J10" s="45">
        <v>7611589</v>
      </c>
      <c r="K10" s="45">
        <v>9431831</v>
      </c>
      <c r="L10" s="45">
        <v>1820241</v>
      </c>
      <c r="M10" s="45">
        <v>6936777</v>
      </c>
      <c r="N10" s="45">
        <v>1820141</v>
      </c>
      <c r="O10" s="45">
        <v>995877</v>
      </c>
      <c r="P10" s="45">
        <v>867549</v>
      </c>
      <c r="Q10" s="45">
        <v>59672</v>
      </c>
      <c r="R10" s="45">
        <v>4981691</v>
      </c>
      <c r="S10" s="45">
        <v>1463586</v>
      </c>
      <c r="T10" s="45">
        <v>-1351568</v>
      </c>
      <c r="U10" s="45">
        <v>-176303</v>
      </c>
      <c r="V10" s="45">
        <v>-64285</v>
      </c>
    </row>
    <row r="11" spans="1:22" x14ac:dyDescent="0.2">
      <c r="B11" t="s">
        <v>106</v>
      </c>
      <c r="C11" s="45">
        <v>3456268</v>
      </c>
      <c r="D11" s="45">
        <v>-1840302</v>
      </c>
      <c r="E11" s="45">
        <v>1615966</v>
      </c>
      <c r="F11" s="45">
        <v>-143384</v>
      </c>
      <c r="G11" s="45">
        <v>-2567</v>
      </c>
      <c r="H11" s="45">
        <v>1304063</v>
      </c>
      <c r="I11" s="77"/>
      <c r="J11" s="45">
        <v>6332567</v>
      </c>
      <c r="K11" s="45">
        <v>8338760</v>
      </c>
      <c r="L11" s="45">
        <v>2006192</v>
      </c>
      <c r="M11" s="45">
        <v>5815714</v>
      </c>
      <c r="N11" s="45">
        <v>2006092</v>
      </c>
      <c r="O11" s="45">
        <v>1207823</v>
      </c>
      <c r="P11" s="45">
        <v>780755</v>
      </c>
      <c r="Q11" s="45">
        <v>123957</v>
      </c>
      <c r="R11" s="45">
        <v>3631679</v>
      </c>
      <c r="S11" s="45">
        <v>1252510</v>
      </c>
      <c r="T11" s="45">
        <v>-1285716</v>
      </c>
      <c r="U11" s="45">
        <v>-26767</v>
      </c>
      <c r="V11" s="45">
        <v>-59973</v>
      </c>
    </row>
    <row r="12" spans="1:22" x14ac:dyDescent="0.2">
      <c r="B12" t="s">
        <v>105</v>
      </c>
      <c r="C12" s="45">
        <v>2106391</v>
      </c>
      <c r="D12" s="45">
        <v>-1466197</v>
      </c>
      <c r="E12" s="45">
        <v>640193</v>
      </c>
      <c r="F12" s="45">
        <v>-122810</v>
      </c>
      <c r="G12" s="45">
        <v>-3170</v>
      </c>
      <c r="H12" s="45">
        <v>478399</v>
      </c>
      <c r="I12" s="77"/>
      <c r="J12" s="45">
        <v>5126964</v>
      </c>
      <c r="K12" s="45">
        <v>6802005</v>
      </c>
      <c r="L12" s="45">
        <v>1675041</v>
      </c>
      <c r="M12" s="45">
        <v>4231076</v>
      </c>
      <c r="N12" s="45">
        <v>1674941</v>
      </c>
      <c r="O12" s="45">
        <v>742827</v>
      </c>
      <c r="P12" s="45">
        <v>997261</v>
      </c>
      <c r="Q12" s="45">
        <v>80609</v>
      </c>
      <c r="R12" s="45">
        <v>2351399</v>
      </c>
      <c r="S12" s="45">
        <v>938257</v>
      </c>
      <c r="T12" s="45">
        <v>-500625</v>
      </c>
      <c r="U12" s="45">
        <v>-305708</v>
      </c>
      <c r="V12" s="45">
        <v>131923</v>
      </c>
    </row>
    <row r="13" spans="1:22" x14ac:dyDescent="0.2">
      <c r="B13" t="s">
        <v>104</v>
      </c>
      <c r="C13" s="45">
        <v>2038543</v>
      </c>
      <c r="D13" s="45">
        <v>-1543593</v>
      </c>
      <c r="E13" s="45">
        <v>494950</v>
      </c>
      <c r="F13" s="45">
        <v>-122299</v>
      </c>
      <c r="G13" s="45">
        <v>-3539</v>
      </c>
      <c r="H13" s="45">
        <v>321607</v>
      </c>
      <c r="J13" s="45">
        <v>4638882</v>
      </c>
      <c r="K13" s="45">
        <v>6380059</v>
      </c>
      <c r="L13" s="45">
        <v>1741176</v>
      </c>
      <c r="M13" s="45">
        <v>3831125</v>
      </c>
      <c r="N13" s="45">
        <v>1741076</v>
      </c>
      <c r="O13" s="45">
        <v>908438</v>
      </c>
      <c r="P13" s="45">
        <v>905377</v>
      </c>
      <c r="Q13" s="45">
        <v>52027</v>
      </c>
      <c r="R13" s="45">
        <v>1903908</v>
      </c>
      <c r="S13" s="45">
        <v>21600</v>
      </c>
      <c r="T13" s="45">
        <v>-123592</v>
      </c>
      <c r="U13" s="45">
        <v>97132</v>
      </c>
      <c r="V13" s="45">
        <v>-4859</v>
      </c>
    </row>
    <row r="14" spans="1:22" x14ac:dyDescent="0.2">
      <c r="B14" t="s">
        <v>103</v>
      </c>
      <c r="C14" s="45">
        <v>1949381</v>
      </c>
      <c r="D14" s="45">
        <v>-1518562</v>
      </c>
      <c r="E14" s="45">
        <v>430622</v>
      </c>
      <c r="F14" s="45">
        <v>-114698</v>
      </c>
      <c r="G14" s="45">
        <v>-4386</v>
      </c>
      <c r="H14" s="45">
        <v>283952</v>
      </c>
      <c r="J14" s="45">
        <v>4305754</v>
      </c>
      <c r="K14" s="45">
        <v>6005779</v>
      </c>
      <c r="L14" s="45">
        <v>1700024</v>
      </c>
      <c r="M14" s="45">
        <v>3504431</v>
      </c>
      <c r="N14" s="45">
        <v>1699924</v>
      </c>
      <c r="O14" s="45">
        <v>732926</v>
      </c>
      <c r="P14" s="45">
        <v>913300</v>
      </c>
      <c r="Q14" s="45">
        <v>56887</v>
      </c>
      <c r="R14" s="45">
        <v>1749310</v>
      </c>
      <c r="S14" s="45">
        <v>373694</v>
      </c>
      <c r="T14" s="45">
        <v>-297251</v>
      </c>
      <c r="U14" s="45">
        <v>-301874</v>
      </c>
      <c r="V14" s="45">
        <v>-225431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6236479</v>
      </c>
      <c r="C18" s="26">
        <v>6084000</v>
      </c>
      <c r="D18" s="26">
        <f>VLOOKUP(A1,'2020'!A40:F210,6,FALSE)</f>
        <v>906675</v>
      </c>
      <c r="E18" s="26">
        <v>700000</v>
      </c>
      <c r="F18" s="4">
        <f>D18/E18</f>
        <v>1.29525</v>
      </c>
      <c r="G18" s="139">
        <v>0</v>
      </c>
      <c r="J18" s="6">
        <v>2020</v>
      </c>
      <c r="K18" s="17">
        <f>VLOOKUP(A1,'2020'!A40:B210,2,FALSE)</f>
        <v>0</v>
      </c>
      <c r="L18" s="17">
        <f>VLOOKUP(A1,'2020'!A40:C210,3,FALSE)</f>
        <v>4067431</v>
      </c>
      <c r="M18" s="23">
        <f>VLOOKUP(A1,'2020'!A40:D210,4,FALSE)</f>
        <v>148770000</v>
      </c>
      <c r="N18" s="6"/>
      <c r="O18" s="6"/>
    </row>
    <row r="19" spans="1:17" x14ac:dyDescent="0.2">
      <c r="A19" s="13">
        <v>2021</v>
      </c>
      <c r="B19" s="26">
        <f>VLOOKUP(A1,'2021'!A40:E210,5,FALSE)</f>
        <v>9550386</v>
      </c>
      <c r="C19" s="26">
        <v>7552000</v>
      </c>
      <c r="D19" s="26">
        <f>VLOOKUP(A1,'2021'!A40:F210,6,FALSE)</f>
        <v>2388150</v>
      </c>
      <c r="E19" s="26">
        <v>1100000</v>
      </c>
      <c r="F19" s="4">
        <f>D19/E19</f>
        <v>2.1710454545454545</v>
      </c>
      <c r="G19" s="140"/>
      <c r="J19" s="6">
        <v>2021</v>
      </c>
      <c r="K19" s="17">
        <f>VLOOKUP(A1,'2021'!A40:B210,2,FALSE)</f>
        <v>1710805</v>
      </c>
      <c r="L19" s="17">
        <f>VLOOKUP(A1,'2021'!A40:C210,3,FALSE)</f>
        <v>6332002</v>
      </c>
      <c r="M19" s="23">
        <f>VLOOKUP(A1,'2021'!A40:D210,4,FALSE)</f>
        <v>171080556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14444110</v>
      </c>
      <c r="C20" s="26">
        <v>12117000</v>
      </c>
      <c r="D20" s="26">
        <f>VLOOKUP(A1,'2022'!A40:F210,6,FALSE)</f>
        <v>5565005</v>
      </c>
      <c r="E20" s="26">
        <v>3500000</v>
      </c>
      <c r="F20" s="4">
        <f>D20/E20</f>
        <v>1.5900014285714286</v>
      </c>
      <c r="G20" s="140"/>
      <c r="J20" s="13">
        <v>2022</v>
      </c>
      <c r="K20" s="17">
        <f>VLOOKUP(A1,'2022'!A40:B210,2,FALSE)</f>
        <v>3797792</v>
      </c>
      <c r="L20" s="17">
        <f>VLOOKUP(A1,'2022'!A40:C210,3,FALSE)</f>
        <v>10833653</v>
      </c>
      <c r="M20" s="23">
        <f>VLOOKUP(A1,'2022'!A40:D210,4,FALSE)</f>
        <v>379779286</v>
      </c>
      <c r="N20" s="23"/>
      <c r="O20" s="6"/>
    </row>
    <row r="21" spans="1:17" x14ac:dyDescent="0.2">
      <c r="A21" s="13">
        <v>2023</v>
      </c>
      <c r="B21" s="3">
        <f>VLOOKUP(A1,'2023'!A40:E210,5,FALSE)</f>
        <v>9747941</v>
      </c>
      <c r="C21" s="26">
        <v>11075000</v>
      </c>
      <c r="D21" s="26">
        <f>VLOOKUP(A1,'2023'!A40:F210,6,FALSE)</f>
        <v>3108753</v>
      </c>
      <c r="E21" s="26">
        <v>3000000</v>
      </c>
      <c r="F21" s="4">
        <f>D21/E21</f>
        <v>1.036251</v>
      </c>
      <c r="G21" s="141"/>
      <c r="J21" s="13">
        <v>2023</v>
      </c>
      <c r="K21" s="17">
        <f>VLOOKUP(A1,'2023'!A40:B210,2,FALSE)</f>
        <v>3797792</v>
      </c>
      <c r="L21" s="17">
        <f>VLOOKUP(A1,'2023'!A40:C210,3,FALSE)</f>
        <v>11999042</v>
      </c>
      <c r="M21" s="23">
        <f>VLOOKUP(A1,'2023'!A40:D210,4,FALSE)</f>
        <v>379779286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>
        <v>3300000</v>
      </c>
      <c r="F22" s="3"/>
      <c r="G22" s="3">
        <f>E22 + E22 * G18</f>
        <v>3300000</v>
      </c>
      <c r="J22" s="13">
        <v>2024</v>
      </c>
      <c r="K22" s="17">
        <f>K21</f>
        <v>3797792</v>
      </c>
      <c r="L22" s="17">
        <f>L21</f>
        <v>11999042</v>
      </c>
      <c r="M22" s="23">
        <f>M21</f>
        <v>379779286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74716.914000975739</v>
      </c>
      <c r="L26" s="60">
        <f>K26-K26*(100%-(VLOOKUP(B31,J18:K21,2,FALSE)/K22))</f>
        <v>74716.914000975739</v>
      </c>
      <c r="M26" s="60">
        <f>K26-K26*(100%-(VLOOKUP(B31,J18:L21,3,FALSE)/L22))</f>
        <v>67460.145528069057</v>
      </c>
      <c r="N26" s="39">
        <f>K26-K26*(100%-(VLOOKUP(B31,J18:M21,4,FALSE)/M22))</f>
        <v>74716.914000975739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74716.914000975739</v>
      </c>
      <c r="L27" s="60">
        <f>K27-K27*(100%-(VLOOKUP(B31,J18:K21,2,FALSE)/K22))</f>
        <v>74716.914000975739</v>
      </c>
      <c r="M27" s="60">
        <f>K27-K27*(100%-(VLOOKUP(B31,J18:L21,3,FALSE)/L22))</f>
        <v>67460.145528069057</v>
      </c>
      <c r="N27" s="39">
        <f>K27-K27*(100%-(VLOOKUP(B31,J18:M21,4,FALSE)/M22))</f>
        <v>74716.914000975739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2022</v>
      </c>
      <c r="C31" s="60">
        <v>126000</v>
      </c>
      <c r="D31" s="26">
        <f>VLOOKUP(B31,A18:D21,4,FALSE)</f>
        <v>5565005</v>
      </c>
      <c r="E31" s="43">
        <f>E22/D31</f>
        <v>0.59299138096012494</v>
      </c>
      <c r="F31" s="43">
        <f>G22/D31</f>
        <v>0.59299138096012494</v>
      </c>
      <c r="G31" s="72"/>
      <c r="J31" s="42"/>
      <c r="K31" s="74">
        <f>SUM(I3:I6)</f>
        <v>8.1856807745960118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7.8993249779294175</v>
      </c>
      <c r="L32" s="13" t="e">
        <f>E22/N22*1000</f>
        <v>#DIV/0!</v>
      </c>
      <c r="N32" s="130" t="s">
        <v>71</v>
      </c>
      <c r="O32" s="131"/>
      <c r="P32" s="74">
        <f>K31*P26</f>
        <v>102.64843691343398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99.057535223234893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31.594780027049712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47495-E28E-FF44-918C-944F35A99C08}">
  <sheetPr codeName="Sheet63"/>
  <dimension ref="A1:V56"/>
  <sheetViews>
    <sheetView workbookViewId="0">
      <selection activeCell="H35" sqref="H35"/>
    </sheetView>
  </sheetViews>
  <sheetFormatPr baseColWidth="10" defaultRowHeight="16" x14ac:dyDescent="0.2"/>
  <cols>
    <col min="2" max="2" width="14.83203125" customWidth="1"/>
    <col min="3" max="3" width="18" customWidth="1"/>
    <col min="4" max="4" width="17.33203125" customWidth="1"/>
    <col min="5" max="5" width="17.6640625" customWidth="1"/>
    <col min="6" max="6" width="18.5" customWidth="1"/>
    <col min="7" max="7" width="16" customWidth="1"/>
    <col min="9" max="9" width="17.6640625" customWidth="1"/>
    <col min="13" max="13" width="13.6640625" customWidth="1"/>
    <col min="16" max="16" width="13.1640625" customWidth="1"/>
    <col min="17" max="17" width="15.83203125" customWidth="1"/>
    <col min="18" max="18" width="16.33203125" customWidth="1"/>
  </cols>
  <sheetData>
    <row r="1" spans="1:22" x14ac:dyDescent="0.2">
      <c r="A1" s="142" t="s">
        <v>278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269150</v>
      </c>
      <c r="D3" s="45">
        <v>-175680</v>
      </c>
      <c r="E3" s="45">
        <v>93470</v>
      </c>
      <c r="F3" s="45">
        <v>0</v>
      </c>
      <c r="G3" s="45">
        <v>8540</v>
      </c>
      <c r="H3" s="45">
        <v>64257</v>
      </c>
      <c r="I3" s="77">
        <f t="shared" ref="I3:I5" si="0">H3/$M$21*1000</f>
        <v>0.29708042990423622</v>
      </c>
      <c r="J3" s="45">
        <v>2841345</v>
      </c>
      <c r="K3" s="45">
        <v>5345657</v>
      </c>
      <c r="L3" s="45">
        <v>2504311</v>
      </c>
      <c r="M3" s="45">
        <v>1158381</v>
      </c>
      <c r="N3" s="45">
        <v>396868</v>
      </c>
      <c r="O3" s="45">
        <v>13722</v>
      </c>
      <c r="P3" s="45">
        <v>318189</v>
      </c>
      <c r="Q3" s="45">
        <v>373714</v>
      </c>
      <c r="R3" s="45">
        <v>268530</v>
      </c>
      <c r="S3" s="45">
        <v>75872</v>
      </c>
      <c r="T3" s="45">
        <v>2163</v>
      </c>
      <c r="U3" s="45">
        <v>-135589</v>
      </c>
      <c r="V3" s="45">
        <v>-57552</v>
      </c>
    </row>
    <row r="4" spans="1:22" x14ac:dyDescent="0.2">
      <c r="B4" t="s">
        <v>21</v>
      </c>
      <c r="C4" s="45">
        <v>233660</v>
      </c>
      <c r="D4" s="45">
        <v>-157024</v>
      </c>
      <c r="E4" s="45">
        <v>76636</v>
      </c>
      <c r="F4" s="45">
        <v>0</v>
      </c>
      <c r="G4" s="45">
        <v>-4621</v>
      </c>
      <c r="H4" s="45">
        <v>95641</v>
      </c>
      <c r="I4" s="77">
        <f t="shared" si="0"/>
        <v>0.44217858593571213</v>
      </c>
      <c r="J4" s="45">
        <v>2772832</v>
      </c>
      <c r="K4" s="45">
        <v>5445502</v>
      </c>
      <c r="L4" s="45">
        <v>2672669</v>
      </c>
      <c r="M4" s="45">
        <v>1207805</v>
      </c>
      <c r="N4" s="45">
        <v>549212</v>
      </c>
      <c r="O4" s="45">
        <v>19362</v>
      </c>
      <c r="P4" s="45">
        <v>328655</v>
      </c>
      <c r="Q4" s="45">
        <v>431266</v>
      </c>
      <c r="R4" s="45">
        <v>248390</v>
      </c>
      <c r="S4" s="45">
        <v>208038</v>
      </c>
      <c r="T4" s="45">
        <v>-28412</v>
      </c>
      <c r="U4" s="45">
        <v>-88810</v>
      </c>
      <c r="V4" s="45">
        <v>90815</v>
      </c>
    </row>
    <row r="5" spans="1:22" x14ac:dyDescent="0.2">
      <c r="B5" t="s">
        <v>22</v>
      </c>
      <c r="C5" s="45">
        <v>221819</v>
      </c>
      <c r="D5" s="45">
        <v>-143990</v>
      </c>
      <c r="E5" s="45">
        <v>77829</v>
      </c>
      <c r="F5" s="45">
        <v>0</v>
      </c>
      <c r="G5" s="45">
        <v>-4621</v>
      </c>
      <c r="H5" s="45">
        <v>109552</v>
      </c>
      <c r="I5" s="77">
        <f t="shared" si="0"/>
        <v>0.50649353777594475</v>
      </c>
      <c r="J5" s="45">
        <v>2656092</v>
      </c>
      <c r="K5" s="45">
        <v>5356306</v>
      </c>
      <c r="L5" s="45">
        <v>2700213</v>
      </c>
      <c r="M5" s="45">
        <v>1134161</v>
      </c>
      <c r="N5" s="45">
        <v>572194</v>
      </c>
      <c r="O5" s="45">
        <v>18386</v>
      </c>
      <c r="P5" s="45">
        <v>375283</v>
      </c>
      <c r="Q5" s="45">
        <v>340374</v>
      </c>
      <c r="R5" s="45">
        <v>217988</v>
      </c>
      <c r="S5" s="45">
        <v>192839</v>
      </c>
      <c r="T5" s="45">
        <v>-194719</v>
      </c>
      <c r="U5" s="45">
        <v>-85662</v>
      </c>
      <c r="V5" s="45">
        <v>-87542</v>
      </c>
    </row>
    <row r="6" spans="1:22" x14ac:dyDescent="0.2">
      <c r="B6" t="s">
        <v>23</v>
      </c>
      <c r="C6" s="45">
        <v>217986</v>
      </c>
      <c r="D6" s="45">
        <v>-138554</v>
      </c>
      <c r="E6" s="45">
        <v>79432</v>
      </c>
      <c r="F6" s="45">
        <v>0</v>
      </c>
      <c r="G6" s="45">
        <v>-4627</v>
      </c>
      <c r="H6" s="45">
        <v>23792</v>
      </c>
      <c r="I6" s="77">
        <f>H6/$M$21*1000</f>
        <v>0.10999793934173067</v>
      </c>
      <c r="J6" s="45">
        <v>2703628</v>
      </c>
      <c r="K6" s="45">
        <v>5312294</v>
      </c>
      <c r="L6" s="45">
        <v>2608665</v>
      </c>
      <c r="M6" s="45">
        <v>1649591</v>
      </c>
      <c r="N6" s="45">
        <v>460778</v>
      </c>
      <c r="O6" s="45">
        <v>18918</v>
      </c>
      <c r="P6" s="45">
        <v>438403</v>
      </c>
      <c r="Q6" s="45">
        <v>427925</v>
      </c>
      <c r="R6" s="45">
        <v>571515</v>
      </c>
      <c r="S6" s="45">
        <v>-20429</v>
      </c>
      <c r="T6" s="45">
        <v>290195</v>
      </c>
      <c r="U6" s="45">
        <v>-44098</v>
      </c>
      <c r="V6" s="45">
        <v>225668</v>
      </c>
    </row>
    <row r="7" spans="1:22" x14ac:dyDescent="0.2">
      <c r="B7" t="s">
        <v>110</v>
      </c>
      <c r="C7" s="45">
        <v>234990</v>
      </c>
      <c r="D7" s="45">
        <v>-168008</v>
      </c>
      <c r="E7" s="45">
        <v>66982</v>
      </c>
      <c r="F7" s="45">
        <v>0</v>
      </c>
      <c r="G7" s="45">
        <v>3395</v>
      </c>
      <c r="H7" s="45">
        <v>10201</v>
      </c>
      <c r="I7" s="77">
        <f t="shared" ref="I7:I9" si="1">H7/$M$20*1000</f>
        <v>4.7162448689685374E-2</v>
      </c>
      <c r="J7" s="45">
        <v>2687386</v>
      </c>
      <c r="K7" s="45">
        <v>5397180</v>
      </c>
      <c r="L7" s="45">
        <v>2709794</v>
      </c>
      <c r="M7" s="45">
        <v>1786046</v>
      </c>
      <c r="N7" s="45">
        <v>564393</v>
      </c>
      <c r="O7" s="45">
        <v>25179</v>
      </c>
      <c r="P7" s="45">
        <v>522826</v>
      </c>
      <c r="Q7" s="45">
        <v>207259</v>
      </c>
      <c r="R7" s="45">
        <v>848259</v>
      </c>
      <c r="S7" s="45">
        <v>396092</v>
      </c>
      <c r="T7" s="45">
        <v>-336292</v>
      </c>
      <c r="U7" s="45">
        <v>-33750</v>
      </c>
      <c r="V7" s="45">
        <v>26050</v>
      </c>
    </row>
    <row r="8" spans="1:22" x14ac:dyDescent="0.2">
      <c r="B8" t="s">
        <v>109</v>
      </c>
      <c r="C8" s="45">
        <v>261642</v>
      </c>
      <c r="D8" s="45">
        <v>-165409</v>
      </c>
      <c r="E8" s="45">
        <v>96232</v>
      </c>
      <c r="F8" s="45">
        <v>0</v>
      </c>
      <c r="G8" s="45">
        <v>-5348</v>
      </c>
      <c r="H8" s="45">
        <v>29828</v>
      </c>
      <c r="I8" s="77">
        <f t="shared" si="1"/>
        <v>0.13790427600391483</v>
      </c>
      <c r="J8" s="45">
        <v>2600581</v>
      </c>
      <c r="K8" s="45">
        <v>5377519</v>
      </c>
      <c r="L8" s="45">
        <v>2776938</v>
      </c>
      <c r="M8" s="45">
        <v>1771379</v>
      </c>
      <c r="N8" s="45">
        <v>616345</v>
      </c>
      <c r="O8" s="45">
        <v>16985</v>
      </c>
      <c r="P8" s="45">
        <v>426259</v>
      </c>
      <c r="Q8" s="45">
        <v>181210</v>
      </c>
      <c r="R8" s="45">
        <v>964816</v>
      </c>
      <c r="S8" s="45">
        <v>-99345</v>
      </c>
      <c r="T8" s="45">
        <v>16023</v>
      </c>
      <c r="U8" s="45">
        <v>39714</v>
      </c>
      <c r="V8" s="45">
        <v>-43607</v>
      </c>
    </row>
    <row r="9" spans="1:22" x14ac:dyDescent="0.2">
      <c r="B9" t="s">
        <v>108</v>
      </c>
      <c r="C9" s="45">
        <v>324842</v>
      </c>
      <c r="D9" s="45">
        <v>-204096</v>
      </c>
      <c r="E9" s="45">
        <v>120745</v>
      </c>
      <c r="F9" s="45">
        <v>0</v>
      </c>
      <c r="G9" s="45">
        <v>-5350</v>
      </c>
      <c r="H9" s="45">
        <v>111631</v>
      </c>
      <c r="I9" s="77">
        <f t="shared" si="1"/>
        <v>0.51610541218294959</v>
      </c>
      <c r="J9" s="45">
        <v>2554113</v>
      </c>
      <c r="K9" s="45">
        <v>5399417</v>
      </c>
      <c r="L9" s="45">
        <v>2845304</v>
      </c>
      <c r="M9" s="45">
        <v>1823315</v>
      </c>
      <c r="N9" s="45">
        <v>682017</v>
      </c>
      <c r="O9" s="45">
        <v>14414</v>
      </c>
      <c r="P9" s="45">
        <v>467926</v>
      </c>
      <c r="Q9" s="45">
        <v>224717</v>
      </c>
      <c r="R9" s="45">
        <v>931337</v>
      </c>
      <c r="S9" s="45">
        <v>-36656</v>
      </c>
      <c r="T9" s="45">
        <v>167623</v>
      </c>
      <c r="U9" s="45">
        <v>-97379</v>
      </c>
      <c r="V9" s="45">
        <v>33587</v>
      </c>
    </row>
    <row r="10" spans="1:22" x14ac:dyDescent="0.2">
      <c r="B10" t="s">
        <v>107</v>
      </c>
      <c r="C10" s="45">
        <v>289893</v>
      </c>
      <c r="D10" s="45">
        <v>-193779</v>
      </c>
      <c r="E10" s="45">
        <v>96114</v>
      </c>
      <c r="F10" s="45">
        <v>0</v>
      </c>
      <c r="G10" s="45">
        <v>-5353</v>
      </c>
      <c r="H10" s="45">
        <v>48279</v>
      </c>
      <c r="I10" s="77">
        <f>H10/$M$20*1000</f>
        <v>0.22320908345155577</v>
      </c>
      <c r="J10" s="45">
        <v>2596227</v>
      </c>
      <c r="K10" s="45">
        <v>5367256</v>
      </c>
      <c r="L10" s="45">
        <v>2771028</v>
      </c>
      <c r="M10" s="45">
        <v>1801608</v>
      </c>
      <c r="N10" s="45">
        <v>592344</v>
      </c>
      <c r="O10" s="45">
        <v>12376</v>
      </c>
      <c r="P10" s="45">
        <v>472156</v>
      </c>
      <c r="Q10" s="45">
        <v>191132</v>
      </c>
      <c r="R10" s="45">
        <v>940537</v>
      </c>
      <c r="S10" s="45">
        <v>116619</v>
      </c>
      <c r="T10" s="45">
        <v>-144651</v>
      </c>
      <c r="U10" s="45">
        <v>-9942</v>
      </c>
      <c r="V10" s="45">
        <v>-37974</v>
      </c>
    </row>
    <row r="11" spans="1:22" x14ac:dyDescent="0.2">
      <c r="B11" t="s">
        <v>106</v>
      </c>
      <c r="C11" s="45">
        <v>376963</v>
      </c>
      <c r="D11" s="45">
        <v>-203718</v>
      </c>
      <c r="E11" s="45">
        <v>173244</v>
      </c>
      <c r="F11" s="45">
        <v>0</v>
      </c>
      <c r="G11" s="45">
        <v>-1921</v>
      </c>
      <c r="H11" s="45">
        <v>597263</v>
      </c>
      <c r="I11" s="77"/>
      <c r="J11" s="45">
        <v>2563245</v>
      </c>
      <c r="K11" s="45">
        <v>5420942</v>
      </c>
      <c r="L11" s="45">
        <v>2857697</v>
      </c>
      <c r="M11" s="45">
        <v>1873387</v>
      </c>
      <c r="N11" s="45">
        <v>675174</v>
      </c>
      <c r="O11" s="45">
        <v>13072</v>
      </c>
      <c r="P11" s="45">
        <v>466138</v>
      </c>
      <c r="Q11" s="45">
        <v>225083</v>
      </c>
      <c r="R11" s="45">
        <v>983021</v>
      </c>
      <c r="S11" s="45">
        <v>677956</v>
      </c>
      <c r="T11" s="45">
        <v>-919305</v>
      </c>
      <c r="U11" s="45">
        <v>186568</v>
      </c>
      <c r="V11" s="45">
        <v>-54779</v>
      </c>
    </row>
    <row r="12" spans="1:22" x14ac:dyDescent="0.2">
      <c r="B12" t="s">
        <v>105</v>
      </c>
      <c r="C12" s="45">
        <v>301453</v>
      </c>
      <c r="D12" s="45">
        <v>-190017</v>
      </c>
      <c r="E12" s="45">
        <v>111436</v>
      </c>
      <c r="F12" s="45">
        <v>0</v>
      </c>
      <c r="G12" s="45">
        <v>-921</v>
      </c>
      <c r="H12" s="45">
        <v>57556</v>
      </c>
      <c r="I12" s="77"/>
      <c r="J12" s="45">
        <v>2549844</v>
      </c>
      <c r="K12" s="45">
        <v>5235003</v>
      </c>
      <c r="L12" s="45">
        <v>2685158</v>
      </c>
      <c r="M12" s="45">
        <v>1971090</v>
      </c>
      <c r="N12" s="45">
        <v>452835</v>
      </c>
      <c r="O12" s="45">
        <v>12233</v>
      </c>
      <c r="P12" s="45">
        <v>371420</v>
      </c>
      <c r="Q12" s="45">
        <v>279857</v>
      </c>
      <c r="R12" s="45">
        <v>1124721</v>
      </c>
      <c r="S12" s="45">
        <v>113720</v>
      </c>
      <c r="T12" s="45">
        <v>-45568</v>
      </c>
      <c r="U12" s="45">
        <v>-746</v>
      </c>
      <c r="V12" s="45">
        <v>67404</v>
      </c>
    </row>
    <row r="13" spans="1:22" x14ac:dyDescent="0.2">
      <c r="B13" t="s">
        <v>104</v>
      </c>
      <c r="C13" s="45">
        <v>376606</v>
      </c>
      <c r="D13" s="45">
        <v>-216681</v>
      </c>
      <c r="E13" s="45">
        <v>159924</v>
      </c>
      <c r="F13" s="45">
        <v>0</v>
      </c>
      <c r="G13" s="45">
        <v>-921</v>
      </c>
      <c r="H13" s="45">
        <v>137677</v>
      </c>
      <c r="J13" s="45">
        <v>2493580</v>
      </c>
      <c r="K13" s="45">
        <v>5142169</v>
      </c>
      <c r="L13" s="45">
        <v>2648589</v>
      </c>
      <c r="M13" s="45">
        <v>1856426</v>
      </c>
      <c r="N13" s="45">
        <v>415813</v>
      </c>
      <c r="O13" s="45">
        <v>11305</v>
      </c>
      <c r="P13" s="45">
        <v>379114</v>
      </c>
      <c r="Q13" s="45">
        <v>212500</v>
      </c>
      <c r="R13" s="45">
        <v>1067810</v>
      </c>
      <c r="S13" s="45">
        <v>-95496</v>
      </c>
      <c r="T13" s="45">
        <v>153723</v>
      </c>
      <c r="U13" s="45">
        <v>-42920</v>
      </c>
      <c r="V13" s="45">
        <v>15306</v>
      </c>
    </row>
    <row r="14" spans="1:22" x14ac:dyDescent="0.2">
      <c r="B14" t="s">
        <v>103</v>
      </c>
      <c r="C14" s="45">
        <v>317068</v>
      </c>
      <c r="D14" s="45">
        <v>-198148</v>
      </c>
      <c r="E14" s="45">
        <v>118919</v>
      </c>
      <c r="F14" s="45">
        <v>0</v>
      </c>
      <c r="G14" s="45">
        <v>-931</v>
      </c>
      <c r="H14" s="45">
        <v>95735</v>
      </c>
      <c r="J14" s="45">
        <v>2355186</v>
      </c>
      <c r="K14" s="45">
        <v>5026325</v>
      </c>
      <c r="L14" s="45">
        <v>2671138</v>
      </c>
      <c r="M14" s="45">
        <v>1781969</v>
      </c>
      <c r="N14" s="45">
        <v>404330</v>
      </c>
      <c r="O14" s="45">
        <v>11748</v>
      </c>
      <c r="P14" s="45">
        <v>375780</v>
      </c>
      <c r="Q14" s="45">
        <v>197176</v>
      </c>
      <c r="R14" s="45">
        <v>1013728</v>
      </c>
      <c r="S14" s="45">
        <v>260626</v>
      </c>
      <c r="T14" s="45">
        <v>-242348</v>
      </c>
      <c r="U14" s="45">
        <v>8780</v>
      </c>
      <c r="V14" s="45">
        <v>27057</v>
      </c>
    </row>
    <row r="15" spans="1:22" x14ac:dyDescent="0.2">
      <c r="C15" s="45"/>
      <c r="D15" s="45"/>
      <c r="E15" s="45"/>
      <c r="F15" s="45"/>
      <c r="G15" s="45"/>
      <c r="H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  <c r="R16" s="45"/>
      <c r="S16" s="45"/>
      <c r="T16" s="45"/>
      <c r="U16" s="45"/>
      <c r="V16" s="45"/>
    </row>
    <row r="17" spans="1:22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  <c r="R17" s="45"/>
      <c r="S17" s="45"/>
      <c r="T17" s="45"/>
      <c r="U17" s="45"/>
      <c r="V17" s="45"/>
    </row>
    <row r="18" spans="1:22" x14ac:dyDescent="0.2">
      <c r="A18" s="13">
        <v>2020</v>
      </c>
      <c r="B18" s="26">
        <f>VLOOKUP(A1,'2020'!A40:E210,5,FALSE)</f>
        <v>935894</v>
      </c>
      <c r="C18" s="26">
        <v>1155900</v>
      </c>
      <c r="D18" s="26">
        <f>VLOOKUP(A1,'2020'!A40:F210,6,FALSE)</f>
        <v>229230</v>
      </c>
      <c r="E18" s="26">
        <v>382046</v>
      </c>
      <c r="F18" s="4">
        <f>D18/E18</f>
        <v>0.600006281966046</v>
      </c>
      <c r="G18" s="139">
        <v>0</v>
      </c>
      <c r="J18" s="6">
        <v>2020</v>
      </c>
      <c r="K18" s="17">
        <f>VLOOKUP(A1,'2020'!A40:B210,2,FALSE)</f>
        <v>2162949</v>
      </c>
      <c r="L18" s="17">
        <f>VLOOKUP(A1,'2020'!A40:C210,3,FALSE)</f>
        <v>2261936</v>
      </c>
      <c r="M18" s="23">
        <f>VLOOKUP(A1,'2020'!A40:D210,4,FALSE)</f>
        <v>216294961</v>
      </c>
      <c r="N18" s="6"/>
      <c r="O18" s="6"/>
      <c r="R18" s="45"/>
      <c r="S18" s="45"/>
      <c r="T18" s="45"/>
      <c r="U18" s="45"/>
      <c r="V18" s="45"/>
    </row>
    <row r="19" spans="1:22" x14ac:dyDescent="0.2">
      <c r="A19" s="13">
        <v>2021</v>
      </c>
      <c r="B19" s="26">
        <f>VLOOKUP(A1,'2021'!A40:E210,5,FALSE)</f>
        <v>1371467</v>
      </c>
      <c r="C19" s="26">
        <v>1200000</v>
      </c>
      <c r="D19" s="26">
        <f>VLOOKUP(A1,'2021'!A40:F210,6,FALSE)</f>
        <v>883563</v>
      </c>
      <c r="E19" s="26">
        <v>270000</v>
      </c>
      <c r="F19" s="4">
        <f>D19/E19</f>
        <v>3.2724555555555557</v>
      </c>
      <c r="G19" s="140"/>
      <c r="J19" s="6">
        <v>2021</v>
      </c>
      <c r="K19" s="17">
        <f>VLOOKUP(A1,'2021'!A40:B210,2,FALSE)</f>
        <v>2162949</v>
      </c>
      <c r="L19" s="17">
        <f>VLOOKUP(A1,'2021'!A40:C210,3,FALSE)</f>
        <v>2563499</v>
      </c>
      <c r="M19" s="23">
        <f>VLOOKUP(A1,'2021'!A40:D210,4,FALSE)</f>
        <v>216294961</v>
      </c>
      <c r="N19" s="6"/>
      <c r="O19" s="6"/>
      <c r="Q19" s="64"/>
      <c r="R19" s="45"/>
      <c r="S19" s="45"/>
      <c r="T19" s="45"/>
      <c r="U19" s="45"/>
      <c r="V19" s="45"/>
    </row>
    <row r="20" spans="1:22" x14ac:dyDescent="0.2">
      <c r="A20" s="13">
        <v>2022</v>
      </c>
      <c r="B20" s="26">
        <f>VLOOKUP(A1,'2022'!A40:E210,5,FALSE)</f>
        <v>1112481</v>
      </c>
      <c r="C20" s="26">
        <v>1290357</v>
      </c>
      <c r="D20" s="26">
        <f>VLOOKUP(A1,'2022'!A40:F210,6,FALSE)</f>
        <v>199649</v>
      </c>
      <c r="E20" s="26">
        <v>291900</v>
      </c>
      <c r="F20" s="4">
        <f>D20/E20</f>
        <v>0.68396368619390202</v>
      </c>
      <c r="G20" s="140"/>
      <c r="J20" s="13">
        <v>2022</v>
      </c>
      <c r="K20" s="17">
        <f>VLOOKUP(A1,'2022'!A40:B210,2,FALSE)</f>
        <v>2162949</v>
      </c>
      <c r="L20" s="17">
        <f>VLOOKUP(A1,'2022'!A40:C210,3,FALSE)</f>
        <v>2687167</v>
      </c>
      <c r="M20" s="23">
        <f>VLOOKUP(A1,'2022'!A40:D210,4,FALSE)</f>
        <v>216294961</v>
      </c>
      <c r="N20" s="23"/>
      <c r="O20" s="6"/>
      <c r="R20" s="45"/>
      <c r="S20" s="45"/>
      <c r="T20" s="45"/>
      <c r="U20" s="45"/>
      <c r="V20" s="45"/>
    </row>
    <row r="21" spans="1:22" x14ac:dyDescent="0.2">
      <c r="A21" s="13">
        <v>2023</v>
      </c>
      <c r="B21" s="3">
        <f>VLOOKUP(A1,'2023'!A40:E210,5,FALSE)</f>
        <v>942618</v>
      </c>
      <c r="C21" s="3">
        <v>1250000</v>
      </c>
      <c r="D21" s="26">
        <f>VLOOKUP(A1,'2023'!A40:F210,6,FALSE)</f>
        <v>293244</v>
      </c>
      <c r="E21" s="3">
        <v>555000</v>
      </c>
      <c r="F21" s="4">
        <f>D21/E21</f>
        <v>0.52836756756756753</v>
      </c>
      <c r="G21" s="141"/>
      <c r="J21" s="13">
        <v>2023</v>
      </c>
      <c r="K21" s="17">
        <f>VLOOKUP(A1,'2023'!A40:B210,2,FALSE)</f>
        <v>2162949</v>
      </c>
      <c r="L21" s="17">
        <f>VLOOKUP(A1,'2023'!A40:C210,3,FALSE)</f>
        <v>2841345</v>
      </c>
      <c r="M21" s="23">
        <f>VLOOKUP(A1,'2023'!A40:D210,4,FALSE)</f>
        <v>216294961</v>
      </c>
      <c r="N21" s="39"/>
      <c r="O21" s="6"/>
      <c r="R21" s="45"/>
      <c r="S21" s="45"/>
      <c r="T21" s="45"/>
      <c r="U21" s="45"/>
      <c r="V21" s="45"/>
    </row>
    <row r="22" spans="1:22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2162949</v>
      </c>
      <c r="L22" s="17">
        <f>L21</f>
        <v>2841345</v>
      </c>
      <c r="M22" s="23">
        <f>M21</f>
        <v>216294961</v>
      </c>
      <c r="N22" s="39"/>
      <c r="O22" s="6"/>
      <c r="R22" s="45"/>
      <c r="S22" s="45"/>
      <c r="T22" s="45"/>
      <c r="U22" s="45"/>
      <c r="V22" s="45"/>
    </row>
    <row r="23" spans="1:22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45"/>
      <c r="S23" s="45"/>
      <c r="T23" s="45"/>
      <c r="U23" s="45"/>
      <c r="V23" s="45"/>
    </row>
    <row r="24" spans="1:22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  <c r="R24" s="45"/>
      <c r="S24" s="45"/>
      <c r="T24" s="45"/>
      <c r="U24" s="45"/>
      <c r="V24" s="45"/>
    </row>
    <row r="25" spans="1:22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  <c r="R25" s="45"/>
      <c r="S25" s="45"/>
      <c r="T25" s="45"/>
      <c r="U25" s="45"/>
      <c r="V25" s="45"/>
    </row>
    <row r="26" spans="1:22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  <c r="R26" s="45"/>
      <c r="S26" s="45"/>
      <c r="T26" s="45"/>
      <c r="U26" s="45"/>
      <c r="V26" s="45"/>
    </row>
    <row r="27" spans="1:22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22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22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22" x14ac:dyDescent="0.2">
      <c r="B31" s="69">
        <f>INDEX(A18:A21,MATCH(MAX(D18:D21),D18:D21,0))</f>
        <v>2021</v>
      </c>
      <c r="C31" s="60">
        <v>43000</v>
      </c>
      <c r="D31" s="26">
        <f>VLOOKUP(B31,A18:D21,4,FALSE)</f>
        <v>883563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1.3557504929576238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22" x14ac:dyDescent="0.2">
      <c r="J32" s="41" t="s">
        <v>61</v>
      </c>
      <c r="K32" s="37">
        <f>E21/M21*1000</f>
        <v>2.5659404982624632</v>
      </c>
      <c r="L32" s="13" t="e">
        <f>E22/N22*1000</f>
        <v>#DIV/0!</v>
      </c>
      <c r="N32" s="130" t="s">
        <v>71</v>
      </c>
      <c r="O32" s="131"/>
      <c r="P32" s="74">
        <f>K31*P26</f>
        <v>17.001111181688604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32.176893848211286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13.136441028785686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  <row r="56" ht="16" customHeight="1" x14ac:dyDescent="0.2"/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BA5F3-EE8E-B048-855B-42CB2E3E5A45}">
  <sheetPr codeName="Sheet64"/>
  <dimension ref="A1:V56"/>
  <sheetViews>
    <sheetView workbookViewId="0">
      <selection activeCell="H35" sqref="H35"/>
    </sheetView>
  </sheetViews>
  <sheetFormatPr baseColWidth="10" defaultRowHeight="16" x14ac:dyDescent="0.2"/>
  <cols>
    <col min="2" max="2" width="14.83203125" customWidth="1"/>
    <col min="3" max="3" width="18" customWidth="1"/>
    <col min="4" max="4" width="17.33203125" customWidth="1"/>
    <col min="5" max="5" width="17.6640625" customWidth="1"/>
    <col min="6" max="6" width="18.5" customWidth="1"/>
    <col min="7" max="7" width="16" customWidth="1"/>
    <col min="9" max="9" width="17.6640625" customWidth="1"/>
    <col min="13" max="13" width="13.6640625" customWidth="1"/>
    <col min="16" max="16" width="13.1640625" customWidth="1"/>
    <col min="17" max="17" width="15.83203125" customWidth="1"/>
    <col min="18" max="18" width="16.33203125" customWidth="1"/>
  </cols>
  <sheetData>
    <row r="1" spans="1:22" x14ac:dyDescent="0.2">
      <c r="A1" s="142" t="s">
        <v>212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2752789</v>
      </c>
      <c r="D3" s="45">
        <v>-2251545</v>
      </c>
      <c r="E3" s="45">
        <v>501244</v>
      </c>
      <c r="F3" s="45">
        <v>-3224</v>
      </c>
      <c r="G3" s="45">
        <v>-107334</v>
      </c>
      <c r="H3" s="45">
        <v>230164</v>
      </c>
      <c r="I3" s="77">
        <f t="shared" ref="I3:I5" si="0">H3/$M$21*1000</f>
        <v>0.71114819684642894</v>
      </c>
      <c r="J3" s="45">
        <v>9026376</v>
      </c>
      <c r="K3" s="45">
        <v>17466209</v>
      </c>
      <c r="L3" s="45">
        <v>8439832</v>
      </c>
      <c r="M3" s="45">
        <v>6278900</v>
      </c>
      <c r="N3" s="45">
        <v>3201422</v>
      </c>
      <c r="O3" s="45">
        <v>224870</v>
      </c>
      <c r="P3" s="45">
        <v>1183264</v>
      </c>
      <c r="Q3" s="45">
        <v>969212</v>
      </c>
      <c r="R3" s="45">
        <v>3496468</v>
      </c>
      <c r="S3" s="45">
        <v>614576</v>
      </c>
      <c r="T3" s="45">
        <v>-996170</v>
      </c>
      <c r="U3" s="45">
        <v>259421</v>
      </c>
      <c r="V3" s="45">
        <v>-122172</v>
      </c>
    </row>
    <row r="4" spans="1:22" x14ac:dyDescent="0.2">
      <c r="B4" t="s">
        <v>21</v>
      </c>
      <c r="C4" s="45">
        <v>2550624</v>
      </c>
      <c r="D4" s="45">
        <v>-2034848</v>
      </c>
      <c r="E4" s="45">
        <v>515776</v>
      </c>
      <c r="F4" s="45">
        <v>-4161</v>
      </c>
      <c r="G4" s="45">
        <v>-88298</v>
      </c>
      <c r="H4" s="45">
        <v>249188</v>
      </c>
      <c r="I4" s="77">
        <f t="shared" si="0"/>
        <v>0.7699275163612378</v>
      </c>
      <c r="J4" s="45">
        <v>8675193</v>
      </c>
      <c r="K4" s="45">
        <v>16965202</v>
      </c>
      <c r="L4" s="45">
        <v>8290009</v>
      </c>
      <c r="M4" s="45">
        <v>6531680</v>
      </c>
      <c r="N4" s="45">
        <v>2840239</v>
      </c>
      <c r="O4" s="45">
        <v>207942</v>
      </c>
      <c r="P4" s="45">
        <v>1410127</v>
      </c>
      <c r="Q4" s="45">
        <v>1093999</v>
      </c>
      <c r="R4" s="45">
        <v>3474624</v>
      </c>
      <c r="S4" s="45">
        <v>805905</v>
      </c>
      <c r="T4" s="45">
        <v>-1930559</v>
      </c>
      <c r="U4" s="45">
        <v>1039433</v>
      </c>
      <c r="V4" s="45">
        <v>-85220</v>
      </c>
    </row>
    <row r="5" spans="1:22" x14ac:dyDescent="0.2">
      <c r="B5" t="s">
        <v>22</v>
      </c>
      <c r="C5" s="45">
        <v>2115062</v>
      </c>
      <c r="D5" s="45">
        <v>-1624847</v>
      </c>
      <c r="E5" s="45">
        <v>490214</v>
      </c>
      <c r="F5" s="45">
        <v>-2816</v>
      </c>
      <c r="G5" s="45">
        <v>-77822</v>
      </c>
      <c r="H5" s="45">
        <v>309142</v>
      </c>
      <c r="I5" s="77">
        <f t="shared" si="0"/>
        <v>0.95517012160676185</v>
      </c>
      <c r="J5" s="45">
        <v>8417658</v>
      </c>
      <c r="K5" s="45">
        <v>15152354</v>
      </c>
      <c r="L5" s="45">
        <v>6734695</v>
      </c>
      <c r="M5" s="45">
        <v>6511783</v>
      </c>
      <c r="N5" s="45">
        <v>3027228</v>
      </c>
      <c r="O5" s="45">
        <v>182646</v>
      </c>
      <c r="P5" s="45">
        <v>1410361</v>
      </c>
      <c r="Q5" s="45">
        <v>1174572</v>
      </c>
      <c r="R5" s="45">
        <v>3475299</v>
      </c>
      <c r="S5" s="45">
        <v>633650</v>
      </c>
      <c r="T5" s="45">
        <v>-1249431</v>
      </c>
      <c r="U5" s="45">
        <v>531879</v>
      </c>
      <c r="V5" s="45">
        <v>-83901</v>
      </c>
    </row>
    <row r="6" spans="1:22" x14ac:dyDescent="0.2">
      <c r="B6" t="s">
        <v>23</v>
      </c>
      <c r="C6" s="45">
        <v>2043025</v>
      </c>
      <c r="D6" s="45">
        <v>-1716546</v>
      </c>
      <c r="E6" s="45">
        <v>326479</v>
      </c>
      <c r="F6" s="45">
        <v>-3183</v>
      </c>
      <c r="G6" s="45">
        <v>-69943</v>
      </c>
      <c r="H6" s="45">
        <v>181870</v>
      </c>
      <c r="I6" s="77">
        <f>H6/$M$21*1000</f>
        <v>0.56193202481908566</v>
      </c>
      <c r="J6" s="45">
        <v>8250051</v>
      </c>
      <c r="K6" s="45">
        <v>14175964</v>
      </c>
      <c r="L6" s="45">
        <v>5925913</v>
      </c>
      <c r="M6" s="45">
        <v>6247576</v>
      </c>
      <c r="N6" s="45">
        <v>2681870</v>
      </c>
      <c r="O6" s="45">
        <v>165067</v>
      </c>
      <c r="P6" s="45">
        <v>1420115</v>
      </c>
      <c r="Q6" s="45">
        <v>1257265</v>
      </c>
      <c r="R6" s="45">
        <v>3171051</v>
      </c>
      <c r="S6" s="45">
        <v>14947</v>
      </c>
      <c r="T6" s="45">
        <v>-439830</v>
      </c>
      <c r="U6" s="45">
        <v>-112179</v>
      </c>
      <c r="V6" s="45">
        <v>-537063</v>
      </c>
    </row>
    <row r="7" spans="1:22" x14ac:dyDescent="0.2">
      <c r="B7" t="s">
        <v>110</v>
      </c>
      <c r="C7" s="45">
        <v>2438717</v>
      </c>
      <c r="D7" s="45">
        <v>-2000336</v>
      </c>
      <c r="E7" s="45">
        <v>438381</v>
      </c>
      <c r="F7" s="45">
        <v>-5144</v>
      </c>
      <c r="G7" s="45">
        <v>-75892</v>
      </c>
      <c r="H7" s="45">
        <v>206776</v>
      </c>
      <c r="I7" s="77">
        <f t="shared" ref="I7:I9" si="1">H7/$M$20*1000</f>
        <v>0.63888522771205403</v>
      </c>
      <c r="J7" s="45">
        <v>8018446</v>
      </c>
      <c r="K7" s="45">
        <v>14246968</v>
      </c>
      <c r="L7" s="45">
        <v>6228521</v>
      </c>
      <c r="M7" s="45">
        <v>6202512</v>
      </c>
      <c r="N7" s="45">
        <v>2969814</v>
      </c>
      <c r="O7" s="45">
        <v>179318</v>
      </c>
      <c r="P7" s="45">
        <v>1290686</v>
      </c>
      <c r="Q7" s="45">
        <v>1921757</v>
      </c>
      <c r="R7" s="45">
        <v>2583631</v>
      </c>
      <c r="S7" s="45">
        <v>1124863</v>
      </c>
      <c r="T7" s="45">
        <v>-606767</v>
      </c>
      <c r="U7" s="45">
        <v>-404374</v>
      </c>
      <c r="V7" s="45">
        <v>113720</v>
      </c>
    </row>
    <row r="8" spans="1:22" x14ac:dyDescent="0.2">
      <c r="B8" t="s">
        <v>109</v>
      </c>
      <c r="C8" s="45">
        <v>2330409</v>
      </c>
      <c r="D8" s="45">
        <v>-1915674</v>
      </c>
      <c r="E8" s="45">
        <v>414734</v>
      </c>
      <c r="F8" s="45">
        <v>-2897</v>
      </c>
      <c r="G8" s="45">
        <v>-69491</v>
      </c>
      <c r="H8" s="45">
        <v>270795</v>
      </c>
      <c r="I8" s="77">
        <f t="shared" si="1"/>
        <v>0.83668764865499701</v>
      </c>
      <c r="J8" s="45">
        <v>7634790</v>
      </c>
      <c r="K8" s="45">
        <v>14250132</v>
      </c>
      <c r="L8" s="45">
        <v>6615341</v>
      </c>
      <c r="M8" s="45">
        <v>5976714</v>
      </c>
      <c r="N8" s="45">
        <v>2967066</v>
      </c>
      <c r="O8" s="45">
        <v>165109</v>
      </c>
      <c r="P8" s="45">
        <v>1929281</v>
      </c>
      <c r="Q8" s="45">
        <v>1803900</v>
      </c>
      <c r="R8" s="45">
        <v>1890980</v>
      </c>
      <c r="S8" s="45">
        <v>107680</v>
      </c>
      <c r="T8" s="45">
        <v>-239269</v>
      </c>
      <c r="U8" s="45">
        <v>153483</v>
      </c>
      <c r="V8" s="45">
        <v>21895</v>
      </c>
    </row>
    <row r="9" spans="1:22" x14ac:dyDescent="0.2">
      <c r="B9" t="s">
        <v>108</v>
      </c>
      <c r="C9" s="45">
        <v>2256738</v>
      </c>
      <c r="D9" s="45">
        <v>-1816897</v>
      </c>
      <c r="E9" s="45">
        <v>439840</v>
      </c>
      <c r="F9" s="45">
        <v>-2434</v>
      </c>
      <c r="G9" s="45">
        <v>-49124</v>
      </c>
      <c r="H9" s="45">
        <v>207100</v>
      </c>
      <c r="I9" s="77">
        <f t="shared" si="1"/>
        <v>0.63988630527317658</v>
      </c>
      <c r="J9" s="45">
        <v>7317651</v>
      </c>
      <c r="K9" s="45">
        <v>13699982</v>
      </c>
      <c r="L9" s="45">
        <v>6382330</v>
      </c>
      <c r="M9" s="45">
        <v>5521704</v>
      </c>
      <c r="N9" s="45">
        <v>2906284</v>
      </c>
      <c r="O9" s="45">
        <v>176977</v>
      </c>
      <c r="P9" s="45">
        <v>1606988</v>
      </c>
      <c r="Q9" s="45">
        <v>1782514</v>
      </c>
      <c r="R9" s="45">
        <v>1769100</v>
      </c>
      <c r="S9" s="45">
        <v>810720</v>
      </c>
      <c r="T9" s="45">
        <v>-903599</v>
      </c>
      <c r="U9" s="45">
        <v>404732</v>
      </c>
      <c r="V9" s="45">
        <v>311853</v>
      </c>
    </row>
    <row r="10" spans="1:22" x14ac:dyDescent="0.2">
      <c r="B10" t="s">
        <v>107</v>
      </c>
      <c r="C10" s="45">
        <v>2021670</v>
      </c>
      <c r="D10" s="45">
        <v>-1730214</v>
      </c>
      <c r="E10" s="45">
        <v>291456</v>
      </c>
      <c r="F10" s="45">
        <v>-2396</v>
      </c>
      <c r="G10" s="45">
        <v>-43339</v>
      </c>
      <c r="H10" s="45">
        <v>152523</v>
      </c>
      <c r="I10" s="77">
        <f>H10/$M$20*1000</f>
        <v>0.47125726189850664</v>
      </c>
      <c r="J10" s="45">
        <v>7162575</v>
      </c>
      <c r="K10" s="45">
        <v>12820961</v>
      </c>
      <c r="L10" s="45">
        <v>5658386</v>
      </c>
      <c r="M10" s="45">
        <v>4857047</v>
      </c>
      <c r="N10" s="45">
        <v>2426751</v>
      </c>
      <c r="O10" s="45">
        <v>149537</v>
      </c>
      <c r="P10" s="45">
        <v>1325630</v>
      </c>
      <c r="Q10" s="45">
        <v>1469903</v>
      </c>
      <c r="R10" s="45">
        <v>1728100</v>
      </c>
      <c r="S10" s="45">
        <v>194661</v>
      </c>
      <c r="T10" s="45">
        <v>-197943</v>
      </c>
      <c r="U10" s="45">
        <v>190265</v>
      </c>
      <c r="V10" s="45">
        <v>186983</v>
      </c>
    </row>
    <row r="11" spans="1:22" x14ac:dyDescent="0.2">
      <c r="B11" t="s">
        <v>106</v>
      </c>
      <c r="C11" s="45">
        <v>2080390</v>
      </c>
      <c r="D11" s="45">
        <v>-1751754</v>
      </c>
      <c r="E11" s="45">
        <v>328635</v>
      </c>
      <c r="F11" s="45">
        <v>-2219</v>
      </c>
      <c r="G11" s="45">
        <v>-43234</v>
      </c>
      <c r="H11" s="45">
        <v>196810</v>
      </c>
      <c r="I11" s="77"/>
      <c r="J11" s="45">
        <v>6954381</v>
      </c>
      <c r="K11" s="45">
        <v>12436956</v>
      </c>
      <c r="L11" s="45">
        <v>5482574</v>
      </c>
      <c r="M11" s="45">
        <v>4798253</v>
      </c>
      <c r="N11" s="45">
        <v>2483494</v>
      </c>
      <c r="O11" s="45">
        <v>141924</v>
      </c>
      <c r="P11" s="45">
        <v>1420503</v>
      </c>
      <c r="Q11" s="45">
        <v>1349418</v>
      </c>
      <c r="R11" s="45">
        <v>1725847</v>
      </c>
      <c r="S11" s="45">
        <v>1387431</v>
      </c>
      <c r="T11" s="45">
        <v>-2050568</v>
      </c>
      <c r="U11" s="45">
        <v>435643</v>
      </c>
      <c r="V11" s="45">
        <v>-227492</v>
      </c>
    </row>
    <row r="12" spans="1:22" x14ac:dyDescent="0.2">
      <c r="B12" t="s">
        <v>105</v>
      </c>
      <c r="C12" s="45">
        <v>1679694</v>
      </c>
      <c r="D12" s="45">
        <v>-1397376</v>
      </c>
      <c r="E12" s="45">
        <v>282318</v>
      </c>
      <c r="F12" s="45">
        <v>-2455</v>
      </c>
      <c r="G12" s="45">
        <v>-42705</v>
      </c>
      <c r="H12" s="45">
        <v>94300</v>
      </c>
      <c r="I12" s="77"/>
      <c r="J12" s="45">
        <v>6639030</v>
      </c>
      <c r="K12" s="45">
        <v>12984835</v>
      </c>
      <c r="L12" s="45">
        <v>6345805</v>
      </c>
      <c r="M12" s="45">
        <v>5075707</v>
      </c>
      <c r="N12" s="45">
        <v>2998563</v>
      </c>
      <c r="O12" s="45">
        <v>149294</v>
      </c>
      <c r="P12" s="45">
        <v>1469028</v>
      </c>
      <c r="Q12" s="45">
        <v>1574770</v>
      </c>
      <c r="R12" s="45">
        <v>1730316</v>
      </c>
      <c r="S12" s="45">
        <v>109865</v>
      </c>
      <c r="T12" s="45">
        <v>793431</v>
      </c>
      <c r="U12" s="45">
        <v>-790474</v>
      </c>
      <c r="V12" s="45">
        <v>112823</v>
      </c>
    </row>
    <row r="13" spans="1:22" x14ac:dyDescent="0.2">
      <c r="B13" t="s">
        <v>104</v>
      </c>
      <c r="C13" s="45">
        <v>1894001</v>
      </c>
      <c r="D13" s="45">
        <v>-1512524</v>
      </c>
      <c r="E13" s="45">
        <v>381476</v>
      </c>
      <c r="F13" s="45">
        <v>-2394</v>
      </c>
      <c r="G13" s="45">
        <v>-26283</v>
      </c>
      <c r="H13" s="45">
        <v>241417</v>
      </c>
      <c r="J13" s="45">
        <v>6411429</v>
      </c>
      <c r="K13" s="45">
        <v>12309237</v>
      </c>
      <c r="L13" s="45">
        <v>5897808</v>
      </c>
      <c r="M13" s="45">
        <v>4707494</v>
      </c>
      <c r="N13" s="45">
        <v>2686818</v>
      </c>
      <c r="O13" s="45">
        <v>141597</v>
      </c>
      <c r="P13" s="45">
        <v>1317216</v>
      </c>
      <c r="Q13" s="45">
        <v>1461378</v>
      </c>
      <c r="R13" s="45">
        <v>1614638</v>
      </c>
      <c r="S13" s="45">
        <v>196827</v>
      </c>
      <c r="T13" s="45">
        <v>-979644</v>
      </c>
      <c r="U13" s="45">
        <v>623708</v>
      </c>
      <c r="V13" s="45">
        <v>-159108</v>
      </c>
    </row>
    <row r="14" spans="1:22" x14ac:dyDescent="0.2">
      <c r="B14" t="s">
        <v>103</v>
      </c>
      <c r="C14" s="45">
        <v>1716779</v>
      </c>
      <c r="D14" s="45">
        <v>-1459109</v>
      </c>
      <c r="E14" s="45">
        <v>257670</v>
      </c>
      <c r="F14" s="45">
        <v>-3421</v>
      </c>
      <c r="G14" s="45">
        <v>-30329</v>
      </c>
      <c r="H14" s="45">
        <v>136411</v>
      </c>
      <c r="J14" s="45">
        <v>6453647</v>
      </c>
      <c r="K14" s="45">
        <v>11379498</v>
      </c>
      <c r="L14" s="45">
        <v>4925851</v>
      </c>
      <c r="M14" s="45">
        <v>4668708</v>
      </c>
      <c r="N14" s="45">
        <v>2298337</v>
      </c>
      <c r="O14" s="45">
        <v>142305</v>
      </c>
      <c r="P14" s="45">
        <v>1291039</v>
      </c>
      <c r="Q14" s="45">
        <v>1619840</v>
      </c>
      <c r="R14" s="45">
        <v>1475678</v>
      </c>
      <c r="S14" s="45">
        <v>72964</v>
      </c>
      <c r="T14" s="45">
        <v>-116320</v>
      </c>
      <c r="U14" s="45">
        <v>190961</v>
      </c>
      <c r="V14" s="45">
        <v>147605</v>
      </c>
    </row>
    <row r="15" spans="1:22" x14ac:dyDescent="0.2">
      <c r="C15" s="45"/>
      <c r="D15" s="45"/>
      <c r="E15" s="45"/>
      <c r="F15" s="45"/>
      <c r="G15" s="45"/>
      <c r="H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  <c r="R16" s="45"/>
      <c r="S16" s="45"/>
      <c r="T16" s="45"/>
      <c r="U16" s="45"/>
      <c r="V16" s="45"/>
    </row>
    <row r="17" spans="1:22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  <c r="R17" s="45"/>
      <c r="S17" s="45"/>
      <c r="T17" s="45"/>
      <c r="U17" s="45"/>
      <c r="V17" s="45"/>
    </row>
    <row r="18" spans="1:22" x14ac:dyDescent="0.2">
      <c r="A18" s="13">
        <v>2020</v>
      </c>
      <c r="B18" s="26">
        <f>VLOOKUP(A1,'2020'!A40:E210,5,FALSE)</f>
        <v>7382693</v>
      </c>
      <c r="C18" s="26">
        <v>6200000</v>
      </c>
      <c r="D18" s="26">
        <f>VLOOKUP(A1,'2020'!A40:F210,6,FALSE)</f>
        <v>669484</v>
      </c>
      <c r="E18" s="26">
        <v>433000</v>
      </c>
      <c r="F18" s="4">
        <f>D18/E18</f>
        <v>1.5461524249422633</v>
      </c>
      <c r="G18" s="139">
        <v>0</v>
      </c>
      <c r="J18" s="6">
        <v>2020</v>
      </c>
      <c r="K18" s="17">
        <f>VLOOKUP(A1,'2020'!A40:B210,2,FALSE)</f>
        <v>3236512</v>
      </c>
      <c r="L18" s="17">
        <f>VLOOKUP(A1,'2020'!A40:C210,3,FALSE)</f>
        <v>6278890</v>
      </c>
      <c r="M18" s="23">
        <f>VLOOKUP(A1,'2020'!A40:D210,4,FALSE)</f>
        <v>323651246</v>
      </c>
      <c r="N18" s="6"/>
      <c r="O18" s="6"/>
      <c r="R18" s="45"/>
      <c r="S18" s="45"/>
      <c r="T18" s="45"/>
      <c r="U18" s="45"/>
      <c r="V18" s="45"/>
    </row>
    <row r="19" spans="1:22" x14ac:dyDescent="0.2">
      <c r="A19" s="13">
        <v>2021</v>
      </c>
      <c r="B19" s="26">
        <f>VLOOKUP(A1,'2021'!A40:E210,5,FALSE)</f>
        <v>7460234</v>
      </c>
      <c r="C19" s="26">
        <v>6000000</v>
      </c>
      <c r="D19" s="26">
        <f>VLOOKUP(A1,'2021'!A40:F210,6,FALSE)</f>
        <v>659756</v>
      </c>
      <c r="E19" s="26">
        <v>404000</v>
      </c>
      <c r="F19" s="4">
        <f>D19/E19</f>
        <v>1.6330594059405941</v>
      </c>
      <c r="G19" s="140"/>
      <c r="J19" s="6">
        <v>2021</v>
      </c>
      <c r="K19" s="17">
        <f>VLOOKUP(A1,'2021'!A40:B210,2,FALSE)</f>
        <v>3236512</v>
      </c>
      <c r="L19" s="17">
        <f>VLOOKUP(A1,'2021'!A40:C210,3,FALSE)</f>
        <v>6963197</v>
      </c>
      <c r="M19" s="23">
        <f>VLOOKUP(A1,'2021'!A40:D210,4,FALSE)</f>
        <v>323651246</v>
      </c>
      <c r="N19" s="6"/>
      <c r="O19" s="6"/>
      <c r="Q19" s="64"/>
      <c r="R19" s="45"/>
      <c r="S19" s="45"/>
      <c r="T19" s="45"/>
      <c r="U19" s="45"/>
      <c r="V19" s="45"/>
    </row>
    <row r="20" spans="1:22" x14ac:dyDescent="0.2">
      <c r="A20" s="13">
        <v>2022</v>
      </c>
      <c r="B20" s="26">
        <f>VLOOKUP(A1,'2022'!A40:E210,5,FALSE)</f>
        <v>9047363</v>
      </c>
      <c r="C20" s="26">
        <v>6500000</v>
      </c>
      <c r="D20" s="26">
        <f>VLOOKUP(A1,'2022'!A40:F210,6,FALSE)</f>
        <v>857338</v>
      </c>
      <c r="E20" s="26">
        <v>480000</v>
      </c>
      <c r="F20" s="4">
        <f>D20/E20</f>
        <v>1.7861208333333334</v>
      </c>
      <c r="G20" s="140"/>
      <c r="J20" s="13">
        <v>2022</v>
      </c>
      <c r="K20" s="17">
        <f>VLOOKUP(A1,'2022'!A40:B210,2,FALSE)</f>
        <v>3236512</v>
      </c>
      <c r="L20" s="17">
        <f>VLOOKUP(A1,'2022'!A40:C210,3,FALSE)</f>
        <v>8014058</v>
      </c>
      <c r="M20" s="23">
        <f>VLOOKUP(A1,'2022'!A40:D210,4,FALSE)</f>
        <v>323651246</v>
      </c>
      <c r="N20" s="23"/>
      <c r="O20" s="6"/>
      <c r="R20" s="45"/>
      <c r="S20" s="45"/>
      <c r="T20" s="45"/>
      <c r="U20" s="45"/>
      <c r="V20" s="45"/>
    </row>
    <row r="21" spans="1:22" x14ac:dyDescent="0.2">
      <c r="A21" s="13">
        <v>2023</v>
      </c>
      <c r="B21" s="3">
        <f>VLOOKUP(A1,'2023'!A40:E210,5,FALSE)</f>
        <v>9487001</v>
      </c>
      <c r="C21" s="3">
        <v>6800000</v>
      </c>
      <c r="D21" s="26">
        <f>VLOOKUP(A1,'2023'!A40:F210,6,FALSE)</f>
        <v>980250</v>
      </c>
      <c r="E21" s="3">
        <v>538000</v>
      </c>
      <c r="F21" s="4">
        <f>D21/E21</f>
        <v>1.8220260223048328</v>
      </c>
      <c r="G21" s="141"/>
      <c r="J21" s="13">
        <v>2023</v>
      </c>
      <c r="K21" s="17">
        <f>VLOOKUP(A1,'2023'!A40:B210,2,FALSE)</f>
        <v>3236512</v>
      </c>
      <c r="L21" s="17">
        <f>VLOOKUP(A1,'2023'!A40:C210,3,FALSE)</f>
        <v>9026376</v>
      </c>
      <c r="M21" s="23">
        <f>VLOOKUP(A1,'2023'!A40:D210,4,FALSE)</f>
        <v>323651246</v>
      </c>
      <c r="N21" s="39"/>
      <c r="O21" s="6"/>
      <c r="R21" s="45"/>
      <c r="S21" s="45"/>
      <c r="T21" s="45"/>
      <c r="U21" s="45"/>
      <c r="V21" s="45"/>
    </row>
    <row r="22" spans="1:22" x14ac:dyDescent="0.2">
      <c r="A22" s="13">
        <v>2024</v>
      </c>
      <c r="B22" s="3"/>
      <c r="C22" s="3">
        <v>7800000</v>
      </c>
      <c r="D22" s="26"/>
      <c r="E22" s="3">
        <v>800000</v>
      </c>
      <c r="F22" s="3"/>
      <c r="G22" s="3">
        <f>E22 + E22 * G18</f>
        <v>800000</v>
      </c>
      <c r="J22" s="13">
        <v>2024</v>
      </c>
      <c r="K22" s="17">
        <f>K21</f>
        <v>3236512</v>
      </c>
      <c r="L22" s="17">
        <f>L21</f>
        <v>9026376</v>
      </c>
      <c r="M22" s="23">
        <f>M21</f>
        <v>323651246</v>
      </c>
      <c r="N22" s="39"/>
      <c r="O22" s="6"/>
      <c r="R22" s="45"/>
      <c r="S22" s="45"/>
      <c r="T22" s="45"/>
      <c r="U22" s="45"/>
      <c r="V22" s="45"/>
    </row>
    <row r="23" spans="1:22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45"/>
      <c r="S23" s="45"/>
      <c r="T23" s="45"/>
      <c r="U23" s="45"/>
      <c r="V23" s="45"/>
    </row>
    <row r="24" spans="1:22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  <c r="R24" s="45"/>
      <c r="S24" s="45"/>
      <c r="T24" s="45"/>
      <c r="U24" s="45"/>
      <c r="V24" s="45"/>
    </row>
    <row r="25" spans="1:22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  <c r="R25" s="45"/>
      <c r="S25" s="45"/>
      <c r="T25" s="45"/>
      <c r="U25" s="45"/>
      <c r="V25" s="45"/>
    </row>
    <row r="26" spans="1:22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25136.444784493753</v>
      </c>
      <c r="L26" s="60">
        <f>K26-K26*(100%-(VLOOKUP(B31,J18:K21,2,FALSE)/K22))</f>
        <v>25136.444784493753</v>
      </c>
      <c r="M26" s="60">
        <f>K26-K26*(100%-(VLOOKUP(B31,J18:L21,3,FALSE)/L22))</f>
        <v>25136.444784493753</v>
      </c>
      <c r="N26" s="39">
        <f>K26-K26*(100%-(VLOOKUP(B31,J18:M21,4,FALSE)/M22))</f>
        <v>25136.444784493753</v>
      </c>
      <c r="P26" s="63">
        <v>12.54</v>
      </c>
      <c r="Q26" s="63"/>
      <c r="R26" s="45"/>
      <c r="S26" s="45"/>
      <c r="T26" s="45"/>
      <c r="U26" s="45"/>
      <c r="V26" s="45"/>
    </row>
    <row r="27" spans="1:22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25136.444784493753</v>
      </c>
      <c r="L27" s="60">
        <f>K27-K27*(100%-(VLOOKUP(B31,J18:K21,2,FALSE)/K22))</f>
        <v>25136.444784493753</v>
      </c>
      <c r="M27" s="60">
        <f>K27-K27*(100%-(VLOOKUP(B31,J18:L21,3,FALSE)/L22))</f>
        <v>25136.444784493753</v>
      </c>
      <c r="N27" s="39">
        <f>K27-K27*(100%-(VLOOKUP(B31,J18:M21,4,FALSE)/M22))</f>
        <v>25136.444784493753</v>
      </c>
    </row>
    <row r="28" spans="1:22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22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22" x14ac:dyDescent="0.2">
      <c r="B31" s="69">
        <f>INDEX(A18:A21,MATCH(MAX(D18:D21),D18:D21,0))</f>
        <v>2023</v>
      </c>
      <c r="C31" s="60">
        <v>30800</v>
      </c>
      <c r="D31" s="26">
        <f>VLOOKUP(B31,A18:D21,4,FALSE)</f>
        <v>980250</v>
      </c>
      <c r="E31" s="43">
        <f>E22/D31</f>
        <v>0.81611833715888804</v>
      </c>
      <c r="F31" s="43">
        <f>G22/D31</f>
        <v>0.81611833715888804</v>
      </c>
      <c r="G31" s="72"/>
      <c r="J31" s="42"/>
      <c r="K31" s="74">
        <f>SUM(I3:I6)</f>
        <v>2.9981778596335142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22" x14ac:dyDescent="0.2">
      <c r="J32" s="41" t="s">
        <v>61</v>
      </c>
      <c r="K32" s="37">
        <f>E21/M21*1000</f>
        <v>1.66228311075311</v>
      </c>
      <c r="L32" s="13" t="e">
        <f>E22/N22*1000</f>
        <v>#DIV/0!</v>
      </c>
      <c r="N32" s="130" t="s">
        <v>71</v>
      </c>
      <c r="O32" s="131"/>
      <c r="P32" s="74">
        <f>K31*P26</f>
        <v>37.597150359804267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20.845030208843998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27.889208249796141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  <row r="56" ht="16" customHeight="1" x14ac:dyDescent="0.2"/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1630B-EA5E-154E-BA03-AC1BE3967C8C}">
  <sheetPr codeName="Sheet65"/>
  <dimension ref="A1:V56"/>
  <sheetViews>
    <sheetView workbookViewId="0">
      <selection activeCell="H35" sqref="H35"/>
    </sheetView>
  </sheetViews>
  <sheetFormatPr baseColWidth="10" defaultRowHeight="16" x14ac:dyDescent="0.2"/>
  <cols>
    <col min="2" max="2" width="14.83203125" customWidth="1"/>
    <col min="3" max="3" width="18" customWidth="1"/>
    <col min="4" max="4" width="17.33203125" customWidth="1"/>
    <col min="5" max="5" width="17.6640625" customWidth="1"/>
    <col min="6" max="6" width="18.5" customWidth="1"/>
    <col min="7" max="7" width="16" customWidth="1"/>
    <col min="9" max="9" width="17.6640625" customWidth="1"/>
    <col min="13" max="13" width="13.6640625" customWidth="1"/>
    <col min="16" max="16" width="13.1640625" customWidth="1"/>
    <col min="17" max="17" width="15.83203125" customWidth="1"/>
    <col min="18" max="18" width="16.33203125" customWidth="1"/>
  </cols>
  <sheetData>
    <row r="1" spans="1:22" x14ac:dyDescent="0.2">
      <c r="A1" s="142" t="s">
        <v>196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5106755</v>
      </c>
      <c r="D3" s="45">
        <v>-4866834</v>
      </c>
      <c r="E3" s="45">
        <v>239921</v>
      </c>
      <c r="F3" s="45">
        <v>-24191</v>
      </c>
      <c r="G3" s="45">
        <v>-14145</v>
      </c>
      <c r="H3" s="45">
        <v>104281</v>
      </c>
      <c r="I3" s="77">
        <f t="shared" ref="I3:I5" si="0">H3/$M$21*1000</f>
        <v>0.8562850647136897</v>
      </c>
      <c r="J3" s="45">
        <v>1581495</v>
      </c>
      <c r="K3" s="45">
        <v>6777326</v>
      </c>
      <c r="L3" s="45">
        <v>5195831</v>
      </c>
      <c r="M3" s="45">
        <v>5809342</v>
      </c>
      <c r="N3" s="45">
        <v>5183174</v>
      </c>
      <c r="O3" s="45">
        <v>398781</v>
      </c>
      <c r="P3" s="45">
        <v>2567122</v>
      </c>
      <c r="Q3" s="45">
        <v>885396</v>
      </c>
      <c r="R3" s="45">
        <v>1707941</v>
      </c>
      <c r="S3" s="45">
        <v>154417</v>
      </c>
      <c r="T3" s="45">
        <v>-26251</v>
      </c>
      <c r="U3" s="45">
        <v>241633</v>
      </c>
      <c r="V3" s="45">
        <v>369798</v>
      </c>
    </row>
    <row r="4" spans="1:22" x14ac:dyDescent="0.2">
      <c r="B4" t="s">
        <v>21</v>
      </c>
      <c r="C4" s="45">
        <v>4792231</v>
      </c>
      <c r="D4" s="45">
        <v>-4568557</v>
      </c>
      <c r="E4" s="45">
        <v>223674</v>
      </c>
      <c r="F4" s="45">
        <v>-14661</v>
      </c>
      <c r="G4" s="45">
        <v>-16985</v>
      </c>
      <c r="H4" s="45">
        <v>102529</v>
      </c>
      <c r="I4" s="77">
        <f t="shared" si="0"/>
        <v>0.8418988252896491</v>
      </c>
      <c r="J4" s="45">
        <v>1495073</v>
      </c>
      <c r="K4" s="45">
        <v>5948617</v>
      </c>
      <c r="L4" s="45">
        <v>4453543</v>
      </c>
      <c r="M4" s="45">
        <v>5156124</v>
      </c>
      <c r="N4" s="45">
        <v>4440972</v>
      </c>
      <c r="O4" s="45">
        <v>413873</v>
      </c>
      <c r="P4" s="45">
        <v>1947757</v>
      </c>
      <c r="Q4" s="45">
        <v>516129</v>
      </c>
      <c r="R4" s="45">
        <v>2000053</v>
      </c>
      <c r="S4" s="45">
        <v>256575</v>
      </c>
      <c r="T4" s="45">
        <v>-4146</v>
      </c>
      <c r="U4" s="45">
        <v>-112358</v>
      </c>
      <c r="V4" s="45">
        <v>140069</v>
      </c>
    </row>
    <row r="5" spans="1:22" x14ac:dyDescent="0.2">
      <c r="B5" t="s">
        <v>22</v>
      </c>
      <c r="C5" s="45">
        <v>4918827</v>
      </c>
      <c r="D5" s="45">
        <v>-4682965</v>
      </c>
      <c r="E5" s="45">
        <v>235861</v>
      </c>
      <c r="F5" s="45">
        <v>-6487</v>
      </c>
      <c r="G5" s="45">
        <v>-17343</v>
      </c>
      <c r="H5" s="45">
        <v>97692</v>
      </c>
      <c r="I5" s="77">
        <f t="shared" si="0"/>
        <v>0.80218065171996611</v>
      </c>
      <c r="J5" s="45">
        <v>1544043</v>
      </c>
      <c r="K5" s="45">
        <v>5521076</v>
      </c>
      <c r="L5" s="45">
        <v>3977032</v>
      </c>
      <c r="M5" s="45">
        <v>4914003</v>
      </c>
      <c r="N5" s="45">
        <v>3964441</v>
      </c>
      <c r="O5" s="45">
        <v>423275</v>
      </c>
      <c r="P5" s="45">
        <v>1813022</v>
      </c>
      <c r="Q5" s="45">
        <v>377149</v>
      </c>
      <c r="R5" s="45">
        <v>2047098</v>
      </c>
      <c r="S5" s="45">
        <v>37080</v>
      </c>
      <c r="T5" s="45">
        <v>-108756</v>
      </c>
      <c r="U5" s="45">
        <v>106764</v>
      </c>
      <c r="V5" s="45">
        <v>35088</v>
      </c>
    </row>
    <row r="6" spans="1:22" x14ac:dyDescent="0.2">
      <c r="B6" t="s">
        <v>23</v>
      </c>
      <c r="C6" s="45">
        <v>4772058</v>
      </c>
      <c r="D6" s="45">
        <v>-4595517</v>
      </c>
      <c r="E6" s="45">
        <v>176540</v>
      </c>
      <c r="F6" s="45">
        <v>-6293</v>
      </c>
      <c r="G6" s="45">
        <v>-15205</v>
      </c>
      <c r="H6" s="45">
        <v>75739</v>
      </c>
      <c r="I6" s="77">
        <f>H6/$M$21*1000</f>
        <v>0.62191745875423277</v>
      </c>
      <c r="J6" s="45">
        <v>1453452</v>
      </c>
      <c r="K6" s="45">
        <v>5247725</v>
      </c>
      <c r="L6" s="45">
        <v>3794272</v>
      </c>
      <c r="M6" s="45">
        <v>4741573</v>
      </c>
      <c r="N6" s="45">
        <v>3781511</v>
      </c>
      <c r="O6" s="45">
        <v>360490</v>
      </c>
      <c r="P6" s="45">
        <v>1919004</v>
      </c>
      <c r="Q6" s="45">
        <v>341866</v>
      </c>
      <c r="R6" s="45">
        <v>1896128</v>
      </c>
      <c r="S6" s="45">
        <v>-171684</v>
      </c>
      <c r="T6" s="45">
        <v>6646</v>
      </c>
      <c r="U6" s="45">
        <v>47358</v>
      </c>
      <c r="V6" s="45">
        <v>-117680</v>
      </c>
    </row>
    <row r="7" spans="1:22" x14ac:dyDescent="0.2">
      <c r="B7" t="s">
        <v>110</v>
      </c>
      <c r="C7" s="45">
        <v>5252372</v>
      </c>
      <c r="D7" s="45">
        <v>-5139580</v>
      </c>
      <c r="E7" s="45">
        <v>112792</v>
      </c>
      <c r="F7" s="45">
        <v>-9909</v>
      </c>
      <c r="G7" s="45">
        <v>-15094</v>
      </c>
      <c r="H7" s="45">
        <v>1056</v>
      </c>
      <c r="I7" s="77">
        <f t="shared" ref="I7:I9" si="1">H7/$M$20*1000</f>
        <v>9.3272016521653844E-3</v>
      </c>
      <c r="J7" s="45">
        <v>1391519</v>
      </c>
      <c r="K7" s="45">
        <v>5808290</v>
      </c>
      <c r="L7" s="45">
        <v>4416771</v>
      </c>
      <c r="M7" s="45">
        <v>5239653</v>
      </c>
      <c r="N7" s="45">
        <v>4404560</v>
      </c>
      <c r="O7" s="45">
        <v>341697</v>
      </c>
      <c r="P7" s="45">
        <v>2374089</v>
      </c>
      <c r="Q7" s="45">
        <v>459903</v>
      </c>
      <c r="R7" s="45">
        <v>1856128</v>
      </c>
      <c r="S7" s="45">
        <v>301841</v>
      </c>
      <c r="T7" s="45">
        <v>24763</v>
      </c>
      <c r="U7" s="45">
        <v>-176940</v>
      </c>
      <c r="V7" s="45">
        <v>149665</v>
      </c>
    </row>
    <row r="8" spans="1:22" x14ac:dyDescent="0.2">
      <c r="B8" t="s">
        <v>109</v>
      </c>
      <c r="C8" s="45">
        <v>5153625</v>
      </c>
      <c r="D8" s="45">
        <v>-5030010</v>
      </c>
      <c r="E8" s="45">
        <v>123614</v>
      </c>
      <c r="F8" s="45">
        <v>-3284</v>
      </c>
      <c r="G8" s="45">
        <v>-13515</v>
      </c>
      <c r="H8" s="45">
        <v>56243</v>
      </c>
      <c r="I8" s="77">
        <f t="shared" si="1"/>
        <v>0.49677064632835011</v>
      </c>
      <c r="J8" s="45">
        <v>1555620</v>
      </c>
      <c r="K8" s="45">
        <v>5172570</v>
      </c>
      <c r="L8" s="45">
        <v>3616949</v>
      </c>
      <c r="M8" s="45">
        <v>4592110</v>
      </c>
      <c r="N8" s="45">
        <v>3610256</v>
      </c>
      <c r="O8" s="45">
        <v>364720</v>
      </c>
      <c r="P8" s="45">
        <v>1862573</v>
      </c>
      <c r="Q8" s="45">
        <v>310692</v>
      </c>
      <c r="R8" s="45">
        <v>1853994</v>
      </c>
      <c r="S8" s="45">
        <v>-2496</v>
      </c>
      <c r="T8" s="45">
        <v>30439</v>
      </c>
      <c r="U8" s="45">
        <v>36177</v>
      </c>
      <c r="V8" s="45">
        <v>64119</v>
      </c>
    </row>
    <row r="9" spans="1:22" x14ac:dyDescent="0.2">
      <c r="B9" t="s">
        <v>108</v>
      </c>
      <c r="C9" s="45">
        <v>5460250</v>
      </c>
      <c r="D9" s="45">
        <v>-5262731</v>
      </c>
      <c r="E9" s="45">
        <v>197518</v>
      </c>
      <c r="F9" s="45">
        <v>-15772</v>
      </c>
      <c r="G9" s="45">
        <v>-14582</v>
      </c>
      <c r="H9" s="45">
        <v>97284</v>
      </c>
      <c r="I9" s="77">
        <f t="shared" si="1"/>
        <v>0.85926845220573611</v>
      </c>
      <c r="J9" s="45">
        <v>1504676</v>
      </c>
      <c r="K9" s="45">
        <v>5450446</v>
      </c>
      <c r="L9" s="45">
        <v>3945769</v>
      </c>
      <c r="M9" s="45">
        <v>4861523</v>
      </c>
      <c r="N9" s="45">
        <v>3945002</v>
      </c>
      <c r="O9" s="45">
        <v>404712</v>
      </c>
      <c r="P9" s="45">
        <v>2147469</v>
      </c>
      <c r="Q9" s="45">
        <v>246680</v>
      </c>
      <c r="R9" s="45">
        <v>1844541</v>
      </c>
      <c r="S9" s="45">
        <v>61845</v>
      </c>
      <c r="T9" s="45">
        <v>-72724</v>
      </c>
      <c r="U9" s="45">
        <v>-43603</v>
      </c>
      <c r="V9" s="45">
        <v>-54482</v>
      </c>
    </row>
    <row r="10" spans="1:22" x14ac:dyDescent="0.2">
      <c r="B10" t="s">
        <v>107</v>
      </c>
      <c r="C10" s="45">
        <v>5771552</v>
      </c>
      <c r="D10" s="45">
        <v>-5588588</v>
      </c>
      <c r="E10" s="45">
        <v>182963</v>
      </c>
      <c r="F10" s="45">
        <v>-14402</v>
      </c>
      <c r="G10" s="45">
        <v>-12396</v>
      </c>
      <c r="H10" s="45">
        <v>103382</v>
      </c>
      <c r="I10" s="77">
        <f>H10/$M$20*1000</f>
        <v>0.91312950871606235</v>
      </c>
      <c r="J10" s="45">
        <v>1417371</v>
      </c>
      <c r="K10" s="45">
        <v>5721356</v>
      </c>
      <c r="L10" s="45">
        <v>4303985</v>
      </c>
      <c r="M10" s="45">
        <v>5233634</v>
      </c>
      <c r="N10" s="45">
        <v>4303318</v>
      </c>
      <c r="O10" s="45">
        <v>400218</v>
      </c>
      <c r="P10" s="45">
        <v>2464988</v>
      </c>
      <c r="Q10" s="45">
        <v>301232</v>
      </c>
      <c r="R10" s="45">
        <v>1902277</v>
      </c>
      <c r="S10" s="45">
        <v>-215141</v>
      </c>
      <c r="T10" s="45">
        <v>19901</v>
      </c>
      <c r="U10" s="45">
        <v>159363</v>
      </c>
      <c r="V10" s="45">
        <v>-35876</v>
      </c>
    </row>
    <row r="11" spans="1:22" x14ac:dyDescent="0.2">
      <c r="B11" t="s">
        <v>106</v>
      </c>
      <c r="C11" s="45">
        <v>5962303</v>
      </c>
      <c r="D11" s="45">
        <v>-5801696</v>
      </c>
      <c r="E11" s="45">
        <v>160607</v>
      </c>
      <c r="F11" s="45">
        <v>-14225</v>
      </c>
      <c r="G11" s="45">
        <v>-11418</v>
      </c>
      <c r="H11" s="45">
        <v>49890</v>
      </c>
      <c r="I11" s="77"/>
      <c r="J11" s="45">
        <v>1327162</v>
      </c>
      <c r="K11" s="45">
        <v>5442852</v>
      </c>
      <c r="L11" s="45">
        <v>4115689</v>
      </c>
      <c r="M11" s="45">
        <v>4955765</v>
      </c>
      <c r="N11" s="45">
        <v>4115022</v>
      </c>
      <c r="O11" s="45">
        <v>373366</v>
      </c>
      <c r="P11" s="45">
        <v>2207721</v>
      </c>
      <c r="Q11" s="45">
        <v>330987</v>
      </c>
      <c r="R11" s="45">
        <v>1900794</v>
      </c>
      <c r="S11" s="45">
        <v>208470</v>
      </c>
      <c r="T11" s="45">
        <v>-191190</v>
      </c>
      <c r="U11" s="45">
        <v>-42176</v>
      </c>
      <c r="V11" s="45">
        <v>-24897</v>
      </c>
    </row>
    <row r="12" spans="1:22" x14ac:dyDescent="0.2">
      <c r="B12" t="s">
        <v>105</v>
      </c>
      <c r="C12" s="45">
        <v>5110195</v>
      </c>
      <c r="D12" s="45">
        <v>-5023564</v>
      </c>
      <c r="E12" s="45">
        <v>86631</v>
      </c>
      <c r="F12" s="45">
        <v>-5053</v>
      </c>
      <c r="G12" s="45">
        <v>-12382</v>
      </c>
      <c r="H12" s="45">
        <v>31729</v>
      </c>
      <c r="I12" s="77"/>
      <c r="J12" s="45">
        <v>1286973</v>
      </c>
      <c r="K12" s="45">
        <v>4855590</v>
      </c>
      <c r="L12" s="45">
        <v>3568617</v>
      </c>
      <c r="M12" s="45">
        <v>4392867</v>
      </c>
      <c r="N12" s="45">
        <v>3563875</v>
      </c>
      <c r="O12" s="45">
        <v>368542</v>
      </c>
      <c r="P12" s="45">
        <v>1819115</v>
      </c>
      <c r="Q12" s="45">
        <v>355884</v>
      </c>
      <c r="R12" s="45">
        <v>1709165</v>
      </c>
      <c r="S12" s="45">
        <v>325694</v>
      </c>
      <c r="T12" s="45">
        <v>-104680</v>
      </c>
      <c r="U12" s="45">
        <v>-155861</v>
      </c>
      <c r="V12" s="45">
        <v>65152</v>
      </c>
    </row>
    <row r="13" spans="1:22" x14ac:dyDescent="0.2">
      <c r="B13" t="s">
        <v>104</v>
      </c>
      <c r="C13" s="45">
        <v>5192508</v>
      </c>
      <c r="D13" s="45">
        <v>-4997861</v>
      </c>
      <c r="E13" s="45">
        <v>194647</v>
      </c>
      <c r="F13" s="45">
        <v>-5608</v>
      </c>
      <c r="G13" s="45">
        <v>-11905</v>
      </c>
      <c r="H13" s="45">
        <v>106237</v>
      </c>
      <c r="J13" s="45">
        <v>1260828</v>
      </c>
      <c r="K13" s="45">
        <v>4912742</v>
      </c>
      <c r="L13" s="45">
        <v>3651914</v>
      </c>
      <c r="M13" s="45">
        <v>4293174</v>
      </c>
      <c r="N13" s="45">
        <v>3646429</v>
      </c>
      <c r="O13" s="45">
        <v>376892</v>
      </c>
      <c r="P13" s="45">
        <v>1989455</v>
      </c>
      <c r="Q13" s="45">
        <v>290732</v>
      </c>
      <c r="R13" s="45">
        <v>1478595</v>
      </c>
      <c r="S13" s="45">
        <v>-51863</v>
      </c>
      <c r="T13" s="45">
        <v>-124288</v>
      </c>
      <c r="U13" s="45">
        <v>201422</v>
      </c>
      <c r="V13" s="45">
        <v>25270</v>
      </c>
    </row>
    <row r="14" spans="1:22" x14ac:dyDescent="0.2">
      <c r="B14" t="s">
        <v>103</v>
      </c>
      <c r="C14" s="45">
        <v>5158135</v>
      </c>
      <c r="D14" s="45">
        <v>-4965604</v>
      </c>
      <c r="E14" s="45">
        <v>192530</v>
      </c>
      <c r="F14" s="45">
        <v>-14133</v>
      </c>
      <c r="G14" s="45">
        <v>-12031</v>
      </c>
      <c r="H14" s="45">
        <v>108575</v>
      </c>
      <c r="J14" s="45">
        <v>1317241</v>
      </c>
      <c r="K14" s="45">
        <v>4522025</v>
      </c>
      <c r="L14" s="45">
        <v>3204784</v>
      </c>
      <c r="M14" s="45">
        <v>4022783</v>
      </c>
      <c r="N14" s="45">
        <v>3197582</v>
      </c>
      <c r="O14" s="45">
        <v>342615</v>
      </c>
      <c r="P14" s="45">
        <v>1814409</v>
      </c>
      <c r="Q14" s="45">
        <v>265461</v>
      </c>
      <c r="R14" s="45">
        <v>1492305</v>
      </c>
      <c r="S14" s="45">
        <v>31856</v>
      </c>
      <c r="T14" s="45">
        <v>11110</v>
      </c>
      <c r="U14" s="45">
        <v>-65546</v>
      </c>
      <c r="V14" s="45">
        <v>-22579</v>
      </c>
    </row>
    <row r="15" spans="1:22" x14ac:dyDescent="0.2">
      <c r="C15" s="45"/>
      <c r="D15" s="45"/>
      <c r="E15" s="45"/>
      <c r="F15" s="45"/>
      <c r="G15" s="45"/>
      <c r="H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  <c r="R16" s="45"/>
      <c r="S16" s="45"/>
      <c r="T16" s="45"/>
      <c r="U16" s="45"/>
      <c r="V16" s="45"/>
    </row>
    <row r="17" spans="1:22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  <c r="R17" s="45"/>
      <c r="S17" s="45"/>
      <c r="T17" s="45"/>
      <c r="U17" s="45"/>
      <c r="V17" s="45"/>
    </row>
    <row r="18" spans="1:22" x14ac:dyDescent="0.2">
      <c r="A18" s="13">
        <v>2020</v>
      </c>
      <c r="B18" s="26">
        <f>VLOOKUP(A1,'2020'!A40:E210,5,FALSE)</f>
        <v>17234281</v>
      </c>
      <c r="C18" s="26">
        <v>19232000</v>
      </c>
      <c r="D18" s="26">
        <f>VLOOKUP(A1,'2020'!A40:F210,6,FALSE)</f>
        <v>337155</v>
      </c>
      <c r="E18" s="26">
        <v>495650</v>
      </c>
      <c r="F18" s="4">
        <f>D18/E18</f>
        <v>0.68022798345606783</v>
      </c>
      <c r="G18" s="139">
        <v>0</v>
      </c>
      <c r="J18" s="6">
        <v>2020</v>
      </c>
      <c r="K18" s="17">
        <f>VLOOKUP(A1,'2020'!A40:B210,2,FALSE)</f>
        <v>830479</v>
      </c>
      <c r="L18" s="17">
        <f>VLOOKUP(A1,'2020'!A40:C210,3,FALSE)</f>
        <v>1208597</v>
      </c>
      <c r="M18" s="23">
        <f>VLOOKUP(A1,'2020'!A40:D210,4,FALSE)</f>
        <v>83047926</v>
      </c>
      <c r="N18" s="6"/>
      <c r="O18" s="6"/>
      <c r="R18" s="45"/>
      <c r="S18" s="45"/>
      <c r="T18" s="45"/>
      <c r="U18" s="45"/>
      <c r="V18" s="45"/>
    </row>
    <row r="19" spans="1:22" x14ac:dyDescent="0.2">
      <c r="A19" s="13">
        <v>2021</v>
      </c>
      <c r="B19" s="26">
        <f>VLOOKUP(A1,'2021'!A40:E210,5,FALSE)</f>
        <v>21452031</v>
      </c>
      <c r="C19" s="26">
        <v>21420370</v>
      </c>
      <c r="D19" s="26">
        <f>VLOOKUP(A1,'2021'!A40:F210,6,FALSE)</f>
        <v>295893</v>
      </c>
      <c r="E19" s="26">
        <v>496090</v>
      </c>
      <c r="F19" s="4">
        <f>D19/E19</f>
        <v>0.59645024088371057</v>
      </c>
      <c r="G19" s="140"/>
      <c r="J19" s="6">
        <v>2021</v>
      </c>
      <c r="K19" s="17">
        <f>VLOOKUP(A1,'2021'!A40:B210,2,FALSE)</f>
        <v>1035584</v>
      </c>
      <c r="L19" s="17">
        <f>VLOOKUP(A1,'2021'!A40:C210,3,FALSE)</f>
        <v>1325548</v>
      </c>
      <c r="M19" s="23">
        <f>VLOOKUP(A1,'2021'!A40:D210,4,FALSE)</f>
        <v>103558492</v>
      </c>
      <c r="N19" s="6"/>
      <c r="O19" s="6"/>
      <c r="Q19" s="64"/>
      <c r="R19" s="45"/>
      <c r="S19" s="45"/>
      <c r="T19" s="45"/>
      <c r="U19" s="45"/>
      <c r="V19" s="45"/>
    </row>
    <row r="20" spans="1:22" x14ac:dyDescent="0.2">
      <c r="A20" s="13">
        <v>2022</v>
      </c>
      <c r="B20" s="26">
        <f>VLOOKUP(A1,'2022'!A40:E210,5,FALSE)</f>
        <v>21628809</v>
      </c>
      <c r="C20" s="26">
        <v>25722980</v>
      </c>
      <c r="D20" s="26">
        <f>VLOOKUP(A1,'2022'!A40:F210,6,FALSE)</f>
        <v>256643</v>
      </c>
      <c r="E20" s="26">
        <v>498410</v>
      </c>
      <c r="F20" s="4">
        <f>D20/E20</f>
        <v>0.51492345659196248</v>
      </c>
      <c r="G20" s="140"/>
      <c r="J20" s="13">
        <v>2022</v>
      </c>
      <c r="K20" s="17">
        <f>VLOOKUP(A1,'2022'!A40:B210,2,FALSE)</f>
        <v>1132172</v>
      </c>
      <c r="L20" s="17">
        <f>VLOOKUP(A1,'2022'!A40:C210,3,FALSE)</f>
        <v>1389820</v>
      </c>
      <c r="M20" s="23">
        <f>VLOOKUP(A1,'2022'!A40:D210,4,FALSE)</f>
        <v>113217237</v>
      </c>
      <c r="N20" s="23"/>
      <c r="O20" s="6"/>
      <c r="R20" s="45"/>
      <c r="S20" s="45"/>
      <c r="T20" s="45"/>
      <c r="U20" s="45"/>
      <c r="V20" s="45"/>
    </row>
    <row r="21" spans="1:22" x14ac:dyDescent="0.2">
      <c r="A21" s="13">
        <v>2023</v>
      </c>
      <c r="B21" s="3">
        <f>VLOOKUP(A1,'2023'!A40:E210,5,FALSE)</f>
        <v>19589872</v>
      </c>
      <c r="C21" s="3">
        <v>18464200</v>
      </c>
      <c r="D21" s="26">
        <f>VLOOKUP(A1,'2023'!A40:F210,6,FALSE)</f>
        <v>380243</v>
      </c>
      <c r="E21" s="3">
        <v>376370</v>
      </c>
      <c r="F21" s="4">
        <f>D21/E21</f>
        <v>1.0102904057177777</v>
      </c>
      <c r="G21" s="141"/>
      <c r="J21" s="13">
        <v>2023</v>
      </c>
      <c r="K21" s="17">
        <f>VLOOKUP(A1,'2023'!A40:B210,2,FALSE)</f>
        <v>1217830</v>
      </c>
      <c r="L21" s="17">
        <f>VLOOKUP(A1,'2023'!A40:C210,3,FALSE)</f>
        <v>1581495</v>
      </c>
      <c r="M21" s="23">
        <f>VLOOKUP(A1,'2023'!A40:D210,4,FALSE)</f>
        <v>121783042</v>
      </c>
      <c r="N21" s="39"/>
      <c r="O21" s="6"/>
      <c r="R21" s="45"/>
      <c r="S21" s="45"/>
      <c r="T21" s="45"/>
      <c r="U21" s="45"/>
      <c r="V21" s="45"/>
    </row>
    <row r="22" spans="1:22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1217830</v>
      </c>
      <c r="L22" s="17">
        <f>L21</f>
        <v>1581495</v>
      </c>
      <c r="M22" s="23">
        <f>M21</f>
        <v>121783042</v>
      </c>
      <c r="N22" s="39"/>
      <c r="O22" s="6"/>
      <c r="R22" s="45"/>
      <c r="S22" s="45"/>
      <c r="T22" s="45"/>
      <c r="U22" s="45"/>
      <c r="V22" s="45"/>
    </row>
    <row r="23" spans="1:22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45"/>
      <c r="S23" s="45"/>
      <c r="T23" s="45"/>
      <c r="U23" s="45"/>
      <c r="V23" s="45"/>
    </row>
    <row r="24" spans="1:22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  <c r="R24" s="45"/>
      <c r="S24" s="45"/>
      <c r="T24" s="45"/>
      <c r="U24" s="45"/>
      <c r="V24" s="45"/>
    </row>
    <row r="25" spans="1:22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  <c r="R25" s="45"/>
      <c r="S25" s="45"/>
      <c r="T25" s="45"/>
      <c r="U25" s="45"/>
      <c r="V25" s="45"/>
    </row>
    <row r="26" spans="1:22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  <c r="R26" s="45"/>
      <c r="S26" s="45"/>
      <c r="T26" s="45"/>
      <c r="U26" s="45"/>
      <c r="V26" s="45"/>
    </row>
    <row r="27" spans="1:22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22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22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22" x14ac:dyDescent="0.2">
      <c r="B31" s="69">
        <f>INDEX(A18:A21,MATCH(MAX(D18:D21),D18:D21,0))</f>
        <v>2023</v>
      </c>
      <c r="C31" s="60">
        <v>76000</v>
      </c>
      <c r="D31" s="26">
        <f>VLOOKUP(B31,A18:D21,4,FALSE)</f>
        <v>380243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3.1222820004775373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22" x14ac:dyDescent="0.2">
      <c r="J32" s="41" t="s">
        <v>61</v>
      </c>
      <c r="K32" s="37">
        <f>E21/M21*1000</f>
        <v>3.0904959657683704</v>
      </c>
      <c r="L32" s="13" t="e">
        <f>E22/N22*1000</f>
        <v>#DIV/0!</v>
      </c>
      <c r="N32" s="130" t="s">
        <v>71</v>
      </c>
      <c r="O32" s="131"/>
      <c r="P32" s="74">
        <f>K31*P26</f>
        <v>39.153416285988314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38.754819410735365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12.986167647216433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  <row r="56" ht="16" customHeight="1" x14ac:dyDescent="0.2"/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4C09B-3E06-CB4F-8F8C-128143631039}">
  <sheetPr codeName="Sheet18"/>
  <dimension ref="A1:V37"/>
  <sheetViews>
    <sheetView workbookViewId="0">
      <selection activeCell="C34" sqref="C34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192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1033812</v>
      </c>
      <c r="D3" s="45">
        <v>-608160</v>
      </c>
      <c r="E3" s="45">
        <v>425651</v>
      </c>
      <c r="F3" s="45">
        <v>-28553</v>
      </c>
      <c r="G3" s="45">
        <v>-37838</v>
      </c>
      <c r="H3" s="45">
        <v>114835</v>
      </c>
      <c r="I3" s="77">
        <f t="shared" ref="I3:I5" si="0">H3/$M$21*1000</f>
        <v>0.37540222852375205</v>
      </c>
      <c r="J3" s="45">
        <v>9706541</v>
      </c>
      <c r="K3" s="45">
        <v>13542100</v>
      </c>
      <c r="L3" s="45">
        <v>3835559</v>
      </c>
      <c r="M3" s="45">
        <v>3400794</v>
      </c>
      <c r="N3" s="45">
        <v>1936492</v>
      </c>
      <c r="O3" s="45">
        <v>68169</v>
      </c>
      <c r="P3" s="45">
        <v>1211734</v>
      </c>
      <c r="Q3" s="45">
        <v>1474073</v>
      </c>
      <c r="R3" s="45">
        <v>356347</v>
      </c>
      <c r="S3" s="45">
        <v>-794109</v>
      </c>
      <c r="T3" s="45">
        <v>1219345</v>
      </c>
      <c r="U3" s="45">
        <v>36120</v>
      </c>
      <c r="V3" s="45">
        <v>461356</v>
      </c>
    </row>
    <row r="4" spans="1:22" x14ac:dyDescent="0.2">
      <c r="B4" t="s">
        <v>21</v>
      </c>
      <c r="C4" s="45">
        <v>997918</v>
      </c>
      <c r="D4" s="45">
        <v>-533171</v>
      </c>
      <c r="E4" s="45">
        <v>464747</v>
      </c>
      <c r="F4" s="45">
        <v>-14392</v>
      </c>
      <c r="G4" s="45">
        <v>-41644</v>
      </c>
      <c r="H4" s="45">
        <v>254141</v>
      </c>
      <c r="I4" s="77">
        <f t="shared" si="0"/>
        <v>0.830801565369921</v>
      </c>
      <c r="J4" s="45">
        <v>9552705</v>
      </c>
      <c r="K4" s="45">
        <v>13245076</v>
      </c>
      <c r="L4" s="45">
        <v>3692370</v>
      </c>
      <c r="M4" s="45">
        <v>3152592</v>
      </c>
      <c r="N4" s="45">
        <v>1805121</v>
      </c>
      <c r="O4" s="45">
        <v>65953</v>
      </c>
      <c r="P4" s="45">
        <v>1245739</v>
      </c>
      <c r="Q4" s="45">
        <v>1014007</v>
      </c>
      <c r="R4" s="45">
        <v>535220</v>
      </c>
      <c r="S4" s="45">
        <v>-167404</v>
      </c>
      <c r="T4" s="45">
        <v>193320</v>
      </c>
      <c r="U4" s="45">
        <v>-772073</v>
      </c>
      <c r="V4" s="45">
        <v>-746157</v>
      </c>
    </row>
    <row r="5" spans="1:22" x14ac:dyDescent="0.2">
      <c r="B5" t="s">
        <v>22</v>
      </c>
      <c r="C5" s="45">
        <v>912173</v>
      </c>
      <c r="D5" s="45">
        <v>-452757</v>
      </c>
      <c r="E5" s="45">
        <v>459416</v>
      </c>
      <c r="F5" s="45">
        <v>-42448</v>
      </c>
      <c r="G5" s="45">
        <v>-19010</v>
      </c>
      <c r="H5" s="45">
        <v>1650399</v>
      </c>
      <c r="I5" s="77">
        <f t="shared" si="0"/>
        <v>5.395249380009334</v>
      </c>
      <c r="J5" s="45">
        <v>9777326</v>
      </c>
      <c r="K5" s="45">
        <v>14011374</v>
      </c>
      <c r="L5" s="45">
        <v>4234048</v>
      </c>
      <c r="M5" s="45">
        <v>4010850</v>
      </c>
      <c r="N5" s="45">
        <v>2212896</v>
      </c>
      <c r="O5" s="45">
        <v>64104</v>
      </c>
      <c r="P5" s="45">
        <v>1334401</v>
      </c>
      <c r="Q5" s="45">
        <v>1758424</v>
      </c>
      <c r="R5" s="45">
        <v>566688</v>
      </c>
      <c r="S5" s="45">
        <v>529824</v>
      </c>
      <c r="T5" s="45">
        <v>109635</v>
      </c>
      <c r="U5" s="45">
        <v>43912</v>
      </c>
      <c r="V5" s="45">
        <v>683371</v>
      </c>
    </row>
    <row r="6" spans="1:22" x14ac:dyDescent="0.2">
      <c r="B6" t="s">
        <v>23</v>
      </c>
      <c r="C6" s="45">
        <v>901971</v>
      </c>
      <c r="D6" s="45">
        <v>-475389</v>
      </c>
      <c r="E6" s="45">
        <v>426581</v>
      </c>
      <c r="F6" s="45">
        <v>-29665</v>
      </c>
      <c r="G6" s="45">
        <v>-36499</v>
      </c>
      <c r="H6" s="45">
        <v>202174</v>
      </c>
      <c r="I6" s="77">
        <f>H6/$M$21*1000</f>
        <v>0.66091844951069845</v>
      </c>
      <c r="J6" s="45">
        <v>8199849</v>
      </c>
      <c r="K6" s="45">
        <v>13266172</v>
      </c>
      <c r="L6" s="45">
        <v>5066323</v>
      </c>
      <c r="M6" s="45">
        <v>2383042</v>
      </c>
      <c r="N6" s="45">
        <v>3174844</v>
      </c>
      <c r="O6" s="45">
        <v>79460</v>
      </c>
      <c r="P6" s="45">
        <v>908529</v>
      </c>
      <c r="Q6" s="45">
        <v>1075292</v>
      </c>
      <c r="R6" s="45">
        <v>33128</v>
      </c>
      <c r="S6" s="45">
        <v>343537</v>
      </c>
      <c r="T6" s="45">
        <v>-509046</v>
      </c>
      <c r="U6" s="45">
        <v>-123829</v>
      </c>
      <c r="V6" s="45">
        <v>-289338</v>
      </c>
    </row>
    <row r="7" spans="1:22" x14ac:dyDescent="0.2">
      <c r="B7" t="s">
        <v>110</v>
      </c>
      <c r="C7" s="45">
        <v>1065887</v>
      </c>
      <c r="D7" s="45">
        <v>-611483</v>
      </c>
      <c r="E7" s="45">
        <v>454404</v>
      </c>
      <c r="F7" s="45">
        <v>-35979</v>
      </c>
      <c r="G7" s="45">
        <v>-35541</v>
      </c>
      <c r="H7" s="45">
        <v>188761</v>
      </c>
      <c r="I7" s="77">
        <f t="shared" ref="I7:I9" si="1">H7/$M$20*1000</f>
        <v>0.62632649673180973</v>
      </c>
      <c r="J7" s="45">
        <v>7943837</v>
      </c>
      <c r="K7" s="45">
        <v>13190440</v>
      </c>
      <c r="L7" s="45">
        <v>5246602</v>
      </c>
      <c r="M7" s="45">
        <v>2724491</v>
      </c>
      <c r="N7" s="45">
        <v>3373924</v>
      </c>
      <c r="O7" s="45">
        <v>82156</v>
      </c>
      <c r="P7" s="45">
        <v>975581</v>
      </c>
      <c r="Q7" s="45">
        <v>1363951</v>
      </c>
      <c r="R7" s="45">
        <v>82230</v>
      </c>
      <c r="S7" s="45">
        <v>1344216</v>
      </c>
      <c r="T7" s="45">
        <v>-447747</v>
      </c>
      <c r="U7" s="45">
        <v>-264677</v>
      </c>
      <c r="V7" s="45">
        <v>631791</v>
      </c>
    </row>
    <row r="8" spans="1:22" x14ac:dyDescent="0.2">
      <c r="B8" t="s">
        <v>109</v>
      </c>
      <c r="C8" s="45">
        <v>991937</v>
      </c>
      <c r="D8" s="45">
        <v>-589536</v>
      </c>
      <c r="E8" s="45">
        <v>402400</v>
      </c>
      <c r="F8" s="45">
        <v>-35423</v>
      </c>
      <c r="G8" s="45">
        <v>-32973</v>
      </c>
      <c r="H8" s="45">
        <v>243881</v>
      </c>
      <c r="I8" s="77">
        <f t="shared" si="1"/>
        <v>0.80921976652725136</v>
      </c>
      <c r="J8" s="45">
        <v>8118493</v>
      </c>
      <c r="K8" s="45">
        <v>11749735</v>
      </c>
      <c r="L8" s="45">
        <v>3631241</v>
      </c>
      <c r="M8" s="45">
        <v>2069683</v>
      </c>
      <c r="N8" s="45">
        <v>1973283</v>
      </c>
      <c r="O8" s="45">
        <v>83044</v>
      </c>
      <c r="P8" s="45">
        <v>1079226</v>
      </c>
      <c r="Q8" s="45">
        <v>730753</v>
      </c>
      <c r="R8" s="45">
        <v>39550</v>
      </c>
      <c r="S8" s="45">
        <v>455006</v>
      </c>
      <c r="T8" s="45">
        <v>-322522</v>
      </c>
      <c r="U8" s="45">
        <v>-84191</v>
      </c>
      <c r="V8" s="45">
        <v>48292</v>
      </c>
    </row>
    <row r="9" spans="1:22" x14ac:dyDescent="0.2">
      <c r="B9" t="s">
        <v>108</v>
      </c>
      <c r="C9" s="45">
        <v>977929</v>
      </c>
      <c r="D9" s="45">
        <v>-541967</v>
      </c>
      <c r="E9" s="45">
        <v>435962</v>
      </c>
      <c r="F9" s="45">
        <v>-34822</v>
      </c>
      <c r="G9" s="45">
        <v>-32421</v>
      </c>
      <c r="H9" s="45">
        <v>288663</v>
      </c>
      <c r="I9" s="77">
        <f t="shared" si="1"/>
        <v>0.95781059395793833</v>
      </c>
      <c r="J9" s="45">
        <v>7752151</v>
      </c>
      <c r="K9" s="45">
        <v>11379934</v>
      </c>
      <c r="L9" s="45">
        <v>3627783</v>
      </c>
      <c r="M9" s="45">
        <v>2022988</v>
      </c>
      <c r="N9" s="45">
        <v>2039872</v>
      </c>
      <c r="O9" s="45">
        <v>87976</v>
      </c>
      <c r="P9" s="45">
        <v>1107727</v>
      </c>
      <c r="Q9" s="45">
        <v>682356</v>
      </c>
      <c r="R9" s="45">
        <v>42517</v>
      </c>
      <c r="S9" s="45">
        <v>325580</v>
      </c>
      <c r="T9" s="45">
        <v>-350430</v>
      </c>
      <c r="U9" s="45">
        <v>92683</v>
      </c>
      <c r="V9" s="45">
        <v>67833</v>
      </c>
    </row>
    <row r="10" spans="1:22" x14ac:dyDescent="0.2">
      <c r="B10" t="s">
        <v>107</v>
      </c>
      <c r="C10" s="45">
        <v>879858</v>
      </c>
      <c r="D10" s="45">
        <v>-527698</v>
      </c>
      <c r="E10" s="45">
        <v>352159</v>
      </c>
      <c r="F10" s="45">
        <v>-39387</v>
      </c>
      <c r="G10" s="45">
        <v>-29819</v>
      </c>
      <c r="H10" s="45">
        <v>273731</v>
      </c>
      <c r="I10" s="77">
        <f>H10/$M$20*1000</f>
        <v>0.90826483371509481</v>
      </c>
      <c r="J10" s="45">
        <v>7366300</v>
      </c>
      <c r="K10" s="45">
        <v>10973851</v>
      </c>
      <c r="L10" s="45">
        <v>3607550</v>
      </c>
      <c r="M10" s="45">
        <v>1798540</v>
      </c>
      <c r="N10" s="45">
        <v>2265760</v>
      </c>
      <c r="O10" s="45">
        <v>83123</v>
      </c>
      <c r="P10" s="45">
        <v>969011</v>
      </c>
      <c r="Q10" s="45">
        <v>614389</v>
      </c>
      <c r="R10" s="45">
        <v>44518</v>
      </c>
      <c r="S10" s="45">
        <v>208010</v>
      </c>
      <c r="T10" s="45">
        <v>-148774</v>
      </c>
      <c r="U10" s="45">
        <v>-81369</v>
      </c>
      <c r="V10" s="45">
        <v>-22133</v>
      </c>
    </row>
    <row r="11" spans="1:22" x14ac:dyDescent="0.2">
      <c r="B11" t="s">
        <v>106</v>
      </c>
      <c r="C11" s="45">
        <v>1038089</v>
      </c>
      <c r="D11" s="45">
        <v>-734968</v>
      </c>
      <c r="E11" s="45">
        <v>303121</v>
      </c>
      <c r="F11" s="45">
        <v>-40921</v>
      </c>
      <c r="G11" s="45">
        <v>-29416</v>
      </c>
      <c r="H11" s="45">
        <v>189643</v>
      </c>
      <c r="I11" s="77"/>
      <c r="J11" s="45">
        <v>7045486</v>
      </c>
      <c r="K11" s="45">
        <v>10737538</v>
      </c>
      <c r="L11" s="45">
        <v>3692052</v>
      </c>
      <c r="M11" s="45">
        <v>1690487</v>
      </c>
      <c r="N11" s="45">
        <v>2268180</v>
      </c>
      <c r="O11" s="45">
        <v>68860</v>
      </c>
      <c r="P11" s="45">
        <v>841840</v>
      </c>
      <c r="Q11" s="45">
        <v>637259</v>
      </c>
      <c r="R11" s="45">
        <v>51831</v>
      </c>
      <c r="S11" s="45">
        <v>250911</v>
      </c>
      <c r="T11" s="45">
        <v>-137853</v>
      </c>
      <c r="U11" s="45">
        <v>100710</v>
      </c>
      <c r="V11" s="45">
        <v>213768</v>
      </c>
    </row>
    <row r="12" spans="1:22" x14ac:dyDescent="0.2">
      <c r="B12" t="s">
        <v>105</v>
      </c>
      <c r="C12" s="45">
        <v>728707</v>
      </c>
      <c r="D12" s="45">
        <v>-465246</v>
      </c>
      <c r="E12" s="45">
        <v>263461</v>
      </c>
      <c r="F12" s="45">
        <v>-48196</v>
      </c>
      <c r="G12" s="45">
        <v>-30715</v>
      </c>
      <c r="H12" s="45">
        <v>126453</v>
      </c>
      <c r="I12" s="77"/>
      <c r="J12" s="45">
        <v>6628217</v>
      </c>
      <c r="K12" s="45">
        <v>9914648</v>
      </c>
      <c r="L12" s="45">
        <v>3286431</v>
      </c>
      <c r="M12" s="45">
        <v>1433029</v>
      </c>
      <c r="N12" s="45">
        <v>1919670</v>
      </c>
      <c r="O12" s="45">
        <v>65566</v>
      </c>
      <c r="P12" s="45">
        <v>809494</v>
      </c>
      <c r="Q12" s="45">
        <v>424134</v>
      </c>
      <c r="R12" s="45">
        <v>68531</v>
      </c>
      <c r="S12" s="45">
        <v>209486</v>
      </c>
      <c r="T12" s="45">
        <v>102039</v>
      </c>
      <c r="U12" s="45">
        <v>-386573</v>
      </c>
      <c r="V12" s="45">
        <v>-75048</v>
      </c>
    </row>
    <row r="13" spans="1:22" x14ac:dyDescent="0.2">
      <c r="B13" t="s">
        <v>104</v>
      </c>
      <c r="C13" s="45">
        <v>751660</v>
      </c>
      <c r="D13" s="45">
        <v>-432372</v>
      </c>
      <c r="E13" s="45">
        <v>319287</v>
      </c>
      <c r="F13" s="45">
        <v>-39328</v>
      </c>
      <c r="G13" s="45">
        <v>-29842</v>
      </c>
      <c r="H13" s="45">
        <v>141559</v>
      </c>
      <c r="J13" s="45">
        <v>6887388</v>
      </c>
      <c r="K13" s="45">
        <v>10234336</v>
      </c>
      <c r="L13" s="45">
        <v>3346948</v>
      </c>
      <c r="M13" s="45">
        <v>1709535</v>
      </c>
      <c r="N13" s="45">
        <v>1898639</v>
      </c>
      <c r="O13" s="45">
        <v>65655</v>
      </c>
      <c r="P13" s="45">
        <v>1016393</v>
      </c>
      <c r="Q13" s="45">
        <v>498958</v>
      </c>
      <c r="R13" s="45">
        <v>59450</v>
      </c>
      <c r="S13" s="45">
        <v>478331</v>
      </c>
      <c r="T13" s="45">
        <v>-217278</v>
      </c>
      <c r="U13" s="45">
        <v>-67018</v>
      </c>
      <c r="V13" s="45">
        <v>194033</v>
      </c>
    </row>
    <row r="14" spans="1:22" x14ac:dyDescent="0.2">
      <c r="B14" t="s">
        <v>103</v>
      </c>
      <c r="C14" s="45">
        <v>687470</v>
      </c>
      <c r="D14" s="45">
        <v>-428490</v>
      </c>
      <c r="E14" s="45">
        <v>258979</v>
      </c>
      <c r="F14" s="45">
        <v>-34322</v>
      </c>
      <c r="G14" s="45">
        <v>-29303</v>
      </c>
      <c r="H14" s="45">
        <v>147104</v>
      </c>
      <c r="J14" s="45">
        <v>6755926</v>
      </c>
      <c r="K14" s="45">
        <v>10025744</v>
      </c>
      <c r="L14" s="45">
        <v>3269817</v>
      </c>
      <c r="M14" s="45">
        <v>1366452</v>
      </c>
      <c r="N14" s="45">
        <v>1740966</v>
      </c>
      <c r="O14" s="45">
        <v>64849</v>
      </c>
      <c r="P14" s="45">
        <v>771491</v>
      </c>
      <c r="Q14" s="45">
        <v>385445</v>
      </c>
      <c r="R14" s="45">
        <v>56858</v>
      </c>
      <c r="S14" s="45">
        <v>66497</v>
      </c>
      <c r="T14" s="45">
        <v>-143820</v>
      </c>
      <c r="U14" s="45">
        <v>-44624</v>
      </c>
      <c r="V14" s="45">
        <v>-121946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2605666</v>
      </c>
      <c r="C18" s="26">
        <v>2150000</v>
      </c>
      <c r="D18" s="26">
        <f>VLOOKUP(A1,'2020'!A40:F210,6,FALSE)</f>
        <v>370931</v>
      </c>
      <c r="E18" s="26">
        <v>500000</v>
      </c>
      <c r="F18" s="4">
        <f>D18/E18</f>
        <v>0.74186200000000002</v>
      </c>
      <c r="G18" s="139">
        <v>0</v>
      </c>
      <c r="J18" s="6">
        <v>2020</v>
      </c>
      <c r="K18" s="17">
        <f>VLOOKUP(A1,'2020'!A40:B210,2,FALSE)</f>
        <v>3013779</v>
      </c>
      <c r="L18" s="17">
        <f>VLOOKUP(A1,'2020'!A40:C210,3,FALSE)</f>
        <v>6594929</v>
      </c>
      <c r="M18" s="23">
        <f>VLOOKUP(A1,'2020'!A40:D210,4,FALSE)</f>
        <v>301377957</v>
      </c>
      <c r="N18" s="6"/>
      <c r="O18" s="6"/>
    </row>
    <row r="19" spans="1:17" x14ac:dyDescent="0.2">
      <c r="A19" s="13">
        <v>2021</v>
      </c>
      <c r="B19" s="26">
        <f>VLOOKUP(A1,'2021'!A40:E210,5,FALSE)</f>
        <v>3206290</v>
      </c>
      <c r="C19" s="26">
        <v>2800000</v>
      </c>
      <c r="D19" s="26">
        <f>VLOOKUP(A1,'2021'!A40:F210,6,FALSE)</f>
        <v>612182</v>
      </c>
      <c r="E19" s="26">
        <v>700000</v>
      </c>
      <c r="F19" s="4">
        <f>D19/E19</f>
        <v>0.87454571428571426</v>
      </c>
      <c r="G19" s="140"/>
      <c r="J19" s="6">
        <v>2021</v>
      </c>
      <c r="K19" s="17">
        <f>VLOOKUP(A1,'2021'!A40:B210,2,FALSE)</f>
        <v>3013779</v>
      </c>
      <c r="L19" s="17">
        <f>VLOOKUP(A1,'2021'!A40:C210,3,FALSE)</f>
        <v>7044618</v>
      </c>
      <c r="M19" s="23">
        <f>VLOOKUP(A1,'2021'!A40:D210,4,FALSE)</f>
        <v>301377957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3915612</v>
      </c>
      <c r="C20" s="26">
        <v>3800000</v>
      </c>
      <c r="D20" s="26">
        <f>VLOOKUP(A1,'2022'!A40:F210,6,FALSE)</f>
        <v>995037</v>
      </c>
      <c r="E20" s="26">
        <v>1000000</v>
      </c>
      <c r="F20" s="4">
        <f>D20/E20</f>
        <v>0.99503699999999995</v>
      </c>
      <c r="G20" s="140"/>
      <c r="J20" s="13">
        <v>2022</v>
      </c>
      <c r="K20" s="17">
        <f>VLOOKUP(A1,'2022'!A40:B210,2,FALSE)</f>
        <v>3013779</v>
      </c>
      <c r="L20" s="17">
        <f>VLOOKUP(A1,'2022'!A40:C210,3,FALSE)</f>
        <v>7943837</v>
      </c>
      <c r="M20" s="23">
        <f>VLOOKUP(A1,'2022'!A40:D210,4,FALSE)</f>
        <v>301377957</v>
      </c>
      <c r="N20" s="23"/>
      <c r="O20" s="6"/>
    </row>
    <row r="21" spans="1:17" x14ac:dyDescent="0.2">
      <c r="A21" s="13">
        <v>2023</v>
      </c>
      <c r="B21" s="3">
        <f>VLOOKUP(A1,'2023'!A40:E210,5,FALSE)</f>
        <v>3845875</v>
      </c>
      <c r="C21" s="3">
        <v>3920000</v>
      </c>
      <c r="D21" s="26">
        <f>VLOOKUP(A1,'2023'!A40:F210,6,FALSE)</f>
        <v>2221551</v>
      </c>
      <c r="E21" s="3">
        <v>1136000</v>
      </c>
      <c r="F21" s="4">
        <f>D21/E21</f>
        <v>1.9555906690140845</v>
      </c>
      <c r="G21" s="141"/>
      <c r="J21" s="13">
        <v>2023</v>
      </c>
      <c r="K21" s="17">
        <f>VLOOKUP(A1,'2023'!A40:B210,2,FALSE)</f>
        <v>3058985</v>
      </c>
      <c r="L21" s="17">
        <f>VLOOKUP(A1,'2023'!A40:C210,3,FALSE)</f>
        <v>9706541</v>
      </c>
      <c r="M21" s="23">
        <f>VLOOKUP(A1,'2023'!A40:D210,4,FALSE)</f>
        <v>305898557</v>
      </c>
      <c r="N21" s="39"/>
      <c r="O21" s="6"/>
    </row>
    <row r="22" spans="1:17" x14ac:dyDescent="0.2">
      <c r="A22" s="13">
        <v>2024</v>
      </c>
      <c r="B22" s="3"/>
      <c r="C22" s="3">
        <v>4156000</v>
      </c>
      <c r="D22" s="26"/>
      <c r="E22" s="3">
        <v>1281000</v>
      </c>
      <c r="F22" s="3"/>
      <c r="G22" s="3">
        <f>E22 + E22 * G18</f>
        <v>1281000</v>
      </c>
      <c r="J22" s="13">
        <v>2024</v>
      </c>
      <c r="K22" s="17">
        <f>K21</f>
        <v>3058985</v>
      </c>
      <c r="L22" s="17">
        <f>L21</f>
        <v>9706541</v>
      </c>
      <c r="M22" s="23">
        <f>M21</f>
        <v>305898557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42381.87644578045</v>
      </c>
      <c r="L26" s="60">
        <f>K26-K26*(100%-(VLOOKUP(B31,J18:K21,2,FALSE)/K22))</f>
        <v>42381.87644578045</v>
      </c>
      <c r="M26" s="60">
        <f>K26-K26*(100%-(VLOOKUP(B31,J18:L21,3,FALSE)/L22))</f>
        <v>42381.87644578045</v>
      </c>
      <c r="N26" s="39">
        <f>K26-K26*(100%-(VLOOKUP(B31,J18:M21,4,FALSE)/M22))</f>
        <v>42381.87644578045</v>
      </c>
      <c r="P26" s="63">
        <v>17.64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42381.87644578045</v>
      </c>
      <c r="L27" s="60">
        <f>K27-K27*(100%-(VLOOKUP(B31,J18:K21,2,FALSE)/K22))</f>
        <v>42381.87644578045</v>
      </c>
      <c r="M27" s="60">
        <f>K27-K27*(100%-(VLOOKUP(B31,J18:L21,3,FALSE)/L22))</f>
        <v>42381.87644578045</v>
      </c>
      <c r="N27" s="39">
        <f>K27-K27*(100%-(VLOOKUP(B31,J18:M21,4,FALSE)/M22))</f>
        <v>42381.87644578045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2023</v>
      </c>
      <c r="C31" s="60">
        <v>73500</v>
      </c>
      <c r="D31" s="26">
        <f>VLOOKUP(B31,A18:D21,4,FALSE)</f>
        <v>2221551</v>
      </c>
      <c r="E31" s="43">
        <f>E22/D31</f>
        <v>0.57662416933034621</v>
      </c>
      <c r="F31" s="43">
        <f>G22/D31</f>
        <v>0.57662416933034621</v>
      </c>
      <c r="G31" s="72"/>
      <c r="J31" s="42"/>
      <c r="K31" s="74">
        <f>SUM(I3:I6)</f>
        <v>7.2623716234137055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3.7136494239820821</v>
      </c>
      <c r="L32" s="13" t="e">
        <f>E22/N22*1000</f>
        <v>#DIV/0!</v>
      </c>
      <c r="N32" s="130" t="s">
        <v>71</v>
      </c>
      <c r="O32" s="131"/>
      <c r="P32" s="74">
        <f>K31*P26</f>
        <v>128.10823543701778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65.508775839043935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31.731241543581387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629B4-451A-6D42-BA57-E72B70FE74D2}">
  <sheetPr codeName="Sheet66"/>
  <dimension ref="A1:V56"/>
  <sheetViews>
    <sheetView workbookViewId="0">
      <selection activeCell="H35" sqref="H35"/>
    </sheetView>
  </sheetViews>
  <sheetFormatPr baseColWidth="10" defaultRowHeight="16" x14ac:dyDescent="0.2"/>
  <cols>
    <col min="2" max="2" width="14.83203125" customWidth="1"/>
    <col min="3" max="3" width="18" customWidth="1"/>
    <col min="4" max="4" width="17.33203125" customWidth="1"/>
    <col min="5" max="5" width="17.6640625" customWidth="1"/>
    <col min="6" max="6" width="18.5" customWidth="1"/>
    <col min="7" max="7" width="16" customWidth="1"/>
    <col min="9" max="9" width="17.6640625" customWidth="1"/>
    <col min="13" max="13" width="13.6640625" customWidth="1"/>
    <col min="16" max="16" width="13.1640625" customWidth="1"/>
    <col min="17" max="17" width="15.83203125" customWidth="1"/>
    <col min="18" max="18" width="16.33203125" customWidth="1"/>
  </cols>
  <sheetData>
    <row r="1" spans="1:22" x14ac:dyDescent="0.2">
      <c r="A1" s="142" t="s">
        <v>194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910533</v>
      </c>
      <c r="D3" s="45">
        <v>-858308</v>
      </c>
      <c r="E3" s="45">
        <v>51554</v>
      </c>
      <c r="F3" s="45">
        <v>-15944</v>
      </c>
      <c r="G3" s="45">
        <v>-5981</v>
      </c>
      <c r="H3" s="45">
        <v>104561</v>
      </c>
      <c r="I3" s="77">
        <f t="shared" ref="I3:I5" si="0">H3/$M$21*1000</f>
        <v>0.74686428571428576</v>
      </c>
      <c r="J3" s="45">
        <v>1672142</v>
      </c>
      <c r="K3" s="45">
        <v>2715145</v>
      </c>
      <c r="L3" s="45">
        <v>1043003</v>
      </c>
      <c r="M3" s="45">
        <v>1581022</v>
      </c>
      <c r="N3" s="45">
        <v>524269</v>
      </c>
      <c r="O3" s="45">
        <v>123257</v>
      </c>
      <c r="P3" s="45">
        <v>515400</v>
      </c>
      <c r="Q3" s="45">
        <v>260407</v>
      </c>
      <c r="R3" s="45">
        <v>565000</v>
      </c>
      <c r="S3" s="45">
        <v>311123</v>
      </c>
      <c r="T3" s="45">
        <v>-118608</v>
      </c>
      <c r="U3" s="45">
        <v>-22</v>
      </c>
      <c r="V3" s="45">
        <v>192493</v>
      </c>
    </row>
    <row r="4" spans="1:22" x14ac:dyDescent="0.2">
      <c r="B4" t="s">
        <v>21</v>
      </c>
      <c r="C4" s="45">
        <v>715868</v>
      </c>
      <c r="D4" s="45">
        <v>-718948</v>
      </c>
      <c r="E4" s="45">
        <v>-3079</v>
      </c>
      <c r="F4" s="45">
        <v>-13411</v>
      </c>
      <c r="G4" s="45">
        <v>-6711</v>
      </c>
      <c r="H4" s="45">
        <v>-23328</v>
      </c>
      <c r="I4" s="77">
        <f t="shared" si="0"/>
        <v>-0.1666285714285714</v>
      </c>
      <c r="J4" s="45">
        <v>1567580</v>
      </c>
      <c r="K4" s="45">
        <v>2696996</v>
      </c>
      <c r="L4" s="45">
        <v>1129415</v>
      </c>
      <c r="M4" s="45">
        <v>1467384</v>
      </c>
      <c r="N4" s="45">
        <v>610727</v>
      </c>
      <c r="O4" s="45">
        <v>146640</v>
      </c>
      <c r="P4" s="45">
        <v>771996</v>
      </c>
      <c r="Q4" s="45">
        <v>67955</v>
      </c>
      <c r="R4" s="45">
        <v>375000</v>
      </c>
      <c r="S4" s="45">
        <v>-87186</v>
      </c>
      <c r="T4" s="45">
        <v>49707</v>
      </c>
      <c r="U4" s="45">
        <v>0</v>
      </c>
      <c r="V4" s="45">
        <v>-37478</v>
      </c>
    </row>
    <row r="5" spans="1:22" x14ac:dyDescent="0.2">
      <c r="B5" t="s">
        <v>22</v>
      </c>
      <c r="C5" s="45">
        <v>1042979</v>
      </c>
      <c r="D5" s="45">
        <v>-1012144</v>
      </c>
      <c r="E5" s="45">
        <v>30433</v>
      </c>
      <c r="F5" s="45">
        <v>-15806</v>
      </c>
      <c r="G5" s="45">
        <v>-6638</v>
      </c>
      <c r="H5" s="45">
        <v>1078</v>
      </c>
      <c r="I5" s="77">
        <f t="shared" si="0"/>
        <v>7.7000000000000011E-3</v>
      </c>
      <c r="J5" s="45">
        <v>1592449</v>
      </c>
      <c r="K5" s="45">
        <v>2794186</v>
      </c>
      <c r="L5" s="45">
        <v>1201736</v>
      </c>
      <c r="M5" s="45">
        <v>1485919</v>
      </c>
      <c r="N5" s="45">
        <v>683068</v>
      </c>
      <c r="O5" s="45">
        <v>147710</v>
      </c>
      <c r="P5" s="45">
        <v>709783</v>
      </c>
      <c r="Q5" s="45">
        <v>105508</v>
      </c>
      <c r="R5" s="45">
        <v>425000</v>
      </c>
      <c r="S5" s="45">
        <v>11037</v>
      </c>
      <c r="T5" s="45">
        <v>30170</v>
      </c>
      <c r="U5" s="45">
        <v>-2</v>
      </c>
      <c r="V5" s="45">
        <v>41205</v>
      </c>
    </row>
    <row r="6" spans="1:22" x14ac:dyDescent="0.2">
      <c r="B6" t="s">
        <v>23</v>
      </c>
      <c r="C6" s="45">
        <v>519308</v>
      </c>
      <c r="D6" s="45">
        <v>-416262</v>
      </c>
      <c r="E6" s="45">
        <v>102899</v>
      </c>
      <c r="F6" s="45">
        <v>-14674</v>
      </c>
      <c r="G6" s="45">
        <v>-6565</v>
      </c>
      <c r="H6" s="45">
        <v>73059</v>
      </c>
      <c r="I6" s="77">
        <f>H6/$M$21*1000</f>
        <v>0.52185000000000004</v>
      </c>
      <c r="J6" s="45">
        <v>1601113</v>
      </c>
      <c r="K6" s="45">
        <v>2635926</v>
      </c>
      <c r="L6" s="45">
        <v>1034812</v>
      </c>
      <c r="M6" s="45">
        <v>1264944</v>
      </c>
      <c r="N6" s="45">
        <v>516144</v>
      </c>
      <c r="O6" s="45">
        <v>131406</v>
      </c>
      <c r="P6" s="45">
        <v>540329</v>
      </c>
      <c r="Q6" s="45">
        <v>64196</v>
      </c>
      <c r="R6" s="45">
        <v>445000</v>
      </c>
      <c r="S6" s="45">
        <v>130156</v>
      </c>
      <c r="T6" s="45">
        <v>-100668</v>
      </c>
      <c r="U6" s="45">
        <v>0</v>
      </c>
      <c r="V6" s="45">
        <v>29487</v>
      </c>
    </row>
    <row r="7" spans="1:22" x14ac:dyDescent="0.2">
      <c r="B7" t="s">
        <v>110</v>
      </c>
      <c r="C7" s="45">
        <v>616173</v>
      </c>
      <c r="D7" s="45">
        <v>-526519</v>
      </c>
      <c r="E7" s="45">
        <v>89654</v>
      </c>
      <c r="F7" s="45">
        <v>-18831</v>
      </c>
      <c r="G7" s="45">
        <v>-7356</v>
      </c>
      <c r="H7" s="45">
        <v>18162</v>
      </c>
      <c r="I7" s="77">
        <f t="shared" ref="I7:I9" si="1">H7/$M$20*1000</f>
        <v>0.12972857142857144</v>
      </c>
      <c r="J7" s="45">
        <v>1528054</v>
      </c>
      <c r="K7" s="45">
        <v>2678096</v>
      </c>
      <c r="L7" s="45">
        <v>1150042</v>
      </c>
      <c r="M7" s="45">
        <v>1198397</v>
      </c>
      <c r="N7" s="45">
        <v>631249</v>
      </c>
      <c r="O7" s="45">
        <v>142102</v>
      </c>
      <c r="P7" s="45">
        <v>600576</v>
      </c>
      <c r="Q7" s="45">
        <v>34751</v>
      </c>
      <c r="R7" s="45">
        <v>345000</v>
      </c>
      <c r="S7" s="45">
        <v>-29192</v>
      </c>
      <c r="T7" s="45">
        <v>64631</v>
      </c>
      <c r="U7" s="45">
        <v>-64473</v>
      </c>
      <c r="V7" s="45">
        <v>-29034</v>
      </c>
    </row>
    <row r="8" spans="1:22" x14ac:dyDescent="0.2">
      <c r="B8" t="s">
        <v>109</v>
      </c>
      <c r="C8" s="45">
        <v>711862</v>
      </c>
      <c r="D8" s="45">
        <v>-454488</v>
      </c>
      <c r="E8" s="45">
        <v>257373</v>
      </c>
      <c r="F8" s="45">
        <v>-24080</v>
      </c>
      <c r="G8" s="45">
        <v>-14633</v>
      </c>
      <c r="H8" s="45">
        <v>154121</v>
      </c>
      <c r="I8" s="77">
        <f t="shared" si="1"/>
        <v>1.1008642857142859</v>
      </c>
      <c r="J8" s="45">
        <v>1477147</v>
      </c>
      <c r="K8" s="45">
        <v>2734303</v>
      </c>
      <c r="L8" s="45">
        <v>1257156</v>
      </c>
      <c r="M8" s="45">
        <v>1207149</v>
      </c>
      <c r="N8" s="45">
        <v>685700</v>
      </c>
      <c r="O8" s="45">
        <v>142131</v>
      </c>
      <c r="P8" s="45">
        <v>536259</v>
      </c>
      <c r="Q8" s="45">
        <v>63973</v>
      </c>
      <c r="R8" s="45">
        <v>400000</v>
      </c>
      <c r="S8" s="45">
        <v>281978</v>
      </c>
      <c r="T8" s="45">
        <v>-1902</v>
      </c>
      <c r="U8" s="45">
        <v>-382656</v>
      </c>
      <c r="V8" s="45">
        <v>-102580</v>
      </c>
    </row>
    <row r="9" spans="1:22" x14ac:dyDescent="0.2">
      <c r="B9" t="s">
        <v>108</v>
      </c>
      <c r="C9" s="45">
        <v>690201</v>
      </c>
      <c r="D9" s="45">
        <v>-395542</v>
      </c>
      <c r="E9" s="45">
        <v>294659</v>
      </c>
      <c r="F9" s="45">
        <v>-23567</v>
      </c>
      <c r="G9" s="45">
        <v>-18598</v>
      </c>
      <c r="H9" s="45">
        <v>259909</v>
      </c>
      <c r="I9" s="77">
        <f t="shared" si="1"/>
        <v>1.8564928571428572</v>
      </c>
      <c r="J9" s="45">
        <v>1323025</v>
      </c>
      <c r="K9" s="45">
        <v>2890965</v>
      </c>
      <c r="L9" s="45">
        <v>1567939</v>
      </c>
      <c r="M9" s="45">
        <v>1306511</v>
      </c>
      <c r="N9" s="45">
        <v>658438</v>
      </c>
      <c r="O9" s="45">
        <v>141800</v>
      </c>
      <c r="P9" s="45">
        <v>540228</v>
      </c>
      <c r="Q9" s="45">
        <v>166932</v>
      </c>
      <c r="R9" s="45">
        <v>400000</v>
      </c>
      <c r="S9" s="45">
        <v>310387</v>
      </c>
      <c r="T9" s="45">
        <v>-52838</v>
      </c>
      <c r="U9" s="45">
        <v>-144799</v>
      </c>
      <c r="V9" s="45">
        <v>112750</v>
      </c>
    </row>
    <row r="10" spans="1:22" x14ac:dyDescent="0.2">
      <c r="B10" t="s">
        <v>107</v>
      </c>
      <c r="C10" s="45">
        <v>402187</v>
      </c>
      <c r="D10" s="45">
        <v>-306119</v>
      </c>
      <c r="E10" s="45">
        <v>96068</v>
      </c>
      <c r="F10" s="45">
        <v>-12693</v>
      </c>
      <c r="G10" s="45">
        <v>-19053</v>
      </c>
      <c r="H10" s="45">
        <v>55748</v>
      </c>
      <c r="I10" s="77">
        <f>H10/$M$20*1000</f>
        <v>0.3982</v>
      </c>
      <c r="J10" s="45">
        <v>1064858</v>
      </c>
      <c r="K10" s="45">
        <v>2771990</v>
      </c>
      <c r="L10" s="45">
        <v>1707132</v>
      </c>
      <c r="M10" s="45">
        <v>1119714</v>
      </c>
      <c r="N10" s="45">
        <v>721142</v>
      </c>
      <c r="O10" s="45">
        <v>123568</v>
      </c>
      <c r="P10" s="45">
        <v>537311</v>
      </c>
      <c r="Q10" s="45">
        <v>53782</v>
      </c>
      <c r="R10" s="45">
        <v>350000</v>
      </c>
      <c r="S10" s="45">
        <v>-532</v>
      </c>
      <c r="T10" s="45">
        <v>-2704</v>
      </c>
      <c r="U10" s="45">
        <v>-46241</v>
      </c>
      <c r="V10" s="45">
        <v>-49478</v>
      </c>
    </row>
    <row r="11" spans="1:22" x14ac:dyDescent="0.2">
      <c r="B11" t="s">
        <v>106</v>
      </c>
      <c r="C11" s="45">
        <v>459686</v>
      </c>
      <c r="D11" s="45">
        <v>-283405</v>
      </c>
      <c r="E11" s="45">
        <v>176281</v>
      </c>
      <c r="F11" s="45">
        <v>-15028</v>
      </c>
      <c r="G11" s="45">
        <v>-20010</v>
      </c>
      <c r="H11" s="45">
        <v>81723</v>
      </c>
      <c r="I11" s="77"/>
      <c r="J11" s="45">
        <v>1009110</v>
      </c>
      <c r="K11" s="45">
        <v>2746617</v>
      </c>
      <c r="L11" s="45">
        <v>1737507</v>
      </c>
      <c r="M11" s="45">
        <v>1092054</v>
      </c>
      <c r="N11" s="45">
        <v>726956</v>
      </c>
      <c r="O11" s="45">
        <v>90110</v>
      </c>
      <c r="P11" s="45">
        <v>502567</v>
      </c>
      <c r="Q11" s="45">
        <v>103217</v>
      </c>
      <c r="R11" s="45">
        <v>350000</v>
      </c>
      <c r="S11" s="45">
        <v>170263</v>
      </c>
      <c r="T11" s="45">
        <v>118185</v>
      </c>
      <c r="U11" s="45">
        <v>-267557</v>
      </c>
      <c r="V11" s="45">
        <v>20891</v>
      </c>
    </row>
    <row r="12" spans="1:22" x14ac:dyDescent="0.2">
      <c r="B12" t="s">
        <v>105</v>
      </c>
      <c r="C12" s="45">
        <v>384652</v>
      </c>
      <c r="D12" s="45">
        <v>-209495</v>
      </c>
      <c r="E12" s="45">
        <v>175157</v>
      </c>
      <c r="F12" s="45">
        <v>-12761</v>
      </c>
      <c r="G12" s="45">
        <v>-27726</v>
      </c>
      <c r="H12" s="45">
        <v>185437</v>
      </c>
      <c r="I12" s="77"/>
      <c r="J12" s="45">
        <v>916003</v>
      </c>
      <c r="K12" s="45">
        <v>2844596</v>
      </c>
      <c r="L12" s="45">
        <v>1928592</v>
      </c>
      <c r="M12" s="45">
        <v>1165266</v>
      </c>
      <c r="N12" s="45">
        <v>778250</v>
      </c>
      <c r="O12" s="45">
        <v>70629</v>
      </c>
      <c r="P12" s="45">
        <v>526710</v>
      </c>
      <c r="Q12" s="45">
        <v>82451</v>
      </c>
      <c r="R12" s="45">
        <v>447875</v>
      </c>
      <c r="S12" s="45">
        <v>206468</v>
      </c>
      <c r="T12" s="45">
        <v>90524</v>
      </c>
      <c r="U12" s="45">
        <v>-307332</v>
      </c>
      <c r="V12" s="45">
        <v>-10338</v>
      </c>
    </row>
    <row r="13" spans="1:22" x14ac:dyDescent="0.2">
      <c r="B13" t="s">
        <v>104</v>
      </c>
      <c r="C13" s="45">
        <v>324865</v>
      </c>
      <c r="D13" s="45">
        <v>-226882</v>
      </c>
      <c r="E13" s="45">
        <v>97984</v>
      </c>
      <c r="F13" s="45">
        <v>-9193</v>
      </c>
      <c r="G13" s="45">
        <v>-27548</v>
      </c>
      <c r="H13" s="45">
        <v>241559</v>
      </c>
      <c r="J13" s="45">
        <v>730566</v>
      </c>
      <c r="K13" s="45">
        <v>3009556</v>
      </c>
      <c r="L13" s="45">
        <v>2278989</v>
      </c>
      <c r="M13" s="45">
        <v>1263741</v>
      </c>
      <c r="N13" s="45">
        <v>1062384</v>
      </c>
      <c r="O13" s="45">
        <v>58127</v>
      </c>
      <c r="P13" s="45">
        <v>527770</v>
      </c>
      <c r="Q13" s="45">
        <v>92870</v>
      </c>
      <c r="R13" s="45">
        <v>547840</v>
      </c>
      <c r="S13" s="45">
        <v>184311</v>
      </c>
      <c r="T13" s="45">
        <v>-175136</v>
      </c>
      <c r="U13" s="45">
        <v>-9000</v>
      </c>
      <c r="V13" s="45">
        <v>174</v>
      </c>
    </row>
    <row r="14" spans="1:22" x14ac:dyDescent="0.2">
      <c r="B14" t="s">
        <v>103</v>
      </c>
      <c r="C14" s="45">
        <v>254647</v>
      </c>
      <c r="D14" s="45">
        <v>-250958</v>
      </c>
      <c r="E14" s="45">
        <v>3686</v>
      </c>
      <c r="F14" s="45">
        <v>-6142</v>
      </c>
      <c r="G14" s="45">
        <v>-26363</v>
      </c>
      <c r="H14" s="45">
        <v>-19490</v>
      </c>
      <c r="J14" s="45">
        <v>489007</v>
      </c>
      <c r="K14" s="45">
        <v>2737852</v>
      </c>
      <c r="L14" s="45">
        <v>2248845</v>
      </c>
      <c r="M14" s="45">
        <v>868414</v>
      </c>
      <c r="N14" s="45">
        <v>962588</v>
      </c>
      <c r="O14" s="45">
        <v>75562</v>
      </c>
      <c r="P14" s="45">
        <v>544526</v>
      </c>
      <c r="Q14" s="45">
        <v>92722</v>
      </c>
      <c r="R14" s="45">
        <v>117958</v>
      </c>
      <c r="S14" s="45">
        <v>147616</v>
      </c>
      <c r="T14" s="45">
        <v>-5844</v>
      </c>
      <c r="U14" s="45">
        <v>-102100</v>
      </c>
      <c r="V14" s="45">
        <v>39672</v>
      </c>
    </row>
    <row r="15" spans="1:22" x14ac:dyDescent="0.2">
      <c r="C15" s="45"/>
      <c r="D15" s="45"/>
      <c r="E15" s="45"/>
      <c r="F15" s="45"/>
      <c r="G15" s="45"/>
      <c r="H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  <c r="R16" s="45"/>
      <c r="S16" s="45"/>
      <c r="T16" s="45"/>
      <c r="U16" s="45"/>
      <c r="V16" s="45"/>
    </row>
    <row r="17" spans="1:22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  <c r="R17" s="45"/>
      <c r="S17" s="45"/>
      <c r="T17" s="45"/>
      <c r="U17" s="45"/>
      <c r="V17" s="45"/>
    </row>
    <row r="18" spans="1:22" x14ac:dyDescent="0.2">
      <c r="A18" s="13">
        <v>2020</v>
      </c>
      <c r="B18" s="26">
        <f>VLOOKUP(A1,'2020'!A40:E210,5,FALSE)</f>
        <v>1277270</v>
      </c>
      <c r="C18" s="26">
        <v>1282000</v>
      </c>
      <c r="D18" s="26">
        <f>VLOOKUP(A1,'2020'!A40:F210,6,FALSE)</f>
        <v>-187258</v>
      </c>
      <c r="E18" s="26">
        <v>24700</v>
      </c>
      <c r="F18" s="4">
        <f>D18/E18</f>
        <v>-7.5812955465587049</v>
      </c>
      <c r="G18" s="139">
        <v>0</v>
      </c>
      <c r="J18" s="6">
        <v>2020</v>
      </c>
      <c r="K18" s="17">
        <f>VLOOKUP(A1,'2020'!A40:B210,2,FALSE)</f>
        <v>0</v>
      </c>
      <c r="L18" s="17">
        <f>VLOOKUP(A1,'2020'!A40:C210,3,FALSE)</f>
        <v>508497</v>
      </c>
      <c r="M18" s="23">
        <f>VLOOKUP(A1,'2020'!A40:D210,4,FALSE)</f>
        <v>140000000</v>
      </c>
      <c r="N18" s="6"/>
      <c r="O18" s="6"/>
      <c r="R18" s="45"/>
      <c r="S18" s="45"/>
      <c r="T18" s="45"/>
      <c r="U18" s="45"/>
      <c r="V18" s="45"/>
    </row>
    <row r="19" spans="1:22" x14ac:dyDescent="0.2">
      <c r="A19" s="13">
        <v>2021</v>
      </c>
      <c r="B19" s="26">
        <f>VLOOKUP(A1,'2021'!A40:E210,5,FALSE)</f>
        <v>1423851</v>
      </c>
      <c r="C19" s="26">
        <v>1227000</v>
      </c>
      <c r="D19" s="26">
        <f>VLOOKUP(A1,'2021'!A40:F210,6,FALSE)</f>
        <v>490303</v>
      </c>
      <c r="E19" s="26">
        <v>24000</v>
      </c>
      <c r="F19" s="4">
        <f>D19/E19</f>
        <v>20.429291666666668</v>
      </c>
      <c r="G19" s="140"/>
      <c r="J19" s="6">
        <v>2021</v>
      </c>
      <c r="K19" s="17">
        <f>VLOOKUP(A1,'2021'!A40:B210,2,FALSE)</f>
        <v>1400000</v>
      </c>
      <c r="L19" s="17">
        <f>VLOOKUP(A1,'2021'!A40:C210,3,FALSE)</f>
        <v>1009110</v>
      </c>
      <c r="M19" s="23">
        <f>VLOOKUP(A1,'2021'!A40:D210,4,FALSE)</f>
        <v>140000000</v>
      </c>
      <c r="N19" s="6"/>
      <c r="O19" s="6"/>
      <c r="Q19" s="64"/>
      <c r="R19" s="45"/>
      <c r="S19" s="45"/>
      <c r="T19" s="45"/>
      <c r="U19" s="45"/>
      <c r="V19" s="45"/>
    </row>
    <row r="20" spans="1:22" x14ac:dyDescent="0.2">
      <c r="A20" s="13">
        <v>2022</v>
      </c>
      <c r="B20" s="26">
        <f>VLOOKUP(A1,'2022'!A40:E210,5,FALSE)</f>
        <v>2420426</v>
      </c>
      <c r="C20" s="26">
        <v>1570000</v>
      </c>
      <c r="D20" s="26">
        <f>VLOOKUP(A1,'2022'!A40:F210,6,FALSE)</f>
        <v>487942</v>
      </c>
      <c r="E20" s="26">
        <v>312800</v>
      </c>
      <c r="F20" s="4">
        <f>D20/E20</f>
        <v>1.5599168797953964</v>
      </c>
      <c r="G20" s="140"/>
      <c r="J20" s="13">
        <v>2022</v>
      </c>
      <c r="K20" s="17">
        <f>VLOOKUP(A1,'2022'!A40:B210,2,FALSE)</f>
        <v>1400000</v>
      </c>
      <c r="L20" s="17">
        <f>VLOOKUP(A1,'2022'!A40:C210,3,FALSE)</f>
        <v>1528054</v>
      </c>
      <c r="M20" s="23">
        <f>VLOOKUP(A1,'2022'!A40:D210,4,FALSE)</f>
        <v>140000000</v>
      </c>
      <c r="N20" s="23"/>
      <c r="O20" s="6"/>
      <c r="R20" s="45"/>
      <c r="S20" s="45"/>
      <c r="T20" s="45"/>
      <c r="U20" s="45"/>
      <c r="V20" s="45"/>
    </row>
    <row r="21" spans="1:22" x14ac:dyDescent="0.2">
      <c r="A21" s="13">
        <v>2023</v>
      </c>
      <c r="B21" s="3">
        <f>VLOOKUP(A1,'2023'!A40:E210,5,FALSE)</f>
        <v>3187472</v>
      </c>
      <c r="C21" s="3">
        <v>1597000</v>
      </c>
      <c r="D21" s="26">
        <f>VLOOKUP(A1,'2023'!A40:F210,6,FALSE)</f>
        <v>155371</v>
      </c>
      <c r="E21" s="3">
        <v>158200</v>
      </c>
      <c r="F21" s="4">
        <f>D21/E21</f>
        <v>0.98211757269279398</v>
      </c>
      <c r="G21" s="141"/>
      <c r="J21" s="13">
        <v>2023</v>
      </c>
      <c r="K21" s="17">
        <f>VLOOKUP(A1,'2023'!A40:B210,2,FALSE)</f>
        <v>1400000</v>
      </c>
      <c r="L21" s="17">
        <f>VLOOKUP(A1,'2023'!A40:C210,3,FALSE)</f>
        <v>1672142</v>
      </c>
      <c r="M21" s="23">
        <f>VLOOKUP(A1,'2023'!A40:D210,4,FALSE)</f>
        <v>140000000</v>
      </c>
      <c r="N21" s="39"/>
      <c r="O21" s="6"/>
      <c r="R21" s="45"/>
      <c r="S21" s="45"/>
      <c r="T21" s="45"/>
      <c r="U21" s="45"/>
      <c r="V21" s="45"/>
    </row>
    <row r="22" spans="1:22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1400000</v>
      </c>
      <c r="L22" s="17">
        <f>L21</f>
        <v>1672142</v>
      </c>
      <c r="M22" s="23">
        <f>M21</f>
        <v>140000000</v>
      </c>
      <c r="N22" s="39"/>
      <c r="O22" s="6"/>
      <c r="R22" s="45"/>
      <c r="S22" s="45"/>
      <c r="T22" s="45"/>
      <c r="U22" s="45"/>
      <c r="V22" s="45"/>
    </row>
    <row r="23" spans="1:22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45"/>
      <c r="S23" s="45"/>
      <c r="T23" s="45"/>
      <c r="U23" s="45"/>
      <c r="V23" s="45"/>
    </row>
    <row r="24" spans="1:22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  <c r="R24" s="45"/>
      <c r="S24" s="45"/>
      <c r="T24" s="45"/>
      <c r="U24" s="45"/>
      <c r="V24" s="45"/>
    </row>
    <row r="25" spans="1:22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  <c r="R25" s="45"/>
      <c r="S25" s="45"/>
      <c r="T25" s="45"/>
      <c r="U25" s="45"/>
      <c r="V25" s="45"/>
    </row>
    <row r="26" spans="1:22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  <c r="R26" s="45"/>
      <c r="S26" s="45"/>
      <c r="T26" s="45"/>
      <c r="U26" s="45"/>
      <c r="V26" s="45"/>
    </row>
    <row r="27" spans="1:22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22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22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22" x14ac:dyDescent="0.2">
      <c r="B31" s="69">
        <f>INDEX(A18:A21,MATCH(MAX(D18:D21),D18:D21,0))</f>
        <v>2021</v>
      </c>
      <c r="C31" s="60">
        <v>26400</v>
      </c>
      <c r="D31" s="26">
        <f>VLOOKUP(B31,A18:D21,4,FALSE)</f>
        <v>490303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1.1097857142857146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22" x14ac:dyDescent="0.2">
      <c r="J32" s="41" t="s">
        <v>61</v>
      </c>
      <c r="K32" s="37">
        <f>E21/M21*1000</f>
        <v>1.1299999999999999</v>
      </c>
      <c r="L32" s="13" t="e">
        <f>E22/N22*1000</f>
        <v>#DIV/0!</v>
      </c>
      <c r="N32" s="130" t="s">
        <v>71</v>
      </c>
      <c r="O32" s="131"/>
      <c r="P32" s="74">
        <f>K31*P26</f>
        <v>13.91671285714286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14.170199999999998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11.943871428571429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  <row r="56" ht="16" customHeight="1" x14ac:dyDescent="0.2"/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FA40D-7CC8-B54B-BE59-3FF983BF86D2}">
  <sheetPr codeName="Sheet67"/>
  <dimension ref="A1:V56"/>
  <sheetViews>
    <sheetView workbookViewId="0">
      <selection activeCell="H35" sqref="H35"/>
    </sheetView>
  </sheetViews>
  <sheetFormatPr baseColWidth="10" defaultRowHeight="16" x14ac:dyDescent="0.2"/>
  <cols>
    <col min="2" max="2" width="14.83203125" customWidth="1"/>
    <col min="3" max="3" width="18" customWidth="1"/>
    <col min="4" max="4" width="17.33203125" customWidth="1"/>
    <col min="5" max="5" width="17.6640625" customWidth="1"/>
    <col min="6" max="6" width="18.5" customWidth="1"/>
    <col min="7" max="7" width="16" customWidth="1"/>
    <col min="9" max="9" width="17.6640625" customWidth="1"/>
    <col min="13" max="13" width="13.6640625" customWidth="1"/>
    <col min="16" max="16" width="13.1640625" customWidth="1"/>
    <col min="17" max="17" width="15.83203125" customWidth="1"/>
    <col min="18" max="18" width="16.33203125" customWidth="1"/>
  </cols>
  <sheetData>
    <row r="1" spans="1:22" x14ac:dyDescent="0.2">
      <c r="A1" s="142" t="s">
        <v>279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144149</v>
      </c>
      <c r="D3" s="45">
        <v>-105954</v>
      </c>
      <c r="E3" s="45">
        <v>38194</v>
      </c>
      <c r="F3" s="45">
        <v>0</v>
      </c>
      <c r="G3" s="45">
        <v>0</v>
      </c>
      <c r="H3" s="45">
        <v>55004</v>
      </c>
      <c r="I3" s="77">
        <f t="shared" ref="I3:I5" si="0">H3/$M$21*1000</f>
        <v>1.3751</v>
      </c>
      <c r="J3" s="45">
        <v>1374260</v>
      </c>
      <c r="K3" s="45">
        <v>1633585</v>
      </c>
      <c r="L3" s="45">
        <v>259325</v>
      </c>
      <c r="M3" s="45">
        <v>1244748</v>
      </c>
      <c r="N3" s="45">
        <v>259325</v>
      </c>
      <c r="O3" s="45">
        <v>8993</v>
      </c>
      <c r="P3" s="45">
        <v>65975</v>
      </c>
      <c r="Q3" s="45">
        <v>14626</v>
      </c>
      <c r="R3" s="45">
        <v>1145000</v>
      </c>
      <c r="S3" s="45">
        <v>23565</v>
      </c>
      <c r="T3" s="45">
        <v>-29873</v>
      </c>
      <c r="U3" s="45">
        <v>-12</v>
      </c>
      <c r="V3" s="45">
        <v>-6319</v>
      </c>
    </row>
    <row r="4" spans="1:22" x14ac:dyDescent="0.2">
      <c r="B4" t="s">
        <v>21</v>
      </c>
      <c r="C4" s="45">
        <v>143521</v>
      </c>
      <c r="D4" s="45">
        <v>-86169</v>
      </c>
      <c r="E4" s="45">
        <v>57352</v>
      </c>
      <c r="F4" s="45">
        <v>0</v>
      </c>
      <c r="G4" s="45">
        <v>0</v>
      </c>
      <c r="H4" s="45">
        <v>51182</v>
      </c>
      <c r="I4" s="77">
        <f t="shared" si="0"/>
        <v>1.27955</v>
      </c>
      <c r="J4" s="45">
        <v>1419256</v>
      </c>
      <c r="K4" s="45">
        <v>1604894</v>
      </c>
      <c r="L4" s="45">
        <v>185638</v>
      </c>
      <c r="M4" s="45">
        <v>1201974</v>
      </c>
      <c r="N4" s="45">
        <v>185638</v>
      </c>
      <c r="O4" s="45">
        <v>9963</v>
      </c>
      <c r="P4" s="45">
        <v>57507</v>
      </c>
      <c r="Q4" s="45">
        <v>20451</v>
      </c>
      <c r="R4" s="45">
        <v>1102000</v>
      </c>
      <c r="S4" s="45">
        <v>30645</v>
      </c>
      <c r="T4" s="45">
        <v>162070</v>
      </c>
      <c r="U4" s="45">
        <v>-199933</v>
      </c>
      <c r="V4" s="45">
        <v>-7216</v>
      </c>
    </row>
    <row r="5" spans="1:22" x14ac:dyDescent="0.2">
      <c r="B5" t="s">
        <v>22</v>
      </c>
      <c r="C5" s="45">
        <v>132863</v>
      </c>
      <c r="D5" s="45">
        <v>-69891</v>
      </c>
      <c r="E5" s="45">
        <v>62972</v>
      </c>
      <c r="F5" s="45">
        <v>0</v>
      </c>
      <c r="G5" s="45">
        <v>0</v>
      </c>
      <c r="H5" s="45">
        <v>117107</v>
      </c>
      <c r="I5" s="77">
        <f t="shared" si="0"/>
        <v>2.9276749999999998</v>
      </c>
      <c r="J5" s="45">
        <v>1368074</v>
      </c>
      <c r="K5" s="45">
        <v>1755289</v>
      </c>
      <c r="L5" s="45">
        <v>387215</v>
      </c>
      <c r="M5" s="45">
        <v>1336866</v>
      </c>
      <c r="N5" s="45">
        <v>387215</v>
      </c>
      <c r="O5" s="45">
        <v>10340</v>
      </c>
      <c r="P5" s="45">
        <v>52699</v>
      </c>
      <c r="Q5" s="45">
        <v>28098</v>
      </c>
      <c r="R5" s="45">
        <v>1226000</v>
      </c>
      <c r="S5" s="45">
        <v>97484</v>
      </c>
      <c r="T5" s="45">
        <v>-96129</v>
      </c>
      <c r="U5" s="45">
        <v>-76</v>
      </c>
      <c r="V5" s="45">
        <v>1278</v>
      </c>
    </row>
    <row r="6" spans="1:22" x14ac:dyDescent="0.2">
      <c r="B6" t="s">
        <v>23</v>
      </c>
      <c r="C6" s="45">
        <v>128677</v>
      </c>
      <c r="D6" s="45">
        <v>-61801</v>
      </c>
      <c r="E6" s="45">
        <v>66875</v>
      </c>
      <c r="F6" s="45">
        <v>0</v>
      </c>
      <c r="G6" s="45">
        <v>0</v>
      </c>
      <c r="H6" s="45">
        <v>105633</v>
      </c>
      <c r="I6" s="77">
        <f>H6/$M$21*1000</f>
        <v>2.640825</v>
      </c>
      <c r="J6" s="45">
        <v>1488467</v>
      </c>
      <c r="K6" s="45">
        <v>1636811</v>
      </c>
      <c r="L6" s="45">
        <v>148344</v>
      </c>
      <c r="M6" s="45">
        <v>1368089</v>
      </c>
      <c r="N6" s="45">
        <v>148344</v>
      </c>
      <c r="O6" s="45">
        <v>10493</v>
      </c>
      <c r="P6" s="45">
        <v>155181</v>
      </c>
      <c r="Q6" s="45">
        <v>26389</v>
      </c>
      <c r="R6" s="45">
        <v>1157000</v>
      </c>
      <c r="S6" s="45">
        <v>128958</v>
      </c>
      <c r="T6" s="45">
        <v>-140046</v>
      </c>
      <c r="U6" s="45">
        <v>0</v>
      </c>
      <c r="V6" s="45">
        <v>-11087</v>
      </c>
    </row>
    <row r="7" spans="1:22" x14ac:dyDescent="0.2">
      <c r="B7" t="s">
        <v>110</v>
      </c>
      <c r="C7" s="45">
        <v>139426</v>
      </c>
      <c r="D7" s="45">
        <v>-80691</v>
      </c>
      <c r="E7" s="45">
        <v>58734</v>
      </c>
      <c r="F7" s="45">
        <v>0</v>
      </c>
      <c r="G7" s="45">
        <v>0</v>
      </c>
      <c r="H7" s="45">
        <v>53796</v>
      </c>
      <c r="I7" s="77">
        <f t="shared" ref="I7:I9" si="1">H7/$M$20*1000</f>
        <v>1.3449</v>
      </c>
      <c r="J7" s="45">
        <v>1382833</v>
      </c>
      <c r="K7" s="45">
        <v>1495628</v>
      </c>
      <c r="L7" s="45">
        <v>112795</v>
      </c>
      <c r="M7" s="45">
        <v>1215235</v>
      </c>
      <c r="N7" s="45">
        <v>112795</v>
      </c>
      <c r="O7" s="45">
        <v>9374</v>
      </c>
      <c r="P7" s="45">
        <v>111602</v>
      </c>
      <c r="Q7" s="45">
        <v>37477</v>
      </c>
      <c r="R7" s="45">
        <v>1053000</v>
      </c>
      <c r="S7" s="45">
        <v>34060</v>
      </c>
      <c r="T7" s="45">
        <v>-7617</v>
      </c>
      <c r="U7" s="45">
        <v>-39657</v>
      </c>
      <c r="V7" s="45">
        <v>-13213</v>
      </c>
    </row>
    <row r="8" spans="1:22" x14ac:dyDescent="0.2">
      <c r="B8" t="s">
        <v>109</v>
      </c>
      <c r="C8" s="45">
        <v>146130</v>
      </c>
      <c r="D8" s="45">
        <v>-71575</v>
      </c>
      <c r="E8" s="45">
        <v>74554</v>
      </c>
      <c r="F8" s="45">
        <v>0</v>
      </c>
      <c r="G8" s="45">
        <v>0</v>
      </c>
      <c r="H8" s="45">
        <v>93474</v>
      </c>
      <c r="I8" s="77">
        <f t="shared" si="1"/>
        <v>2.3368500000000001</v>
      </c>
      <c r="J8" s="45">
        <v>1369037</v>
      </c>
      <c r="K8" s="45">
        <v>1479241</v>
      </c>
      <c r="L8" s="45">
        <v>110203</v>
      </c>
      <c r="M8" s="45">
        <v>1187253</v>
      </c>
      <c r="N8" s="45">
        <v>110203</v>
      </c>
      <c r="O8" s="45">
        <v>11975</v>
      </c>
      <c r="P8" s="45">
        <v>85335</v>
      </c>
      <c r="Q8" s="45">
        <v>50590</v>
      </c>
      <c r="R8" s="45">
        <v>1036000</v>
      </c>
      <c r="S8" s="45">
        <v>61438</v>
      </c>
      <c r="T8" s="45">
        <v>-45475</v>
      </c>
      <c r="U8" s="45">
        <v>-239</v>
      </c>
      <c r="V8" s="45">
        <v>15723</v>
      </c>
    </row>
    <row r="9" spans="1:22" x14ac:dyDescent="0.2">
      <c r="B9" t="s">
        <v>108</v>
      </c>
      <c r="C9" s="45">
        <v>156764</v>
      </c>
      <c r="D9" s="45">
        <v>-57826</v>
      </c>
      <c r="E9" s="45">
        <v>98937</v>
      </c>
      <c r="F9" s="45">
        <v>0</v>
      </c>
      <c r="G9" s="45">
        <v>0</v>
      </c>
      <c r="H9" s="45">
        <v>81717</v>
      </c>
      <c r="I9" s="77">
        <f t="shared" si="1"/>
        <v>2.0429250000000003</v>
      </c>
      <c r="J9" s="45">
        <v>1275562</v>
      </c>
      <c r="K9" s="45">
        <v>1384252</v>
      </c>
      <c r="L9" s="45">
        <v>108689</v>
      </c>
      <c r="M9" s="45">
        <v>1080032</v>
      </c>
      <c r="N9" s="45">
        <v>108689</v>
      </c>
      <c r="O9" s="45">
        <v>11544</v>
      </c>
      <c r="P9" s="45">
        <v>85886</v>
      </c>
      <c r="Q9" s="45">
        <v>34867</v>
      </c>
      <c r="R9" s="45">
        <v>941000</v>
      </c>
      <c r="S9" s="45">
        <v>57364</v>
      </c>
      <c r="T9" s="45">
        <v>78574</v>
      </c>
      <c r="U9" s="45">
        <v>-139688</v>
      </c>
      <c r="V9" s="45">
        <v>-3749</v>
      </c>
    </row>
    <row r="10" spans="1:22" x14ac:dyDescent="0.2">
      <c r="B10" t="s">
        <v>107</v>
      </c>
      <c r="C10" s="45">
        <v>142602</v>
      </c>
      <c r="D10" s="45">
        <v>-64323</v>
      </c>
      <c r="E10" s="45">
        <v>78279</v>
      </c>
      <c r="F10" s="45">
        <v>0</v>
      </c>
      <c r="G10" s="45">
        <v>0</v>
      </c>
      <c r="H10" s="45">
        <v>54392</v>
      </c>
      <c r="I10" s="77">
        <f>H10/$M$20*1000</f>
        <v>1.3597999999999999</v>
      </c>
      <c r="J10" s="45">
        <v>1367345</v>
      </c>
      <c r="K10" s="45">
        <v>1463709</v>
      </c>
      <c r="L10" s="45">
        <v>96364</v>
      </c>
      <c r="M10" s="45">
        <v>1147836</v>
      </c>
      <c r="N10" s="45">
        <v>96364</v>
      </c>
      <c r="O10" s="45">
        <v>12226</v>
      </c>
      <c r="P10" s="45">
        <v>86227</v>
      </c>
      <c r="Q10" s="45">
        <v>38437</v>
      </c>
      <c r="R10" s="45">
        <v>1004000</v>
      </c>
      <c r="S10" s="45">
        <v>33565</v>
      </c>
      <c r="T10" s="45">
        <v>32062</v>
      </c>
      <c r="U10" s="45">
        <v>-60000</v>
      </c>
      <c r="V10" s="45">
        <v>5628</v>
      </c>
    </row>
    <row r="11" spans="1:22" x14ac:dyDescent="0.2">
      <c r="B11" t="s">
        <v>106</v>
      </c>
      <c r="C11" s="45">
        <v>153358</v>
      </c>
      <c r="D11" s="45">
        <v>-88879</v>
      </c>
      <c r="E11" s="45">
        <v>64478</v>
      </c>
      <c r="F11" s="45">
        <v>0</v>
      </c>
      <c r="G11" s="45">
        <v>0</v>
      </c>
      <c r="H11" s="45">
        <v>58621</v>
      </c>
      <c r="I11" s="77"/>
      <c r="J11" s="45">
        <v>1372953</v>
      </c>
      <c r="K11" s="45">
        <v>1499394</v>
      </c>
      <c r="L11" s="45">
        <v>126441</v>
      </c>
      <c r="M11" s="45">
        <v>1170116</v>
      </c>
      <c r="N11" s="45">
        <v>126441</v>
      </c>
      <c r="O11" s="45">
        <v>9580</v>
      </c>
      <c r="P11" s="45">
        <v>99290</v>
      </c>
      <c r="Q11" s="45">
        <v>32809</v>
      </c>
      <c r="R11" s="45">
        <v>1024000</v>
      </c>
      <c r="S11" s="45">
        <v>49338</v>
      </c>
      <c r="T11" s="45">
        <v>-46824</v>
      </c>
      <c r="U11" s="45">
        <v>-191</v>
      </c>
      <c r="V11" s="45">
        <v>2323</v>
      </c>
    </row>
    <row r="12" spans="1:22" x14ac:dyDescent="0.2">
      <c r="B12" t="s">
        <v>105</v>
      </c>
      <c r="C12" s="45">
        <v>156635</v>
      </c>
      <c r="D12" s="45">
        <v>-80066</v>
      </c>
      <c r="E12" s="45">
        <v>76568</v>
      </c>
      <c r="F12" s="45">
        <v>0</v>
      </c>
      <c r="G12" s="45">
        <v>0</v>
      </c>
      <c r="H12" s="45">
        <v>85532</v>
      </c>
      <c r="I12" s="77"/>
      <c r="J12" s="45">
        <v>1314331</v>
      </c>
      <c r="K12" s="45">
        <v>1446443</v>
      </c>
      <c r="L12" s="45">
        <v>132111</v>
      </c>
      <c r="M12" s="45">
        <v>1104620</v>
      </c>
      <c r="N12" s="45">
        <v>132111</v>
      </c>
      <c r="O12" s="45">
        <v>10735</v>
      </c>
      <c r="P12" s="45">
        <v>91262</v>
      </c>
      <c r="Q12" s="45">
        <v>30577</v>
      </c>
      <c r="R12" s="45">
        <v>968000</v>
      </c>
      <c r="S12" s="45">
        <v>99359</v>
      </c>
      <c r="T12" s="45">
        <v>12582</v>
      </c>
      <c r="U12" s="45">
        <v>-98925</v>
      </c>
      <c r="V12" s="45">
        <v>13017</v>
      </c>
    </row>
    <row r="13" spans="1:22" x14ac:dyDescent="0.2">
      <c r="B13" t="s">
        <v>104</v>
      </c>
      <c r="C13" s="45">
        <v>166336</v>
      </c>
      <c r="D13" s="45">
        <v>-61245</v>
      </c>
      <c r="E13" s="45">
        <v>105091</v>
      </c>
      <c r="F13" s="45">
        <v>0</v>
      </c>
      <c r="G13" s="45">
        <v>0</v>
      </c>
      <c r="H13" s="45">
        <v>81277</v>
      </c>
      <c r="J13" s="45">
        <v>1228799</v>
      </c>
      <c r="K13" s="45">
        <v>1441188</v>
      </c>
      <c r="L13" s="45">
        <v>212388</v>
      </c>
      <c r="M13" s="45">
        <v>1101224</v>
      </c>
      <c r="N13" s="45">
        <v>212388</v>
      </c>
      <c r="O13" s="45">
        <v>10369</v>
      </c>
      <c r="P13" s="45">
        <v>87645</v>
      </c>
      <c r="Q13" s="45">
        <v>17559</v>
      </c>
      <c r="R13" s="45">
        <v>978000</v>
      </c>
      <c r="S13" s="45">
        <v>50451</v>
      </c>
      <c r="T13" s="45">
        <v>-62077</v>
      </c>
      <c r="U13" s="45">
        <v>4</v>
      </c>
      <c r="V13" s="45">
        <v>-11621</v>
      </c>
    </row>
    <row r="14" spans="1:22" x14ac:dyDescent="0.2">
      <c r="B14" t="s">
        <v>103</v>
      </c>
      <c r="C14" s="45">
        <v>132245</v>
      </c>
      <c r="D14" s="45">
        <v>-59015</v>
      </c>
      <c r="E14" s="45">
        <v>73229</v>
      </c>
      <c r="F14" s="45">
        <v>0</v>
      </c>
      <c r="G14" s="45">
        <v>0</v>
      </c>
      <c r="H14" s="45">
        <v>51695</v>
      </c>
      <c r="J14" s="45">
        <v>1275022</v>
      </c>
      <c r="K14" s="45">
        <v>1371933</v>
      </c>
      <c r="L14" s="45">
        <v>96911</v>
      </c>
      <c r="M14" s="45">
        <v>1026570</v>
      </c>
      <c r="N14" s="45">
        <v>96911</v>
      </c>
      <c r="O14" s="45">
        <v>10528</v>
      </c>
      <c r="P14" s="45">
        <v>69009</v>
      </c>
      <c r="Q14" s="45">
        <v>29207</v>
      </c>
      <c r="R14" s="45">
        <v>911000</v>
      </c>
      <c r="S14" s="45">
        <v>35447</v>
      </c>
      <c r="T14" s="45">
        <v>35494</v>
      </c>
      <c r="U14" s="45">
        <v>-60000</v>
      </c>
      <c r="V14" s="45">
        <v>10942</v>
      </c>
    </row>
    <row r="15" spans="1:22" x14ac:dyDescent="0.2">
      <c r="C15" s="45"/>
      <c r="D15" s="45"/>
      <c r="E15" s="45"/>
      <c r="F15" s="45"/>
      <c r="G15" s="45"/>
      <c r="H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  <c r="R16" s="45"/>
      <c r="S16" s="45"/>
      <c r="T16" s="45"/>
      <c r="U16" s="45"/>
      <c r="V16" s="45"/>
    </row>
    <row r="17" spans="1:22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  <c r="R17" s="45"/>
      <c r="S17" s="45"/>
      <c r="T17" s="45"/>
      <c r="U17" s="45"/>
      <c r="V17" s="45"/>
    </row>
    <row r="18" spans="1:22" x14ac:dyDescent="0.2">
      <c r="A18" s="13">
        <v>2020</v>
      </c>
      <c r="B18" s="26">
        <f>VLOOKUP(A1,'2020'!A40:E210,5,FALSE)</f>
        <v>518185</v>
      </c>
      <c r="C18" s="26">
        <v>620000</v>
      </c>
      <c r="D18" s="26">
        <f>VLOOKUP(A1,'2020'!A40:F210,6,FALSE)</f>
        <v>237680</v>
      </c>
      <c r="E18" s="26">
        <v>224800</v>
      </c>
      <c r="F18" s="4">
        <f>D18/E18</f>
        <v>1.0572953736654804</v>
      </c>
      <c r="G18" s="139">
        <v>0</v>
      </c>
      <c r="J18" s="6">
        <v>2020</v>
      </c>
      <c r="K18" s="17">
        <f>VLOOKUP(A1,'2020'!A40:B210,2,FALSE)</f>
        <v>0</v>
      </c>
      <c r="L18" s="17">
        <f>VLOOKUP(A1,'2020'!A40:C210,3,FALSE)</f>
        <v>0</v>
      </c>
      <c r="M18" s="23">
        <f>VLOOKUP(A1,'2020'!A40:D210,4,FALSE)</f>
        <v>0</v>
      </c>
      <c r="N18" s="6"/>
      <c r="O18" s="6"/>
      <c r="R18" s="45"/>
      <c r="S18" s="45"/>
      <c r="T18" s="45"/>
      <c r="U18" s="45"/>
      <c r="V18" s="45"/>
    </row>
    <row r="19" spans="1:22" x14ac:dyDescent="0.2">
      <c r="A19" s="13">
        <v>2021</v>
      </c>
      <c r="B19" s="26">
        <f>VLOOKUP(A1,'2021'!A40:E210,5,FALSE)</f>
        <v>608576</v>
      </c>
      <c r="C19" s="26">
        <v>634000</v>
      </c>
      <c r="D19" s="26">
        <f>VLOOKUP(A1,'2021'!A40:F210,6,FALSE)</f>
        <v>277126</v>
      </c>
      <c r="E19" s="26">
        <v>244000</v>
      </c>
      <c r="F19" s="4">
        <f>D19/E19</f>
        <v>1.1357622950819672</v>
      </c>
      <c r="G19" s="140"/>
      <c r="J19" s="6">
        <v>2021</v>
      </c>
      <c r="K19" s="17">
        <f>VLOOKUP(A1,'2021'!A40:B210,2,FALSE)</f>
        <v>400000</v>
      </c>
      <c r="L19" s="17">
        <f>VLOOKUP(A1,'2021'!A40:C210,3,FALSE)</f>
        <v>1372953</v>
      </c>
      <c r="M19" s="23">
        <f>VLOOKUP(A1,'2021'!A40:D210,4,FALSE)</f>
        <v>40000000</v>
      </c>
      <c r="N19" s="6"/>
      <c r="O19" s="6"/>
      <c r="Q19" s="64"/>
      <c r="R19" s="45"/>
      <c r="S19" s="45"/>
      <c r="T19" s="45"/>
      <c r="U19" s="45"/>
      <c r="V19" s="45"/>
    </row>
    <row r="20" spans="1:22" x14ac:dyDescent="0.2">
      <c r="A20" s="13">
        <v>2022</v>
      </c>
      <c r="B20" s="26">
        <f>VLOOKUP(A1,'2022'!A40:E210,5,FALSE)</f>
        <v>584923</v>
      </c>
      <c r="C20" s="26">
        <v>725000</v>
      </c>
      <c r="D20" s="26">
        <f>VLOOKUP(A1,'2022'!A40:F210,6,FALSE)</f>
        <v>283380</v>
      </c>
      <c r="E20" s="26">
        <v>276000</v>
      </c>
      <c r="F20" s="4">
        <f>D20/E20</f>
        <v>1.0267391304347826</v>
      </c>
      <c r="G20" s="140"/>
      <c r="J20" s="13">
        <v>2022</v>
      </c>
      <c r="K20" s="17">
        <f>VLOOKUP(A1,'2022'!A40:B210,2,FALSE)</f>
        <v>400000</v>
      </c>
      <c r="L20" s="17">
        <f>VLOOKUP(A1,'2022'!A40:C210,3,FALSE)</f>
        <v>1382833</v>
      </c>
      <c r="M20" s="23">
        <f>VLOOKUP(A1,'2022'!A40:D210,4,FALSE)</f>
        <v>40000000</v>
      </c>
      <c r="N20" s="23"/>
      <c r="O20" s="6"/>
      <c r="R20" s="45"/>
      <c r="S20" s="45"/>
      <c r="T20" s="45"/>
      <c r="U20" s="45"/>
      <c r="V20" s="45"/>
    </row>
    <row r="21" spans="1:22" x14ac:dyDescent="0.2">
      <c r="A21" s="13">
        <v>2023</v>
      </c>
      <c r="B21" s="3">
        <f>VLOOKUP(A1,'2023'!A40:E210,5,FALSE)</f>
        <v>549212</v>
      </c>
      <c r="C21" s="3">
        <v>716200</v>
      </c>
      <c r="D21" s="26">
        <f>VLOOKUP(A1,'2023'!A40:F210,6,FALSE)</f>
        <v>328926</v>
      </c>
      <c r="E21" s="3">
        <v>288000</v>
      </c>
      <c r="F21" s="4">
        <f>D21/E21</f>
        <v>1.1421041666666667</v>
      </c>
      <c r="G21" s="141"/>
      <c r="J21" s="13">
        <v>2023</v>
      </c>
      <c r="K21" s="17">
        <f>VLOOKUP(A1,'2023'!A40:B210,2,FALSE)</f>
        <v>400000</v>
      </c>
      <c r="L21" s="17">
        <f>VLOOKUP(A1,'2023'!A40:C210,3,FALSE)</f>
        <v>1374260</v>
      </c>
      <c r="M21" s="23">
        <f>VLOOKUP(A1,'2023'!A40:D210,4,FALSE)</f>
        <v>40000000</v>
      </c>
      <c r="N21" s="39"/>
      <c r="O21" s="6"/>
      <c r="R21" s="45"/>
      <c r="S21" s="45"/>
      <c r="T21" s="45"/>
      <c r="U21" s="45"/>
      <c r="V21" s="45"/>
    </row>
    <row r="22" spans="1:22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400000</v>
      </c>
      <c r="L22" s="17">
        <f>L21</f>
        <v>1374260</v>
      </c>
      <c r="M22" s="23">
        <f>M21</f>
        <v>40000000</v>
      </c>
      <c r="N22" s="39"/>
      <c r="O22" s="6"/>
      <c r="R22" s="45"/>
      <c r="S22" s="45"/>
      <c r="T22" s="45"/>
      <c r="U22" s="45"/>
      <c r="V22" s="45"/>
    </row>
    <row r="23" spans="1:22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45"/>
      <c r="S23" s="45"/>
      <c r="T23" s="45"/>
      <c r="U23" s="45"/>
      <c r="V23" s="45"/>
    </row>
    <row r="24" spans="1:22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  <c r="R24" s="45"/>
      <c r="S24" s="45"/>
      <c r="T24" s="45"/>
      <c r="U24" s="45"/>
      <c r="V24" s="45"/>
    </row>
    <row r="25" spans="1:22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  <c r="R25" s="45"/>
      <c r="S25" s="45"/>
      <c r="T25" s="45"/>
      <c r="U25" s="45"/>
      <c r="V25" s="45"/>
    </row>
    <row r="26" spans="1:22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  <c r="R26" s="45"/>
      <c r="S26" s="45"/>
      <c r="T26" s="45"/>
      <c r="U26" s="45"/>
      <c r="V26" s="45"/>
    </row>
    <row r="27" spans="1:22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22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22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22" x14ac:dyDescent="0.2">
      <c r="B31" s="69">
        <f>INDEX(A18:A21,MATCH(MAX(D18:D21),D18:D21,0))</f>
        <v>2023</v>
      </c>
      <c r="C31" s="60">
        <v>75000</v>
      </c>
      <c r="D31" s="26">
        <f>VLOOKUP(B31,A18:D21,4,FALSE)</f>
        <v>328926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8.2231500000000004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22" x14ac:dyDescent="0.2">
      <c r="J32" s="41" t="s">
        <v>61</v>
      </c>
      <c r="K32" s="37">
        <f>E21/M21*1000</f>
        <v>7.2</v>
      </c>
      <c r="L32" s="13" t="e">
        <f>E22/N22*1000</f>
        <v>#DIV/0!</v>
      </c>
      <c r="N32" s="130" t="s">
        <v>71</v>
      </c>
      <c r="O32" s="131"/>
      <c r="P32" s="74">
        <f>K31*P26</f>
        <v>103.118301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90.287999999999997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34.356499999999997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  <row r="56" ht="16" customHeight="1" x14ac:dyDescent="0.2"/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F93BCC-BBDC-804C-8B26-A3BF19976344}">
  <sheetPr codeName="Sheet68"/>
  <dimension ref="A1:V56"/>
  <sheetViews>
    <sheetView workbookViewId="0">
      <selection activeCell="H35" sqref="H35"/>
    </sheetView>
  </sheetViews>
  <sheetFormatPr baseColWidth="10" defaultRowHeight="16" x14ac:dyDescent="0.2"/>
  <cols>
    <col min="2" max="2" width="14.83203125" customWidth="1"/>
    <col min="3" max="3" width="18" customWidth="1"/>
    <col min="4" max="4" width="17.33203125" customWidth="1"/>
    <col min="5" max="5" width="17.6640625" customWidth="1"/>
    <col min="6" max="6" width="18.5" customWidth="1"/>
    <col min="7" max="7" width="16" customWidth="1"/>
    <col min="9" max="9" width="17.6640625" customWidth="1"/>
    <col min="13" max="13" width="13.6640625" customWidth="1"/>
    <col min="16" max="16" width="13.1640625" customWidth="1"/>
    <col min="17" max="17" width="15.83203125" customWidth="1"/>
    <col min="18" max="18" width="16.33203125" customWidth="1"/>
  </cols>
  <sheetData>
    <row r="1" spans="1:22" x14ac:dyDescent="0.2">
      <c r="A1" s="142" t="s">
        <v>195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625862</v>
      </c>
      <c r="D3" s="45">
        <v>-435588</v>
      </c>
      <c r="E3" s="45">
        <v>190274</v>
      </c>
      <c r="F3" s="45">
        <v>-15779</v>
      </c>
      <c r="G3" s="45">
        <v>-44058</v>
      </c>
      <c r="H3" s="45">
        <v>44776</v>
      </c>
      <c r="I3" s="77">
        <f t="shared" ref="I3:I5" si="0">H3/$M$21*1000</f>
        <v>0.33566313957992722</v>
      </c>
      <c r="J3" s="45">
        <v>3296823</v>
      </c>
      <c r="K3" s="45">
        <v>5186553</v>
      </c>
      <c r="L3" s="45">
        <v>1889730</v>
      </c>
      <c r="M3" s="45">
        <v>1338882</v>
      </c>
      <c r="N3" s="45">
        <v>399977</v>
      </c>
      <c r="O3" s="45">
        <v>29065</v>
      </c>
      <c r="P3" s="45">
        <v>459992</v>
      </c>
      <c r="Q3" s="45">
        <v>370506</v>
      </c>
      <c r="R3" s="45">
        <v>425016</v>
      </c>
      <c r="S3" s="45">
        <v>374605</v>
      </c>
      <c r="T3" s="45">
        <v>86294</v>
      </c>
      <c r="U3" s="45">
        <v>-399370</v>
      </c>
      <c r="V3" s="45">
        <v>61530</v>
      </c>
    </row>
    <row r="4" spans="1:22" x14ac:dyDescent="0.2">
      <c r="B4" t="s">
        <v>21</v>
      </c>
      <c r="C4" s="45">
        <v>557205</v>
      </c>
      <c r="D4" s="45">
        <v>-378463</v>
      </c>
      <c r="E4" s="45">
        <v>178742</v>
      </c>
      <c r="F4" s="45">
        <v>-34907</v>
      </c>
      <c r="G4" s="45">
        <v>-57392</v>
      </c>
      <c r="H4" s="45">
        <v>32531</v>
      </c>
      <c r="I4" s="77">
        <f t="shared" si="0"/>
        <v>0.24386853657483051</v>
      </c>
      <c r="J4" s="45">
        <v>3222730</v>
      </c>
      <c r="K4" s="45">
        <v>5171270</v>
      </c>
      <c r="L4" s="45">
        <v>1948539</v>
      </c>
      <c r="M4" s="45">
        <v>1241097</v>
      </c>
      <c r="N4" s="45">
        <v>460534</v>
      </c>
      <c r="O4" s="45">
        <v>28366</v>
      </c>
      <c r="P4" s="45">
        <v>431391</v>
      </c>
      <c r="Q4" s="45">
        <v>308834</v>
      </c>
      <c r="R4" s="45">
        <v>413826</v>
      </c>
      <c r="S4" s="45">
        <v>-35714</v>
      </c>
      <c r="T4" s="45">
        <v>-168893</v>
      </c>
      <c r="U4" s="45">
        <v>183013</v>
      </c>
      <c r="V4" s="45">
        <v>-21593</v>
      </c>
    </row>
    <row r="5" spans="1:22" x14ac:dyDescent="0.2">
      <c r="B5" t="s">
        <v>22</v>
      </c>
      <c r="C5" s="45">
        <v>530868</v>
      </c>
      <c r="D5" s="45">
        <v>-385821</v>
      </c>
      <c r="E5" s="45">
        <v>148781</v>
      </c>
      <c r="F5" s="45">
        <v>-17495</v>
      </c>
      <c r="G5" s="45">
        <v>-43673</v>
      </c>
      <c r="H5" s="45">
        <v>19944</v>
      </c>
      <c r="I5" s="77">
        <f t="shared" si="0"/>
        <v>0.14951013167281732</v>
      </c>
      <c r="J5" s="45">
        <v>3173978</v>
      </c>
      <c r="K5" s="45">
        <v>5140761</v>
      </c>
      <c r="L5" s="45">
        <v>1966782</v>
      </c>
      <c r="M5" s="45">
        <v>1155329</v>
      </c>
      <c r="N5" s="45">
        <v>475126</v>
      </c>
      <c r="O5" s="45">
        <v>27459</v>
      </c>
      <c r="P5" s="45">
        <v>434425</v>
      </c>
      <c r="Q5" s="45">
        <v>330747</v>
      </c>
      <c r="R5" s="45">
        <v>264148</v>
      </c>
      <c r="S5" s="45">
        <v>196264</v>
      </c>
      <c r="T5" s="45">
        <v>-1084666</v>
      </c>
      <c r="U5" s="45">
        <v>655748</v>
      </c>
      <c r="V5" s="45">
        <v>-232654</v>
      </c>
    </row>
    <row r="6" spans="1:22" x14ac:dyDescent="0.2">
      <c r="B6" t="s">
        <v>23</v>
      </c>
      <c r="C6" s="45">
        <v>467008</v>
      </c>
      <c r="D6" s="45">
        <v>-326632</v>
      </c>
      <c r="E6" s="45">
        <v>136641</v>
      </c>
      <c r="F6" s="45">
        <v>-25883</v>
      </c>
      <c r="G6" s="45">
        <v>-27772</v>
      </c>
      <c r="H6" s="45">
        <v>28886</v>
      </c>
      <c r="I6" s="77">
        <f>H6/$M$21*1000</f>
        <v>0.21654380583137792</v>
      </c>
      <c r="J6" s="45">
        <v>3041381</v>
      </c>
      <c r="K6" s="45">
        <v>4420567</v>
      </c>
      <c r="L6" s="45">
        <v>1379185</v>
      </c>
      <c r="M6" s="45">
        <v>1409037</v>
      </c>
      <c r="N6" s="45">
        <v>647292</v>
      </c>
      <c r="O6" s="45">
        <v>28701</v>
      </c>
      <c r="P6" s="45">
        <v>599456</v>
      </c>
      <c r="Q6" s="45">
        <v>562194</v>
      </c>
      <c r="R6" s="45">
        <v>111367</v>
      </c>
      <c r="S6" s="45">
        <v>72097</v>
      </c>
      <c r="T6" s="45">
        <v>130329</v>
      </c>
      <c r="U6" s="45">
        <v>0</v>
      </c>
      <c r="V6" s="45">
        <v>202426</v>
      </c>
    </row>
    <row r="7" spans="1:22" x14ac:dyDescent="0.2">
      <c r="B7" t="s">
        <v>110</v>
      </c>
      <c r="C7" s="45">
        <v>519882</v>
      </c>
      <c r="D7" s="45">
        <v>-367471</v>
      </c>
      <c r="E7" s="45">
        <v>152411</v>
      </c>
      <c r="F7" s="45">
        <v>-20008</v>
      </c>
      <c r="G7" s="45">
        <v>-1104</v>
      </c>
      <c r="H7" s="45">
        <v>53439</v>
      </c>
      <c r="I7" s="77">
        <f t="shared" ref="I7:I9" si="1">H7/$M$20*1000</f>
        <v>0.44066352535751452</v>
      </c>
      <c r="J7" s="45">
        <v>3201200</v>
      </c>
      <c r="K7" s="45">
        <v>4366810</v>
      </c>
      <c r="L7" s="45">
        <v>1165609</v>
      </c>
      <c r="M7" s="45">
        <v>1305795</v>
      </c>
      <c r="N7" s="45">
        <v>433716</v>
      </c>
      <c r="O7" s="45">
        <v>28028</v>
      </c>
      <c r="P7" s="45">
        <v>560177</v>
      </c>
      <c r="Q7" s="45">
        <v>360383</v>
      </c>
      <c r="R7" s="45">
        <v>239367</v>
      </c>
      <c r="S7" s="45">
        <v>-424308</v>
      </c>
      <c r="T7" s="45">
        <v>-446422</v>
      </c>
      <c r="U7" s="45">
        <v>770905</v>
      </c>
      <c r="V7" s="45">
        <v>-99825</v>
      </c>
    </row>
    <row r="8" spans="1:22" x14ac:dyDescent="0.2">
      <c r="B8" t="s">
        <v>109</v>
      </c>
      <c r="C8" s="45">
        <v>507324</v>
      </c>
      <c r="D8" s="45">
        <v>-341863</v>
      </c>
      <c r="E8" s="45">
        <v>165461</v>
      </c>
      <c r="F8" s="45">
        <v>-25999</v>
      </c>
      <c r="G8" s="45">
        <v>0</v>
      </c>
      <c r="H8" s="45">
        <v>80469</v>
      </c>
      <c r="I8" s="77">
        <f t="shared" si="1"/>
        <v>0.66355570317546808</v>
      </c>
      <c r="J8" s="45">
        <v>3269369</v>
      </c>
      <c r="K8" s="45">
        <v>3577142</v>
      </c>
      <c r="L8" s="45">
        <v>307772</v>
      </c>
      <c r="M8" s="45">
        <v>1323552</v>
      </c>
      <c r="N8" s="45">
        <v>275752</v>
      </c>
      <c r="O8" s="45">
        <v>26697</v>
      </c>
      <c r="P8" s="45">
        <v>462878</v>
      </c>
      <c r="Q8" s="45">
        <v>460191</v>
      </c>
      <c r="R8" s="45">
        <v>284036</v>
      </c>
      <c r="S8" s="45">
        <v>-490766</v>
      </c>
      <c r="T8" s="45">
        <v>368342</v>
      </c>
      <c r="U8" s="45">
        <v>0</v>
      </c>
      <c r="V8" s="45">
        <v>-122424</v>
      </c>
    </row>
    <row r="9" spans="1:22" x14ac:dyDescent="0.2">
      <c r="B9" t="s">
        <v>108</v>
      </c>
      <c r="C9" s="45">
        <v>511587</v>
      </c>
      <c r="D9" s="45">
        <v>-333865</v>
      </c>
      <c r="E9" s="45">
        <v>177722</v>
      </c>
      <c r="F9" s="45">
        <v>-14223</v>
      </c>
      <c r="G9" s="45">
        <v>0</v>
      </c>
      <c r="H9" s="45">
        <v>93660</v>
      </c>
      <c r="I9" s="77">
        <f t="shared" si="1"/>
        <v>0.77233005454789228</v>
      </c>
      <c r="J9" s="45">
        <v>3168853</v>
      </c>
      <c r="K9" s="45">
        <v>3533529</v>
      </c>
      <c r="L9" s="45">
        <v>364676</v>
      </c>
      <c r="M9" s="45">
        <v>1228245</v>
      </c>
      <c r="N9" s="45">
        <v>332498</v>
      </c>
      <c r="O9" s="45">
        <v>26331</v>
      </c>
      <c r="P9" s="45">
        <v>279353</v>
      </c>
      <c r="Q9" s="45">
        <v>582677</v>
      </c>
      <c r="R9" s="45">
        <v>255018</v>
      </c>
      <c r="S9" s="45">
        <v>142954</v>
      </c>
      <c r="T9" s="45">
        <v>-595407</v>
      </c>
      <c r="U9" s="45">
        <v>-26911</v>
      </c>
      <c r="V9" s="45">
        <v>-479364</v>
      </c>
    </row>
    <row r="10" spans="1:22" x14ac:dyDescent="0.2">
      <c r="B10" t="s">
        <v>107</v>
      </c>
      <c r="C10" s="45">
        <v>469279</v>
      </c>
      <c r="D10" s="45">
        <v>-307013</v>
      </c>
      <c r="E10" s="45">
        <v>162265</v>
      </c>
      <c r="F10" s="45">
        <v>-18963</v>
      </c>
      <c r="G10" s="45">
        <v>0</v>
      </c>
      <c r="H10" s="45">
        <v>90143</v>
      </c>
      <c r="I10" s="77">
        <f>H10/$M$20*1000</f>
        <v>0.74332850851068388</v>
      </c>
      <c r="J10" s="45">
        <v>3107281</v>
      </c>
      <c r="K10" s="45">
        <v>3334912</v>
      </c>
      <c r="L10" s="45">
        <v>227630</v>
      </c>
      <c r="M10" s="45">
        <v>1560536</v>
      </c>
      <c r="N10" s="45">
        <v>226388</v>
      </c>
      <c r="O10" s="45">
        <v>24668</v>
      </c>
      <c r="P10" s="45">
        <v>245554</v>
      </c>
      <c r="Q10" s="45">
        <v>1061914</v>
      </c>
      <c r="R10" s="45">
        <v>155700</v>
      </c>
      <c r="S10" s="45">
        <v>91514</v>
      </c>
      <c r="T10" s="45">
        <v>-48547</v>
      </c>
      <c r="U10" s="45">
        <v>5436</v>
      </c>
      <c r="V10" s="45">
        <v>48403</v>
      </c>
    </row>
    <row r="11" spans="1:22" x14ac:dyDescent="0.2">
      <c r="B11" t="s">
        <v>106</v>
      </c>
      <c r="C11" s="45">
        <v>506525</v>
      </c>
      <c r="D11" s="45">
        <v>-342296</v>
      </c>
      <c r="E11" s="45">
        <v>164228</v>
      </c>
      <c r="F11" s="45">
        <v>-1234</v>
      </c>
      <c r="G11" s="45">
        <v>0</v>
      </c>
      <c r="H11" s="45">
        <v>91579</v>
      </c>
      <c r="I11" s="77"/>
      <c r="J11" s="45">
        <v>2996127</v>
      </c>
      <c r="K11" s="45">
        <v>3266420</v>
      </c>
      <c r="L11" s="45">
        <v>270292</v>
      </c>
      <c r="M11" s="45">
        <v>1442493</v>
      </c>
      <c r="N11" s="45">
        <v>269050</v>
      </c>
      <c r="O11" s="45">
        <v>21111</v>
      </c>
      <c r="P11" s="45">
        <v>232334</v>
      </c>
      <c r="Q11" s="45">
        <v>1013594</v>
      </c>
      <c r="R11" s="45">
        <v>98700</v>
      </c>
      <c r="S11" s="45">
        <v>194073</v>
      </c>
      <c r="T11" s="45">
        <v>-220626</v>
      </c>
      <c r="U11" s="45">
        <v>521482</v>
      </c>
      <c r="V11" s="45">
        <v>494929</v>
      </c>
    </row>
    <row r="12" spans="1:22" x14ac:dyDescent="0.2">
      <c r="B12" t="s">
        <v>105</v>
      </c>
      <c r="C12" s="45">
        <v>473629</v>
      </c>
      <c r="D12" s="45">
        <v>-307114</v>
      </c>
      <c r="E12" s="45">
        <v>166515</v>
      </c>
      <c r="F12" s="45">
        <v>-13114</v>
      </c>
      <c r="G12" s="45">
        <v>0</v>
      </c>
      <c r="H12" s="45">
        <v>108895</v>
      </c>
      <c r="I12" s="77"/>
      <c r="J12" s="45">
        <v>2370441</v>
      </c>
      <c r="K12" s="45">
        <v>2649238</v>
      </c>
      <c r="L12" s="45">
        <v>278796</v>
      </c>
      <c r="M12" s="45">
        <v>947191</v>
      </c>
      <c r="N12" s="45">
        <v>277554</v>
      </c>
      <c r="O12" s="45">
        <v>24327</v>
      </c>
      <c r="P12" s="45">
        <v>245946</v>
      </c>
      <c r="Q12" s="45">
        <v>518534</v>
      </c>
      <c r="R12" s="45">
        <v>46500</v>
      </c>
      <c r="S12" s="45">
        <v>209590</v>
      </c>
      <c r="T12" s="45">
        <v>-208144</v>
      </c>
      <c r="U12" s="45">
        <v>-20763</v>
      </c>
      <c r="V12" s="45">
        <v>-19317</v>
      </c>
    </row>
    <row r="13" spans="1:22" x14ac:dyDescent="0.2">
      <c r="B13" t="s">
        <v>104</v>
      </c>
      <c r="C13" s="45">
        <v>476612</v>
      </c>
      <c r="D13" s="45">
        <v>-323747</v>
      </c>
      <c r="E13" s="45">
        <v>152864</v>
      </c>
      <c r="F13" s="45">
        <v>-18253</v>
      </c>
      <c r="G13" s="45">
        <v>159</v>
      </c>
      <c r="H13" s="45">
        <v>86014</v>
      </c>
      <c r="J13" s="45">
        <v>2259735</v>
      </c>
      <c r="K13" s="45">
        <v>2526311</v>
      </c>
      <c r="L13" s="45">
        <v>266575</v>
      </c>
      <c r="M13" s="45">
        <v>996102</v>
      </c>
      <c r="N13" s="45">
        <v>265333</v>
      </c>
      <c r="O13" s="45">
        <v>31349</v>
      </c>
      <c r="P13" s="45">
        <v>245451</v>
      </c>
      <c r="Q13" s="45">
        <v>537418</v>
      </c>
      <c r="R13" s="45">
        <v>61500</v>
      </c>
      <c r="S13" s="45">
        <v>85772</v>
      </c>
      <c r="T13" s="45">
        <v>-35213</v>
      </c>
      <c r="U13" s="45">
        <v>-66188</v>
      </c>
      <c r="V13" s="45">
        <v>-15629</v>
      </c>
    </row>
    <row r="14" spans="1:22" x14ac:dyDescent="0.2">
      <c r="B14" t="s">
        <v>103</v>
      </c>
      <c r="C14" s="45">
        <v>435363</v>
      </c>
      <c r="D14" s="45">
        <v>-316583</v>
      </c>
      <c r="E14" s="45">
        <v>118779</v>
      </c>
      <c r="F14" s="45">
        <v>-15631</v>
      </c>
      <c r="G14" s="45">
        <v>-159</v>
      </c>
      <c r="H14" s="45">
        <v>63454</v>
      </c>
      <c r="J14" s="45">
        <v>2245099</v>
      </c>
      <c r="K14" s="45">
        <v>2521243</v>
      </c>
      <c r="L14" s="45">
        <v>276143</v>
      </c>
      <c r="M14" s="45">
        <v>943338</v>
      </c>
      <c r="N14" s="45">
        <v>276113</v>
      </c>
      <c r="O14" s="45">
        <v>25433</v>
      </c>
      <c r="P14" s="45">
        <v>235245</v>
      </c>
      <c r="Q14" s="45">
        <v>553500</v>
      </c>
      <c r="R14" s="45">
        <v>22500</v>
      </c>
      <c r="S14" s="45">
        <v>146333</v>
      </c>
      <c r="T14" s="45">
        <v>-86206</v>
      </c>
      <c r="U14" s="45">
        <v>0</v>
      </c>
      <c r="V14" s="45">
        <v>60126</v>
      </c>
    </row>
    <row r="15" spans="1:22" x14ac:dyDescent="0.2">
      <c r="C15" s="45"/>
      <c r="D15" s="45"/>
      <c r="E15" s="45"/>
      <c r="F15" s="45"/>
      <c r="G15" s="45"/>
      <c r="H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  <c r="R16" s="45"/>
      <c r="S16" s="45"/>
      <c r="T16" s="45"/>
      <c r="U16" s="45"/>
      <c r="V16" s="45"/>
    </row>
    <row r="17" spans="1:22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  <c r="R17" s="45"/>
      <c r="S17" s="45"/>
      <c r="T17" s="45"/>
      <c r="U17" s="45"/>
      <c r="V17" s="45"/>
    </row>
    <row r="18" spans="1:22" x14ac:dyDescent="0.2">
      <c r="A18" s="13">
        <v>2020</v>
      </c>
      <c r="B18" s="26">
        <f>VLOOKUP(A1,'2020'!A40:E210,5,FALSE)</f>
        <v>1688865</v>
      </c>
      <c r="C18" s="26">
        <v>1550000</v>
      </c>
      <c r="D18" s="26">
        <f>VLOOKUP(A1,'2020'!A40:F210,6,FALSE)</f>
        <v>157022</v>
      </c>
      <c r="E18" s="26">
        <v>212800</v>
      </c>
      <c r="F18" s="4">
        <f>D18/E18</f>
        <v>0.73788533834586467</v>
      </c>
      <c r="G18" s="139">
        <v>0</v>
      </c>
      <c r="J18" s="6">
        <v>2020</v>
      </c>
      <c r="K18" s="17">
        <f>VLOOKUP(A1,'2020'!A40:B210,2,FALSE)</f>
        <v>551227</v>
      </c>
      <c r="L18" s="17">
        <f>VLOOKUP(A1,'2020'!A40:C210,3,FALSE)</f>
        <v>2170698</v>
      </c>
      <c r="M18" s="23">
        <f>VLOOKUP(A1,'2020'!A40:D210,4,FALSE)</f>
        <v>55122798</v>
      </c>
      <c r="N18" s="6"/>
      <c r="O18" s="6"/>
      <c r="R18" s="45"/>
      <c r="S18" s="45"/>
      <c r="T18" s="45"/>
      <c r="U18" s="45"/>
      <c r="V18" s="45"/>
    </row>
    <row r="19" spans="1:22" x14ac:dyDescent="0.2">
      <c r="A19" s="13">
        <v>2021</v>
      </c>
      <c r="B19" s="26">
        <f>VLOOKUP(A1,'2021'!A40:E210,5,FALSE)</f>
        <v>1892131</v>
      </c>
      <c r="C19" s="26">
        <v>1700000</v>
      </c>
      <c r="D19" s="26">
        <f>VLOOKUP(A1,'2021'!A40:F210,6,FALSE)</f>
        <v>349944</v>
      </c>
      <c r="E19" s="26">
        <v>268000</v>
      </c>
      <c r="F19" s="4">
        <f>D19/E19</f>
        <v>1.3057611940298508</v>
      </c>
      <c r="G19" s="140"/>
      <c r="J19" s="6">
        <v>2021</v>
      </c>
      <c r="K19" s="17">
        <f>VLOOKUP(A1,'2021'!A40:B210,2,FALSE)</f>
        <v>1100281</v>
      </c>
      <c r="L19" s="17">
        <f>VLOOKUP(A1,'2021'!A40:C210,3,FALSE)</f>
        <v>2996127</v>
      </c>
      <c r="M19" s="23">
        <f>VLOOKUP(A1,'2021'!A40:D210,4,FALSE)</f>
        <v>110028154</v>
      </c>
      <c r="N19" s="6"/>
      <c r="O19" s="6"/>
      <c r="Q19" s="64"/>
      <c r="R19" s="45"/>
      <c r="S19" s="45"/>
      <c r="T19" s="45"/>
      <c r="U19" s="45"/>
      <c r="V19" s="45"/>
    </row>
    <row r="20" spans="1:22" x14ac:dyDescent="0.2">
      <c r="A20" s="13">
        <v>2022</v>
      </c>
      <c r="B20" s="26">
        <f>VLOOKUP(A1,'2022'!A40:E210,5,FALSE)</f>
        <v>2007397</v>
      </c>
      <c r="C20" s="26">
        <v>1900000</v>
      </c>
      <c r="D20" s="26">
        <f>VLOOKUP(A1,'2022'!A40:F210,6,FALSE)</f>
        <v>314293</v>
      </c>
      <c r="E20" s="26">
        <v>400000</v>
      </c>
      <c r="F20" s="4">
        <f>D20/E20</f>
        <v>0.78573249999999994</v>
      </c>
      <c r="G20" s="140"/>
      <c r="J20" s="13">
        <v>2022</v>
      </c>
      <c r="K20" s="17">
        <f>VLOOKUP(A1,'2022'!A40:B210,2,FALSE)</f>
        <v>1212693</v>
      </c>
      <c r="L20" s="17">
        <f>VLOOKUP(A1,'2022'!A40:C210,3,FALSE)</f>
        <v>3201200</v>
      </c>
      <c r="M20" s="23">
        <f>VLOOKUP(A1,'2022'!A40:D210,4,FALSE)</f>
        <v>121269397</v>
      </c>
      <c r="N20" s="23"/>
      <c r="O20" s="6"/>
      <c r="R20" s="45"/>
      <c r="S20" s="45"/>
      <c r="T20" s="45"/>
      <c r="U20" s="45"/>
      <c r="V20" s="45"/>
    </row>
    <row r="21" spans="1:22" x14ac:dyDescent="0.2">
      <c r="A21" s="13">
        <v>2023</v>
      </c>
      <c r="B21" s="3">
        <f>VLOOKUP(A1,'2023'!A40:E210,5,FALSE)</f>
        <v>2180945</v>
      </c>
      <c r="C21" s="3">
        <v>2250000</v>
      </c>
      <c r="D21" s="26">
        <f>VLOOKUP(A1,'2023'!A40:F210,6,FALSE)</f>
        <v>126139</v>
      </c>
      <c r="E21" s="3">
        <v>208000</v>
      </c>
      <c r="F21" s="4">
        <f>D21/E21</f>
        <v>0.60643749999999996</v>
      </c>
      <c r="G21" s="141"/>
      <c r="J21" s="13">
        <v>2023</v>
      </c>
      <c r="K21" s="17">
        <f>VLOOKUP(A1,'2023'!A40:B210,2,FALSE)</f>
        <v>1333956</v>
      </c>
      <c r="L21" s="17">
        <f>VLOOKUP(A1,'2023'!A40:C210,3,FALSE)</f>
        <v>3296823</v>
      </c>
      <c r="M21" s="23">
        <f>VLOOKUP(A1,'2023'!A40:D210,4,FALSE)</f>
        <v>133395642</v>
      </c>
      <c r="N21" s="39"/>
      <c r="O21" s="6"/>
      <c r="R21" s="45"/>
      <c r="S21" s="45"/>
      <c r="T21" s="45"/>
      <c r="U21" s="45"/>
      <c r="V21" s="45"/>
    </row>
    <row r="22" spans="1:22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1333956</v>
      </c>
      <c r="L22" s="17">
        <f>L21</f>
        <v>3296823</v>
      </c>
      <c r="M22" s="23">
        <f>M21</f>
        <v>133395642</v>
      </c>
      <c r="N22" s="39"/>
      <c r="O22" s="6"/>
      <c r="R22" s="45"/>
      <c r="S22" s="45"/>
      <c r="T22" s="45"/>
      <c r="U22" s="45"/>
      <c r="V22" s="45"/>
    </row>
    <row r="23" spans="1:22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45"/>
      <c r="S23" s="45"/>
      <c r="T23" s="45"/>
      <c r="U23" s="45"/>
      <c r="V23" s="45"/>
    </row>
    <row r="24" spans="1:22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  <c r="R24" s="45"/>
      <c r="S24" s="45"/>
      <c r="T24" s="45"/>
      <c r="U24" s="45"/>
      <c r="V24" s="45"/>
    </row>
    <row r="25" spans="1:22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  <c r="R25" s="45"/>
      <c r="S25" s="45"/>
      <c r="T25" s="45"/>
      <c r="U25" s="45"/>
      <c r="V25" s="45"/>
    </row>
    <row r="26" spans="1:22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  <c r="R26" s="45"/>
      <c r="S26" s="45"/>
      <c r="T26" s="45"/>
      <c r="U26" s="45"/>
      <c r="V26" s="45"/>
    </row>
    <row r="27" spans="1:22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22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22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22" x14ac:dyDescent="0.2">
      <c r="B31" s="69">
        <f>INDEX(A18:A21,MATCH(MAX(D18:D21),D18:D21,0))</f>
        <v>2021</v>
      </c>
      <c r="C31" s="60">
        <v>48000</v>
      </c>
      <c r="D31" s="26">
        <f>VLOOKUP(B31,A18:D21,4,FALSE)</f>
        <v>349944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0.94558561365895299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22" x14ac:dyDescent="0.2">
      <c r="J32" s="41" t="s">
        <v>61</v>
      </c>
      <c r="K32" s="37">
        <f>E21/M21*1000</f>
        <v>1.5592713291188327</v>
      </c>
      <c r="L32" s="13" t="e">
        <f>E22/N22*1000</f>
        <v>#DIV/0!</v>
      </c>
      <c r="N32" s="130" t="s">
        <v>71</v>
      </c>
      <c r="O32" s="131"/>
      <c r="P32" s="74">
        <f>K31*P26</f>
        <v>11.857643595283269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19.553262467150162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24.714622985959316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  <row r="56" ht="16" customHeight="1" x14ac:dyDescent="0.2"/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2ECE6-AB68-EF46-95D9-BC7883A3576B}">
  <sheetPr codeName="Sheet19"/>
  <dimension ref="A1:V44"/>
  <sheetViews>
    <sheetView topLeftCell="A4" workbookViewId="0">
      <selection activeCell="M37" sqref="M37"/>
    </sheetView>
  </sheetViews>
  <sheetFormatPr baseColWidth="10" defaultRowHeight="16" x14ac:dyDescent="0.2"/>
  <cols>
    <col min="2" max="2" width="14.83203125" customWidth="1"/>
    <col min="3" max="3" width="18" customWidth="1"/>
    <col min="4" max="4" width="17.33203125" customWidth="1"/>
    <col min="5" max="5" width="17.6640625" customWidth="1"/>
    <col min="6" max="6" width="18.5" customWidth="1"/>
    <col min="7" max="7" width="16" customWidth="1"/>
    <col min="9" max="9" width="17.6640625" customWidth="1"/>
    <col min="13" max="13" width="13.6640625" customWidth="1"/>
    <col min="16" max="16" width="13.1640625" customWidth="1"/>
    <col min="17" max="17" width="15.83203125" customWidth="1"/>
    <col min="18" max="18" width="16.33203125" customWidth="1"/>
  </cols>
  <sheetData>
    <row r="1" spans="1:22" x14ac:dyDescent="0.2">
      <c r="A1" s="142" t="s">
        <v>193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664764</v>
      </c>
      <c r="D3" s="45">
        <v>-551616</v>
      </c>
      <c r="E3" s="45">
        <v>113147</v>
      </c>
      <c r="F3" s="45">
        <v>0</v>
      </c>
      <c r="G3" s="45">
        <v>-16769</v>
      </c>
      <c r="H3" s="45">
        <v>62973</v>
      </c>
      <c r="I3" s="77">
        <f t="shared" ref="I3:I5" si="0">H3/$M$21*1000</f>
        <v>0.59680497948001321</v>
      </c>
      <c r="J3" s="45">
        <v>3186114</v>
      </c>
      <c r="K3" s="45">
        <v>5369112</v>
      </c>
      <c r="L3" s="45">
        <v>2182998</v>
      </c>
      <c r="M3" s="45">
        <v>1596940</v>
      </c>
      <c r="N3" s="45">
        <v>889268</v>
      </c>
      <c r="O3" s="45">
        <v>93300</v>
      </c>
      <c r="P3" s="45">
        <v>1005228</v>
      </c>
      <c r="Q3" s="45">
        <v>245416</v>
      </c>
      <c r="R3" s="45">
        <v>72500</v>
      </c>
      <c r="S3" s="45">
        <v>134859</v>
      </c>
      <c r="T3" s="45">
        <v>-400866</v>
      </c>
      <c r="U3" s="45">
        <v>202105</v>
      </c>
      <c r="V3" s="45">
        <v>-63901</v>
      </c>
    </row>
    <row r="4" spans="1:22" x14ac:dyDescent="0.2">
      <c r="B4" t="s">
        <v>21</v>
      </c>
      <c r="C4" s="45">
        <v>681360</v>
      </c>
      <c r="D4" s="45">
        <v>-523136</v>
      </c>
      <c r="E4" s="45">
        <v>158223</v>
      </c>
      <c r="F4" s="45">
        <v>0</v>
      </c>
      <c r="G4" s="45">
        <v>-17936</v>
      </c>
      <c r="H4" s="45">
        <v>105697</v>
      </c>
      <c r="I4" s="77">
        <f t="shared" si="0"/>
        <v>1.0017070159607921</v>
      </c>
      <c r="J4" s="45">
        <v>3133556</v>
      </c>
      <c r="K4" s="45">
        <v>5075640</v>
      </c>
      <c r="L4" s="45">
        <v>1942084</v>
      </c>
      <c r="M4" s="45">
        <v>1844523</v>
      </c>
      <c r="N4" s="45">
        <v>864116</v>
      </c>
      <c r="O4" s="45">
        <v>85113</v>
      </c>
      <c r="P4" s="45">
        <v>1203963</v>
      </c>
      <c r="Q4" s="45">
        <v>310621</v>
      </c>
      <c r="R4" s="45">
        <v>117500</v>
      </c>
      <c r="S4" s="45">
        <v>480700</v>
      </c>
      <c r="T4" s="45">
        <v>-148179</v>
      </c>
      <c r="U4" s="45">
        <v>-400786</v>
      </c>
      <c r="V4" s="45">
        <v>-68265</v>
      </c>
    </row>
    <row r="5" spans="1:22" x14ac:dyDescent="0.2">
      <c r="B5" t="s">
        <v>22</v>
      </c>
      <c r="C5" s="45">
        <v>611423</v>
      </c>
      <c r="D5" s="45">
        <v>-464228</v>
      </c>
      <c r="E5" s="45">
        <v>147194</v>
      </c>
      <c r="F5" s="45">
        <v>0</v>
      </c>
      <c r="G5" s="45">
        <v>-19233</v>
      </c>
      <c r="H5" s="45">
        <v>97210</v>
      </c>
      <c r="I5" s="77">
        <f t="shared" si="0"/>
        <v>0.92127438831327846</v>
      </c>
      <c r="J5" s="45">
        <v>3058016</v>
      </c>
      <c r="K5" s="45">
        <v>4994137</v>
      </c>
      <c r="L5" s="45">
        <v>1936121</v>
      </c>
      <c r="M5" s="45">
        <v>1777774</v>
      </c>
      <c r="N5" s="45">
        <v>844076</v>
      </c>
      <c r="O5" s="45">
        <v>84906</v>
      </c>
      <c r="P5" s="45">
        <v>1072292</v>
      </c>
      <c r="Q5" s="45">
        <v>377601</v>
      </c>
      <c r="R5" s="45">
        <v>120099</v>
      </c>
      <c r="S5" s="45">
        <v>158926</v>
      </c>
      <c r="T5" s="45">
        <v>-102878</v>
      </c>
      <c r="U5" s="45">
        <v>-57212</v>
      </c>
      <c r="V5" s="45">
        <v>-1164</v>
      </c>
    </row>
    <row r="6" spans="1:22" x14ac:dyDescent="0.2">
      <c r="B6" t="s">
        <v>23</v>
      </c>
      <c r="C6" s="45">
        <v>655141</v>
      </c>
      <c r="D6" s="45">
        <v>-462686</v>
      </c>
      <c r="E6" s="45">
        <v>192454</v>
      </c>
      <c r="F6" s="45">
        <v>0</v>
      </c>
      <c r="G6" s="45">
        <v>-19477</v>
      </c>
      <c r="H6" s="45">
        <v>119018</v>
      </c>
      <c r="I6" s="77">
        <f>H6/$M$21*1000</f>
        <v>1.1279522183753707</v>
      </c>
      <c r="J6" s="45">
        <v>3014283</v>
      </c>
      <c r="K6" s="45">
        <v>4964150</v>
      </c>
      <c r="L6" s="45">
        <v>1949866</v>
      </c>
      <c r="M6" s="45">
        <v>1690899</v>
      </c>
      <c r="N6" s="45">
        <v>760384</v>
      </c>
      <c r="O6" s="45">
        <v>70352</v>
      </c>
      <c r="P6" s="45">
        <v>997803</v>
      </c>
      <c r="Q6" s="45">
        <v>377799</v>
      </c>
      <c r="R6" s="45">
        <v>120099</v>
      </c>
      <c r="S6" s="45">
        <v>167974</v>
      </c>
      <c r="T6" s="45">
        <v>-124007</v>
      </c>
      <c r="U6" s="45">
        <v>-80991</v>
      </c>
      <c r="V6" s="45">
        <v>-37024</v>
      </c>
    </row>
    <row r="7" spans="1:22" x14ac:dyDescent="0.2">
      <c r="B7" t="s">
        <v>110</v>
      </c>
      <c r="C7" s="45">
        <v>845365</v>
      </c>
      <c r="D7" s="45">
        <v>-574489</v>
      </c>
      <c r="E7" s="45">
        <v>270875</v>
      </c>
      <c r="F7" s="45">
        <v>0</v>
      </c>
      <c r="G7" s="45">
        <v>-20821</v>
      </c>
      <c r="H7" s="45">
        <v>171486</v>
      </c>
      <c r="I7" s="77">
        <f t="shared" ref="I7:I9" si="1">H7/$M$20*1000</f>
        <v>2.4377967415781501</v>
      </c>
      <c r="J7" s="45">
        <v>2938250</v>
      </c>
      <c r="K7" s="45">
        <v>5106085</v>
      </c>
      <c r="L7" s="45">
        <v>2167834</v>
      </c>
      <c r="M7" s="45">
        <v>1750032</v>
      </c>
      <c r="N7" s="45">
        <v>915671</v>
      </c>
      <c r="O7" s="45">
        <v>78439</v>
      </c>
      <c r="P7" s="45">
        <v>984012</v>
      </c>
      <c r="Q7" s="45">
        <v>415481</v>
      </c>
      <c r="R7" s="45">
        <v>140099</v>
      </c>
      <c r="S7" s="45">
        <v>214559</v>
      </c>
      <c r="T7" s="45">
        <v>-618374</v>
      </c>
      <c r="U7" s="45">
        <v>199423</v>
      </c>
      <c r="V7" s="45">
        <v>-204391</v>
      </c>
    </row>
    <row r="8" spans="1:22" x14ac:dyDescent="0.2">
      <c r="B8" t="s">
        <v>109</v>
      </c>
      <c r="C8" s="45">
        <v>778572</v>
      </c>
      <c r="D8" s="45">
        <v>-401698</v>
      </c>
      <c r="E8" s="45">
        <v>376873</v>
      </c>
      <c r="F8" s="45">
        <v>0</v>
      </c>
      <c r="G8" s="45">
        <v>-14153</v>
      </c>
      <c r="H8" s="45">
        <v>218137</v>
      </c>
      <c r="I8" s="77">
        <f t="shared" si="1"/>
        <v>3.1009742359004981</v>
      </c>
      <c r="J8" s="45">
        <v>2747411</v>
      </c>
      <c r="K8" s="45">
        <v>4674770</v>
      </c>
      <c r="L8" s="45">
        <v>1927358</v>
      </c>
      <c r="M8" s="45">
        <v>2017894</v>
      </c>
      <c r="N8" s="45">
        <v>890131</v>
      </c>
      <c r="O8" s="45">
        <v>79845</v>
      </c>
      <c r="P8" s="45">
        <v>1011084</v>
      </c>
      <c r="Q8" s="45">
        <v>624586</v>
      </c>
      <c r="R8" s="45">
        <v>282649</v>
      </c>
      <c r="S8" s="45">
        <v>280113</v>
      </c>
      <c r="T8" s="45">
        <v>-130458</v>
      </c>
      <c r="U8" s="45">
        <v>-64426</v>
      </c>
      <c r="V8" s="45">
        <v>85228</v>
      </c>
    </row>
    <row r="9" spans="1:22" x14ac:dyDescent="0.2">
      <c r="B9" t="s">
        <v>108</v>
      </c>
      <c r="C9" s="45">
        <v>929221</v>
      </c>
      <c r="D9" s="45">
        <v>-495205</v>
      </c>
      <c r="E9" s="45">
        <v>434015</v>
      </c>
      <c r="F9" s="45">
        <v>0</v>
      </c>
      <c r="G9" s="45">
        <v>-14362</v>
      </c>
      <c r="H9" s="45">
        <v>239691</v>
      </c>
      <c r="I9" s="77">
        <f t="shared" si="1"/>
        <v>3.4073798373372073</v>
      </c>
      <c r="J9" s="45">
        <v>2380754</v>
      </c>
      <c r="K9" s="45">
        <v>4335666</v>
      </c>
      <c r="L9" s="45">
        <v>1954911</v>
      </c>
      <c r="M9" s="45">
        <v>1634107</v>
      </c>
      <c r="N9" s="45">
        <v>836320</v>
      </c>
      <c r="O9" s="45">
        <v>85330</v>
      </c>
      <c r="P9" s="45">
        <v>746399</v>
      </c>
      <c r="Q9" s="45">
        <v>539179</v>
      </c>
      <c r="R9" s="45">
        <v>241649</v>
      </c>
      <c r="S9" s="45">
        <v>346788</v>
      </c>
      <c r="T9" s="45">
        <v>-279722</v>
      </c>
      <c r="U9" s="45">
        <v>63494</v>
      </c>
      <c r="V9" s="45">
        <v>130561</v>
      </c>
    </row>
    <row r="10" spans="1:22" x14ac:dyDescent="0.2">
      <c r="B10" t="s">
        <v>107</v>
      </c>
      <c r="C10" s="45">
        <v>652451</v>
      </c>
      <c r="D10" s="45">
        <v>-312471</v>
      </c>
      <c r="E10" s="45">
        <v>339980</v>
      </c>
      <c r="F10" s="45">
        <v>0</v>
      </c>
      <c r="G10" s="45">
        <v>-9259</v>
      </c>
      <c r="H10" s="45">
        <v>199943</v>
      </c>
      <c r="I10" s="77">
        <f>H10/$M$20*1000</f>
        <v>2.8423334493857224</v>
      </c>
      <c r="J10" s="45">
        <v>2087143</v>
      </c>
      <c r="K10" s="45">
        <v>3870136</v>
      </c>
      <c r="L10" s="45">
        <v>1782993</v>
      </c>
      <c r="M10" s="45">
        <v>1851526</v>
      </c>
      <c r="N10" s="45">
        <v>724773</v>
      </c>
      <c r="O10" s="45">
        <v>59965</v>
      </c>
      <c r="P10" s="45">
        <v>1211684</v>
      </c>
      <c r="Q10" s="45">
        <v>406177</v>
      </c>
      <c r="R10" s="45">
        <v>151372</v>
      </c>
      <c r="S10" s="45">
        <v>275681</v>
      </c>
      <c r="T10" s="45">
        <v>-626308</v>
      </c>
      <c r="U10" s="45">
        <v>271933</v>
      </c>
      <c r="V10" s="45">
        <v>-78693</v>
      </c>
    </row>
    <row r="11" spans="1:22" x14ac:dyDescent="0.2">
      <c r="B11" t="s">
        <v>106</v>
      </c>
      <c r="C11" s="45">
        <v>671423</v>
      </c>
      <c r="D11" s="45">
        <v>-334864</v>
      </c>
      <c r="E11" s="45">
        <v>336558</v>
      </c>
      <c r="F11" s="45">
        <v>0</v>
      </c>
      <c r="G11" s="45">
        <v>-8894</v>
      </c>
      <c r="H11" s="45">
        <v>203485</v>
      </c>
      <c r="I11" s="77"/>
      <c r="J11" s="45">
        <v>1902029</v>
      </c>
      <c r="K11" s="45">
        <v>3232345</v>
      </c>
      <c r="L11" s="45">
        <v>1330315</v>
      </c>
      <c r="M11" s="45">
        <v>1287237</v>
      </c>
      <c r="N11" s="45">
        <v>620603</v>
      </c>
      <c r="O11" s="45">
        <v>48419</v>
      </c>
      <c r="P11" s="45">
        <v>633042</v>
      </c>
      <c r="Q11" s="45">
        <v>484732</v>
      </c>
      <c r="R11" s="45">
        <v>87372</v>
      </c>
      <c r="S11" s="45">
        <v>427116</v>
      </c>
      <c r="T11" s="45">
        <v>-216503</v>
      </c>
      <c r="U11" s="45">
        <v>57226</v>
      </c>
      <c r="V11" s="45">
        <v>267839</v>
      </c>
    </row>
    <row r="12" spans="1:22" x14ac:dyDescent="0.2">
      <c r="B12" t="s">
        <v>105</v>
      </c>
      <c r="C12" s="45">
        <v>475604</v>
      </c>
      <c r="D12" s="45">
        <v>-335769</v>
      </c>
      <c r="E12" s="45">
        <v>139835</v>
      </c>
      <c r="F12" s="45">
        <v>0</v>
      </c>
      <c r="G12" s="45">
        <v>-8536</v>
      </c>
      <c r="H12" s="45">
        <v>92884</v>
      </c>
      <c r="I12" s="77"/>
      <c r="J12" s="45">
        <v>1540555</v>
      </c>
      <c r="K12" s="45">
        <v>2791052</v>
      </c>
      <c r="L12" s="45">
        <v>1250497</v>
      </c>
      <c r="M12" s="45">
        <v>889237</v>
      </c>
      <c r="N12" s="45">
        <v>500448</v>
      </c>
      <c r="O12" s="45">
        <v>57752</v>
      </c>
      <c r="P12" s="45">
        <v>500490</v>
      </c>
      <c r="Q12" s="45">
        <v>217137</v>
      </c>
      <c r="R12" s="45">
        <v>54099</v>
      </c>
      <c r="S12" s="45">
        <v>148483</v>
      </c>
      <c r="T12" s="45">
        <v>-145750</v>
      </c>
      <c r="U12" s="45">
        <v>-10442</v>
      </c>
      <c r="V12" s="45">
        <v>-7709</v>
      </c>
    </row>
    <row r="13" spans="1:22" x14ac:dyDescent="0.2">
      <c r="B13" t="s">
        <v>104</v>
      </c>
      <c r="C13" s="45">
        <v>449266</v>
      </c>
      <c r="D13" s="45">
        <v>-307987</v>
      </c>
      <c r="E13" s="45">
        <v>141279</v>
      </c>
      <c r="F13" s="45">
        <v>0</v>
      </c>
      <c r="G13" s="45">
        <v>-8310</v>
      </c>
      <c r="H13" s="45">
        <v>82343</v>
      </c>
      <c r="J13" s="45">
        <v>1439791</v>
      </c>
      <c r="K13" s="45">
        <v>2456778</v>
      </c>
      <c r="L13" s="45">
        <v>1016986</v>
      </c>
      <c r="M13" s="45">
        <v>764739</v>
      </c>
      <c r="N13" s="45">
        <v>475507</v>
      </c>
      <c r="O13" s="45">
        <v>68666</v>
      </c>
      <c r="P13" s="45">
        <v>361538</v>
      </c>
      <c r="Q13" s="45">
        <v>224944</v>
      </c>
      <c r="R13" s="45">
        <v>59841</v>
      </c>
      <c r="S13" s="45">
        <v>140685</v>
      </c>
      <c r="T13" s="45">
        <v>-351706</v>
      </c>
      <c r="U13" s="45">
        <v>91404</v>
      </c>
      <c r="V13" s="45">
        <v>-119616</v>
      </c>
    </row>
    <row r="14" spans="1:22" x14ac:dyDescent="0.2">
      <c r="B14" t="s">
        <v>103</v>
      </c>
      <c r="C14" s="45">
        <v>359006</v>
      </c>
      <c r="D14" s="45">
        <v>-262235</v>
      </c>
      <c r="E14" s="45">
        <v>96770</v>
      </c>
      <c r="F14" s="45">
        <v>0</v>
      </c>
      <c r="G14" s="45">
        <v>-6388</v>
      </c>
      <c r="H14" s="45">
        <v>66799</v>
      </c>
      <c r="J14" s="45">
        <v>1421311</v>
      </c>
      <c r="K14" s="45">
        <v>2209845</v>
      </c>
      <c r="L14" s="45">
        <v>788533</v>
      </c>
      <c r="M14" s="45">
        <v>877343</v>
      </c>
      <c r="N14" s="45">
        <v>354264</v>
      </c>
      <c r="O14" s="45">
        <v>54892</v>
      </c>
      <c r="P14" s="45">
        <v>364550</v>
      </c>
      <c r="Q14" s="45">
        <v>344687</v>
      </c>
      <c r="R14" s="45">
        <v>78655</v>
      </c>
      <c r="S14" s="45">
        <v>118857</v>
      </c>
      <c r="T14" s="45">
        <v>18770</v>
      </c>
      <c r="U14" s="45">
        <v>-13934</v>
      </c>
      <c r="V14" s="45">
        <v>123694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1191667</v>
      </c>
      <c r="C18" s="26">
        <v>1219100</v>
      </c>
      <c r="D18" s="26">
        <f>VLOOKUP(A1,'2020'!A40:F210,6,FALSE)</f>
        <v>138296</v>
      </c>
      <c r="E18" s="26">
        <v>85100</v>
      </c>
      <c r="F18" s="4">
        <f>D18/E18</f>
        <v>1.6250998824911869</v>
      </c>
      <c r="G18" s="139">
        <v>0</v>
      </c>
      <c r="J18" s="6">
        <v>2020</v>
      </c>
      <c r="K18" s="17">
        <f>VLOOKUP(A1,'2020'!A40:B210,2,FALSE)</f>
        <v>487827</v>
      </c>
      <c r="L18" s="17">
        <f>VLOOKUP(A1,'2020'!A40:C210,3,FALSE)</f>
        <v>1335796</v>
      </c>
      <c r="M18" s="23">
        <f>VLOOKUP(A1,'2020'!A40:D210,4,FALSE)</f>
        <v>48782751</v>
      </c>
      <c r="N18" s="6"/>
      <c r="O18" s="6"/>
    </row>
    <row r="19" spans="1:17" x14ac:dyDescent="0.2">
      <c r="A19" s="13">
        <v>2021</v>
      </c>
      <c r="B19" s="26">
        <f>VLOOKUP(A1,'2021'!A40:E210,5,FALSE)</f>
        <v>1955301</v>
      </c>
      <c r="C19" s="26">
        <v>1661100</v>
      </c>
      <c r="D19" s="26">
        <f>VLOOKUP(A1,'2021'!A40:F210,6,FALSE)</f>
        <v>445513</v>
      </c>
      <c r="E19" s="26">
        <v>157800</v>
      </c>
      <c r="F19" s="4">
        <f>D19/E19</f>
        <v>2.8232762991128011</v>
      </c>
      <c r="G19" s="140"/>
      <c r="J19" s="6">
        <v>2021</v>
      </c>
      <c r="K19" s="17">
        <f>VLOOKUP(A1,'2021'!A40:B210,2,FALSE)</f>
        <v>487827</v>
      </c>
      <c r="L19" s="17">
        <f>VLOOKUP(A1,'2021'!A40:C210,3,FALSE)</f>
        <v>1902029</v>
      </c>
      <c r="M19" s="23">
        <f>VLOOKUP(A1,'2021'!A40:D210,4,FALSE)</f>
        <v>48782751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3205610</v>
      </c>
      <c r="C20" s="3">
        <v>2388000</v>
      </c>
      <c r="D20" s="26">
        <f>VLOOKUP(A1,'2022'!A40:F210,6,FALSE)</f>
        <v>821937</v>
      </c>
      <c r="E20" s="3">
        <v>550000</v>
      </c>
      <c r="F20" s="4">
        <f>D20/E20</f>
        <v>1.4944309090909091</v>
      </c>
      <c r="G20" s="140"/>
      <c r="J20" s="13">
        <v>2022</v>
      </c>
      <c r="K20" s="17">
        <f>VLOOKUP(A1,'2022'!A40:B210,2,FALSE)</f>
        <v>703446</v>
      </c>
      <c r="L20" s="17">
        <f>VLOOKUP(A1,'2022'!A40:C210,3,FALSE)</f>
        <v>2886920</v>
      </c>
      <c r="M20" s="23">
        <f>VLOOKUP(A1,'2022'!A40:D210,4,FALSE)</f>
        <v>70344667</v>
      </c>
      <c r="N20" s="23"/>
      <c r="O20" s="6"/>
    </row>
    <row r="21" spans="1:17" x14ac:dyDescent="0.2">
      <c r="A21" s="13">
        <v>2023</v>
      </c>
      <c r="B21" s="3">
        <f>VLOOKUP(A1,'2023'!A40:E210,5,FALSE)</f>
        <v>2612689</v>
      </c>
      <c r="C21" s="3">
        <v>2698000</v>
      </c>
      <c r="D21" s="26">
        <f>VLOOKUP(A1,'2023'!A40:F210,6,FALSE)</f>
        <v>384900</v>
      </c>
      <c r="E21" s="3">
        <v>490000</v>
      </c>
      <c r="F21" s="4">
        <f>D21/E21</f>
        <v>0.78551020408163263</v>
      </c>
      <c r="G21" s="141"/>
      <c r="J21" s="13">
        <v>2023</v>
      </c>
      <c r="K21" s="17">
        <f>VLOOKUP(A1,'2023'!A40:B210,2,FALSE)</f>
        <v>1055168</v>
      </c>
      <c r="L21" s="17">
        <f>VLOOKUP(A1,'2023'!A40:C210,3,FALSE)</f>
        <v>3186114</v>
      </c>
      <c r="M21" s="23">
        <f>VLOOKUP(A1,'2023'!A40:D210,4,FALSE)</f>
        <v>105516881</v>
      </c>
      <c r="N21" s="39"/>
      <c r="O21" s="6"/>
    </row>
    <row r="22" spans="1:17" x14ac:dyDescent="0.2">
      <c r="A22" s="13">
        <v>2024</v>
      </c>
      <c r="B22" s="3"/>
      <c r="C22" s="3">
        <v>2537000</v>
      </c>
      <c r="D22" s="26"/>
      <c r="E22" s="3">
        <v>406000</v>
      </c>
      <c r="F22" s="3"/>
      <c r="G22" s="3">
        <f>E22 + E22 * G18</f>
        <v>406000</v>
      </c>
      <c r="J22" s="13">
        <v>2024</v>
      </c>
      <c r="K22" s="17">
        <f>K21</f>
        <v>1055168</v>
      </c>
      <c r="L22" s="17">
        <f>L21</f>
        <v>3186114</v>
      </c>
      <c r="M22" s="23">
        <f>M21</f>
        <v>105516881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30378.240668080402</v>
      </c>
      <c r="L26" s="60">
        <f>K26-K26*(100%-(VLOOKUP(B31,J18:K21,2,FALSE)/K22))</f>
        <v>20252.179638691174</v>
      </c>
      <c r="M26" s="60">
        <f>K26-K26*(100%-(VLOOKUP(B31,J18:L21,3,FALSE)/L22))</f>
        <v>27525.553244326686</v>
      </c>
      <c r="N26" s="39">
        <f>K26-K26*(100%-(VLOOKUP(B31,J18:M21,4,FALSE)/M22))</f>
        <v>20252.18338136789</v>
      </c>
      <c r="P26" s="63">
        <v>9.6999999999999993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30378.240668080402</v>
      </c>
      <c r="L27" s="60">
        <f>K27-K27*(100%-(VLOOKUP(B31,J18:K21,2,FALSE)/K22))</f>
        <v>20252.179638691174</v>
      </c>
      <c r="M27" s="60">
        <f>K27-K27*(100%-(VLOOKUP(B31,J18:L21,3,FALSE)/L22))</f>
        <v>27525.553244326686</v>
      </c>
      <c r="N27" s="39">
        <f>K27-K27*(100%-(VLOOKUP(B31,J18:M21,4,FALSE)/M22))</f>
        <v>20252.18338136789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2022</v>
      </c>
      <c r="C31" s="60">
        <v>61500</v>
      </c>
      <c r="D31" s="26">
        <f>VLOOKUP(B31,A18:D21,4,FALSE)</f>
        <v>821937</v>
      </c>
      <c r="E31" s="43">
        <f>E22/D31</f>
        <v>0.49395513281431547</v>
      </c>
      <c r="F31" s="43">
        <f>G22/D31</f>
        <v>0.49395513281431547</v>
      </c>
      <c r="G31" s="72"/>
      <c r="J31" s="42"/>
      <c r="K31" s="74">
        <f>SUM(I3:I6)</f>
        <v>3.6477386021294547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4.6438067099424591</v>
      </c>
      <c r="L32" s="13" t="e">
        <f>E22/N22*1000</f>
        <v>#DIV/0!</v>
      </c>
      <c r="N32" s="130" t="s">
        <v>71</v>
      </c>
      <c r="O32" s="131"/>
      <c r="P32" s="74">
        <f>K31*P26</f>
        <v>35.383064440655708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45.04492508644185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30.19530116702369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  <row r="44" spans="10:17" ht="16" customHeight="1" x14ac:dyDescent="0.2"/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41196-3615-3D4C-B932-0D5E6ABB592F}">
  <sheetPr codeName="Sheet69"/>
  <dimension ref="A1:V32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282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I3" s="77" t="e">
        <f t="shared" ref="I3:I5" si="0">H3/$M$21*1000</f>
        <v>#DIV/0!</v>
      </c>
    </row>
    <row r="4" spans="1:22" x14ac:dyDescent="0.2">
      <c r="I4" s="77" t="e">
        <f t="shared" si="0"/>
        <v>#DIV/0!</v>
      </c>
    </row>
    <row r="5" spans="1:22" x14ac:dyDescent="0.2">
      <c r="I5" s="77" t="e">
        <f t="shared" si="0"/>
        <v>#DIV/0!</v>
      </c>
    </row>
    <row r="6" spans="1:22" x14ac:dyDescent="0.2">
      <c r="I6" s="77" t="e">
        <f>H6/$M$21*1000</f>
        <v>#DIV/0!</v>
      </c>
    </row>
    <row r="7" spans="1:22" x14ac:dyDescent="0.2">
      <c r="I7" s="77" t="e">
        <f t="shared" ref="I7:I9" si="1">H7/$M$20*1000</f>
        <v>#DIV/0!</v>
      </c>
    </row>
    <row r="8" spans="1:22" x14ac:dyDescent="0.2">
      <c r="I8" s="77" t="e">
        <f t="shared" si="1"/>
        <v>#DIV/0!</v>
      </c>
    </row>
    <row r="9" spans="1:22" x14ac:dyDescent="0.2">
      <c r="I9" s="77" t="e">
        <f t="shared" si="1"/>
        <v>#DIV/0!</v>
      </c>
    </row>
    <row r="10" spans="1:22" x14ac:dyDescent="0.2">
      <c r="I10" s="77" t="e">
        <f>H10/$M$20*1000</f>
        <v>#DIV/0!</v>
      </c>
    </row>
    <row r="11" spans="1:22" x14ac:dyDescent="0.2">
      <c r="I11" s="77"/>
    </row>
    <row r="12" spans="1:22" x14ac:dyDescent="0.2">
      <c r="I12" s="77"/>
    </row>
    <row r="18" spans="1:17" x14ac:dyDescent="0.2">
      <c r="A18" t="s">
        <v>298</v>
      </c>
    </row>
    <row r="22" spans="1:17" x14ac:dyDescent="0.2">
      <c r="K22">
        <f>K21</f>
        <v>0</v>
      </c>
    </row>
    <row r="26" spans="1:17" x14ac:dyDescent="0.2"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1:17" x14ac:dyDescent="0.2"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1:17" x14ac:dyDescent="0.2">
      <c r="K31" s="86" t="e">
        <f>SUM(I3:I6)</f>
        <v>#DIV/0!</v>
      </c>
      <c r="L31" t="e">
        <f>K31*(M22/N22)</f>
        <v>#DIV/0!</v>
      </c>
    </row>
    <row r="32" spans="1:17" x14ac:dyDescent="0.2">
      <c r="L32" t="e">
        <f>E22/N22*1000</f>
        <v>#DIV/0!</v>
      </c>
      <c r="P32" s="73"/>
      <c r="Q32" s="73"/>
    </row>
  </sheetData>
  <mergeCells count="4">
    <mergeCell ref="A1:B1"/>
    <mergeCell ref="C1:H1"/>
    <mergeCell ref="J1:R1"/>
    <mergeCell ref="S1:V1"/>
  </mergeCells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F9A6C-FE49-9F4A-B62D-C6700C4B15B1}">
  <sheetPr codeName="Sheet20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208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9249620</v>
      </c>
      <c r="D3" s="45">
        <v>-8123530</v>
      </c>
      <c r="E3" s="45">
        <v>949693</v>
      </c>
      <c r="F3" s="45">
        <v>-734992</v>
      </c>
      <c r="G3" s="45">
        <v>-25318</v>
      </c>
      <c r="H3" s="45">
        <v>103352</v>
      </c>
      <c r="I3" s="77">
        <f t="shared" ref="I3:I5" si="0">H3/$M$21*1000</f>
        <v>0.16778403939519634</v>
      </c>
      <c r="J3" s="45">
        <v>10870578</v>
      </c>
      <c r="K3" s="45">
        <v>18798431</v>
      </c>
      <c r="L3" s="45">
        <v>7927852</v>
      </c>
      <c r="M3" s="45">
        <v>12957015</v>
      </c>
      <c r="N3" s="45">
        <v>7911607</v>
      </c>
      <c r="O3" s="45">
        <v>8025345</v>
      </c>
      <c r="P3" s="45">
        <v>2415132</v>
      </c>
      <c r="Q3" s="45">
        <v>1685517</v>
      </c>
      <c r="R3" s="45">
        <v>24158</v>
      </c>
      <c r="S3" s="45">
        <v>-672923</v>
      </c>
      <c r="T3" s="45">
        <v>13485</v>
      </c>
      <c r="U3" s="45">
        <v>1748092</v>
      </c>
      <c r="V3" s="45">
        <v>1088654</v>
      </c>
    </row>
    <row r="4" spans="1:22" x14ac:dyDescent="0.2">
      <c r="B4" t="s">
        <v>21</v>
      </c>
      <c r="C4" s="45">
        <v>8235199</v>
      </c>
      <c r="D4" s="45">
        <v>-7034741</v>
      </c>
      <c r="E4" s="45">
        <v>1071896</v>
      </c>
      <c r="F4" s="45">
        <v>-551907</v>
      </c>
      <c r="G4" s="45">
        <v>-35924</v>
      </c>
      <c r="H4" s="45">
        <v>438372</v>
      </c>
      <c r="I4" s="77">
        <f t="shared" si="0"/>
        <v>0.71166329551194951</v>
      </c>
      <c r="J4" s="45">
        <v>10778476</v>
      </c>
      <c r="K4" s="45">
        <v>17347412</v>
      </c>
      <c r="L4" s="45">
        <v>6568936</v>
      </c>
      <c r="M4" s="45">
        <v>11264579</v>
      </c>
      <c r="N4" s="45">
        <v>6552691</v>
      </c>
      <c r="O4" s="45">
        <v>7612875</v>
      </c>
      <c r="P4" s="45">
        <v>2327615</v>
      </c>
      <c r="Q4" s="45">
        <v>596862</v>
      </c>
      <c r="R4" s="45">
        <v>26175</v>
      </c>
      <c r="S4" s="45">
        <v>1400942</v>
      </c>
      <c r="T4" s="45">
        <v>-41286</v>
      </c>
      <c r="U4" s="45">
        <v>-1433709</v>
      </c>
      <c r="V4" s="45">
        <v>-74053</v>
      </c>
    </row>
    <row r="5" spans="1:22" x14ac:dyDescent="0.2">
      <c r="B5" t="s">
        <v>22</v>
      </c>
      <c r="C5" s="45">
        <v>8825360</v>
      </c>
      <c r="D5" s="45">
        <v>-7753682</v>
      </c>
      <c r="E5" s="45">
        <v>892095</v>
      </c>
      <c r="F5" s="45">
        <v>-720474</v>
      </c>
      <c r="G5" s="45">
        <v>-54630</v>
      </c>
      <c r="H5" s="45">
        <v>14147</v>
      </c>
      <c r="I5" s="77">
        <f t="shared" si="0"/>
        <v>2.296656867137397E-2</v>
      </c>
      <c r="J5" s="45">
        <v>10367077</v>
      </c>
      <c r="K5" s="45">
        <v>16526632</v>
      </c>
      <c r="L5" s="45">
        <v>6159554</v>
      </c>
      <c r="M5" s="45">
        <v>10125439</v>
      </c>
      <c r="N5" s="45">
        <v>6142117</v>
      </c>
      <c r="O5" s="45">
        <v>6248833</v>
      </c>
      <c r="P5" s="45">
        <v>2416407</v>
      </c>
      <c r="Q5" s="45">
        <v>713056</v>
      </c>
      <c r="R5" s="45">
        <v>25600</v>
      </c>
      <c r="S5" s="45">
        <v>-409458</v>
      </c>
      <c r="T5" s="45">
        <v>16301</v>
      </c>
      <c r="U5" s="45">
        <v>792382</v>
      </c>
      <c r="V5" s="45">
        <v>399225</v>
      </c>
    </row>
    <row r="6" spans="1:22" x14ac:dyDescent="0.2">
      <c r="B6" t="s">
        <v>23</v>
      </c>
      <c r="C6" s="45">
        <v>7081785</v>
      </c>
      <c r="D6" s="45">
        <v>-6077142</v>
      </c>
      <c r="E6" s="45">
        <v>903724</v>
      </c>
      <c r="F6" s="45">
        <v>-535694</v>
      </c>
      <c r="G6" s="45">
        <v>-57069</v>
      </c>
      <c r="H6" s="45">
        <v>250587</v>
      </c>
      <c r="I6" s="77">
        <f>H6/$M$21*1000</f>
        <v>0.40680876112628744</v>
      </c>
      <c r="J6" s="45">
        <v>10392853</v>
      </c>
      <c r="K6" s="45">
        <v>17004912</v>
      </c>
      <c r="L6" s="45">
        <v>6612058</v>
      </c>
      <c r="M6" s="45">
        <v>10374601</v>
      </c>
      <c r="N6" s="45">
        <v>6594550</v>
      </c>
      <c r="O6" s="45">
        <v>7006992</v>
      </c>
      <c r="P6" s="45">
        <v>2171821</v>
      </c>
      <c r="Q6" s="45">
        <v>325497</v>
      </c>
      <c r="R6" s="45">
        <v>25586</v>
      </c>
      <c r="S6" s="45">
        <v>-1188323</v>
      </c>
      <c r="T6" s="45">
        <v>-72933</v>
      </c>
      <c r="U6" s="45">
        <v>883953</v>
      </c>
      <c r="V6" s="45">
        <v>-377304</v>
      </c>
    </row>
    <row r="7" spans="1:22" x14ac:dyDescent="0.2">
      <c r="B7" t="s">
        <v>110</v>
      </c>
      <c r="C7" s="45">
        <v>7942001</v>
      </c>
      <c r="D7" s="45">
        <v>-7757461</v>
      </c>
      <c r="E7" s="45">
        <v>159967</v>
      </c>
      <c r="F7" s="45">
        <v>-668467</v>
      </c>
      <c r="G7" s="45">
        <v>-47864</v>
      </c>
      <c r="H7" s="45">
        <v>-680240</v>
      </c>
      <c r="I7" s="77">
        <f t="shared" ref="I7:I9" si="1">H7/$M$20*1000</f>
        <v>-1.1374204979874543</v>
      </c>
      <c r="J7" s="45">
        <v>10170462</v>
      </c>
      <c r="K7" s="45">
        <v>15963736</v>
      </c>
      <c r="L7" s="45">
        <v>5793274</v>
      </c>
      <c r="M7" s="45">
        <v>9036741</v>
      </c>
      <c r="N7" s="45">
        <v>5777146</v>
      </c>
      <c r="O7" s="45">
        <v>5980546</v>
      </c>
      <c r="P7" s="45">
        <v>1654958</v>
      </c>
      <c r="Q7" s="45">
        <v>647453</v>
      </c>
      <c r="R7" s="45">
        <v>25718</v>
      </c>
      <c r="S7" s="45">
        <v>1853835</v>
      </c>
      <c r="T7" s="45">
        <v>-43210</v>
      </c>
      <c r="U7" s="45">
        <v>-1493306</v>
      </c>
      <c r="V7" s="45">
        <v>317318</v>
      </c>
    </row>
    <row r="8" spans="1:22" x14ac:dyDescent="0.2">
      <c r="B8" t="s">
        <v>109</v>
      </c>
      <c r="C8" s="45">
        <v>8152489</v>
      </c>
      <c r="D8" s="45">
        <v>-8169792</v>
      </c>
      <c r="E8" s="45">
        <v>-230674</v>
      </c>
      <c r="F8" s="45">
        <v>-662138</v>
      </c>
      <c r="G8" s="45">
        <v>-73522</v>
      </c>
      <c r="H8" s="45">
        <v>-886952</v>
      </c>
      <c r="I8" s="77">
        <f t="shared" si="1"/>
        <v>-1.483060957207704</v>
      </c>
      <c r="J8" s="45">
        <v>10883303</v>
      </c>
      <c r="K8" s="45">
        <v>17023870</v>
      </c>
      <c r="L8" s="45">
        <v>6140566</v>
      </c>
      <c r="M8" s="45">
        <v>9827500</v>
      </c>
      <c r="N8" s="45">
        <v>6007912</v>
      </c>
      <c r="O8" s="45">
        <v>7373762</v>
      </c>
      <c r="P8" s="45">
        <v>1459728</v>
      </c>
      <c r="Q8" s="45">
        <v>330134</v>
      </c>
      <c r="R8" s="45">
        <v>8698</v>
      </c>
      <c r="S8" s="45">
        <v>3531483</v>
      </c>
      <c r="T8" s="45">
        <v>-115115</v>
      </c>
      <c r="U8" s="45">
        <v>-3481817</v>
      </c>
      <c r="V8" s="45">
        <v>-65448</v>
      </c>
    </row>
    <row r="9" spans="1:22" x14ac:dyDescent="0.2">
      <c r="B9" t="s">
        <v>108</v>
      </c>
      <c r="C9" s="45">
        <v>12233956</v>
      </c>
      <c r="D9" s="45">
        <v>-10582264</v>
      </c>
      <c r="E9" s="45">
        <v>1594970</v>
      </c>
      <c r="F9" s="45">
        <v>-1014890</v>
      </c>
      <c r="G9" s="45">
        <v>-59241</v>
      </c>
      <c r="H9" s="45">
        <v>265001</v>
      </c>
      <c r="I9" s="77">
        <f t="shared" si="1"/>
        <v>0.44310474154294571</v>
      </c>
      <c r="J9" s="45">
        <v>11755200</v>
      </c>
      <c r="K9" s="45">
        <v>23078967</v>
      </c>
      <c r="L9" s="45">
        <v>11323766</v>
      </c>
      <c r="M9" s="45">
        <v>15654951</v>
      </c>
      <c r="N9" s="45">
        <v>11014886</v>
      </c>
      <c r="O9" s="45">
        <v>12344556</v>
      </c>
      <c r="P9" s="45">
        <v>1997647</v>
      </c>
      <c r="Q9" s="45">
        <v>343742</v>
      </c>
      <c r="R9" s="45">
        <v>8688</v>
      </c>
      <c r="S9" s="45">
        <v>-502230</v>
      </c>
      <c r="T9" s="45">
        <v>-105896</v>
      </c>
      <c r="U9" s="45">
        <v>623488</v>
      </c>
      <c r="V9" s="45">
        <v>15361</v>
      </c>
    </row>
    <row r="10" spans="1:22" x14ac:dyDescent="0.2">
      <c r="B10" t="s">
        <v>107</v>
      </c>
      <c r="C10" s="45">
        <v>12702172</v>
      </c>
      <c r="D10" s="45">
        <v>-11231063</v>
      </c>
      <c r="E10" s="45">
        <v>1430008</v>
      </c>
      <c r="F10" s="45">
        <v>-926923</v>
      </c>
      <c r="G10" s="45">
        <v>-52046</v>
      </c>
      <c r="H10" s="45">
        <v>234077</v>
      </c>
      <c r="I10" s="77">
        <f>H10/$M$20*1000</f>
        <v>0.39139712146802502</v>
      </c>
      <c r="J10" s="45">
        <v>11504498</v>
      </c>
      <c r="K10" s="45">
        <v>22212361</v>
      </c>
      <c r="L10" s="45">
        <v>10707862</v>
      </c>
      <c r="M10" s="45">
        <v>14591971</v>
      </c>
      <c r="N10" s="45">
        <v>10342982</v>
      </c>
      <c r="O10" s="45">
        <v>11624572</v>
      </c>
      <c r="P10" s="45">
        <v>1922179</v>
      </c>
      <c r="Q10" s="45">
        <v>354992</v>
      </c>
      <c r="R10" s="45">
        <v>8677</v>
      </c>
      <c r="S10" s="45">
        <v>-1685954</v>
      </c>
      <c r="T10" s="45">
        <v>-80471</v>
      </c>
      <c r="U10" s="45">
        <v>1076419</v>
      </c>
      <c r="V10" s="45">
        <v>-690007</v>
      </c>
    </row>
    <row r="11" spans="1:22" x14ac:dyDescent="0.2">
      <c r="B11" t="s">
        <v>106</v>
      </c>
      <c r="C11" s="45">
        <v>17005852</v>
      </c>
      <c r="D11" s="45">
        <v>-14810351</v>
      </c>
      <c r="E11" s="45">
        <v>2123276</v>
      </c>
      <c r="F11" s="45">
        <v>-1226880</v>
      </c>
      <c r="G11" s="45">
        <v>-75432</v>
      </c>
      <c r="H11" s="45">
        <v>638326</v>
      </c>
      <c r="I11" s="77"/>
      <c r="J11" s="45">
        <v>11289063</v>
      </c>
      <c r="K11" s="45">
        <v>22932260</v>
      </c>
      <c r="L11" s="45">
        <v>11643197</v>
      </c>
      <c r="M11" s="45">
        <v>15114221</v>
      </c>
      <c r="N11" s="45">
        <v>10617051</v>
      </c>
      <c r="O11" s="45">
        <v>10212318</v>
      </c>
      <c r="P11" s="45">
        <v>2677648</v>
      </c>
      <c r="Q11" s="45">
        <v>1018387</v>
      </c>
      <c r="R11" s="45">
        <v>13003</v>
      </c>
      <c r="S11" s="45">
        <v>1501103</v>
      </c>
      <c r="T11" s="45">
        <v>-106712</v>
      </c>
      <c r="U11" s="45">
        <v>-868799</v>
      </c>
      <c r="V11" s="45">
        <v>525590</v>
      </c>
    </row>
    <row r="12" spans="1:22" x14ac:dyDescent="0.2">
      <c r="B12" t="s">
        <v>105</v>
      </c>
      <c r="C12" s="45">
        <v>15922446</v>
      </c>
      <c r="D12" s="45">
        <v>-13330201</v>
      </c>
      <c r="E12" s="45">
        <v>2466846</v>
      </c>
      <c r="F12" s="45">
        <v>-1244403</v>
      </c>
      <c r="G12" s="45">
        <v>-106666</v>
      </c>
      <c r="H12" s="45">
        <v>941059</v>
      </c>
      <c r="I12" s="77"/>
      <c r="J12" s="45">
        <v>10832102</v>
      </c>
      <c r="K12" s="45">
        <v>26620363</v>
      </c>
      <c r="L12" s="45">
        <v>15788261</v>
      </c>
      <c r="M12" s="45">
        <v>18657838</v>
      </c>
      <c r="N12" s="45">
        <v>14374272</v>
      </c>
      <c r="O12" s="45">
        <v>12356245</v>
      </c>
      <c r="P12" s="45">
        <v>4534902</v>
      </c>
      <c r="Q12" s="45">
        <v>492796</v>
      </c>
      <c r="R12" s="45">
        <v>23531</v>
      </c>
      <c r="S12" s="45">
        <v>470831</v>
      </c>
      <c r="T12" s="45">
        <v>-303264</v>
      </c>
      <c r="U12" s="45">
        <v>-182571</v>
      </c>
      <c r="V12" s="45">
        <v>-15003</v>
      </c>
    </row>
    <row r="13" spans="1:22" x14ac:dyDescent="0.2">
      <c r="B13" t="s">
        <v>104</v>
      </c>
      <c r="C13" s="45">
        <v>13035928</v>
      </c>
      <c r="D13" s="45">
        <v>-10030159</v>
      </c>
      <c r="E13" s="45">
        <v>2953734</v>
      </c>
      <c r="F13" s="45">
        <v>-857091</v>
      </c>
      <c r="G13" s="45">
        <v>-79458</v>
      </c>
      <c r="H13" s="45">
        <v>1701824</v>
      </c>
      <c r="J13" s="45">
        <v>9856002</v>
      </c>
      <c r="K13" s="45">
        <v>25161003</v>
      </c>
      <c r="L13" s="45">
        <v>15305000</v>
      </c>
      <c r="M13" s="45">
        <v>17185925</v>
      </c>
      <c r="N13" s="45">
        <v>13666262</v>
      </c>
      <c r="O13" s="45">
        <v>11646465</v>
      </c>
      <c r="P13" s="45">
        <v>3765465</v>
      </c>
      <c r="Q13" s="45">
        <v>505654</v>
      </c>
      <c r="R13" s="45">
        <v>23517</v>
      </c>
      <c r="S13" s="45">
        <v>-697067</v>
      </c>
      <c r="T13" s="45">
        <v>180757</v>
      </c>
      <c r="U13" s="45">
        <v>327543</v>
      </c>
      <c r="V13" s="45">
        <v>-188766</v>
      </c>
    </row>
    <row r="14" spans="1:22" x14ac:dyDescent="0.2">
      <c r="B14" t="s">
        <v>103</v>
      </c>
      <c r="C14" s="45">
        <v>10861759</v>
      </c>
      <c r="D14" s="45">
        <v>-8892023</v>
      </c>
      <c r="E14" s="45">
        <v>1953965</v>
      </c>
      <c r="F14" s="45">
        <v>-647566</v>
      </c>
      <c r="G14" s="45">
        <v>-77078</v>
      </c>
      <c r="H14" s="45">
        <v>1098599</v>
      </c>
      <c r="J14" s="45">
        <v>8144885</v>
      </c>
      <c r="K14" s="45">
        <v>22033027</v>
      </c>
      <c r="L14" s="45">
        <v>13888142</v>
      </c>
      <c r="M14" s="45">
        <v>13797002</v>
      </c>
      <c r="N14" s="45">
        <v>12084004</v>
      </c>
      <c r="O14" s="45">
        <v>9065354</v>
      </c>
      <c r="P14" s="45">
        <v>2988496</v>
      </c>
      <c r="Q14" s="45">
        <v>714861</v>
      </c>
      <c r="R14" s="45">
        <v>8501</v>
      </c>
      <c r="S14" s="45">
        <v>963477</v>
      </c>
      <c r="T14" s="45">
        <v>-97487</v>
      </c>
      <c r="U14" s="45">
        <v>-662092</v>
      </c>
      <c r="V14" s="45">
        <v>203897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27530750</v>
      </c>
      <c r="C18" s="80">
        <v>28000000</v>
      </c>
      <c r="D18" s="26">
        <f>VLOOKUP(A1,'2020'!A40:F210,6,FALSE)</f>
        <v>1153328</v>
      </c>
      <c r="E18" s="80">
        <v>400000</v>
      </c>
      <c r="F18" s="4">
        <f>D18/E18</f>
        <v>2.8833199999999999</v>
      </c>
      <c r="G18" s="139">
        <v>0</v>
      </c>
      <c r="J18" s="6">
        <v>2020</v>
      </c>
      <c r="K18" s="17">
        <f>VLOOKUP(A1,'2020'!A40:B210,2,FALSE)</f>
        <v>4446252</v>
      </c>
      <c r="L18" s="17">
        <f>VLOOKUP(A1,'2020'!A40:C210,3,FALSE)</f>
        <v>6590738</v>
      </c>
      <c r="M18" s="23">
        <f>VLOOKUP(A1,'2020'!A40:D210,4,FALSE)</f>
        <v>444630000</v>
      </c>
      <c r="N18" s="6"/>
      <c r="O18" s="6"/>
    </row>
    <row r="19" spans="1:17" x14ac:dyDescent="0.2">
      <c r="A19" s="13">
        <v>2021</v>
      </c>
      <c r="B19" s="26">
        <f>VLOOKUP(A1,'2021'!A40:E210,5,FALSE)</f>
        <v>56560558</v>
      </c>
      <c r="C19" s="78">
        <v>33000000</v>
      </c>
      <c r="D19" s="26">
        <f>VLOOKUP(A1,'2021'!A40:F210,6,FALSE)</f>
        <v>4379126</v>
      </c>
      <c r="E19" s="78">
        <v>1500000</v>
      </c>
      <c r="F19" s="4">
        <f>D19/E19</f>
        <v>2.9194173333333335</v>
      </c>
      <c r="G19" s="140"/>
      <c r="J19" s="6">
        <v>2021</v>
      </c>
      <c r="K19" s="17">
        <f>VLOOKUP(A1,'2021'!A40:B210,2,FALSE)</f>
        <v>4934818</v>
      </c>
      <c r="L19" s="17">
        <f>VLOOKUP(A1,'2021'!A40:C210,3,FALSE)</f>
        <v>11289063</v>
      </c>
      <c r="M19" s="23">
        <f>VLOOKUP(A1,'2021'!A40:D210,4,FALSE)</f>
        <v>493481896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40694854</v>
      </c>
      <c r="C20" s="78">
        <v>46399000</v>
      </c>
      <c r="D20" s="26">
        <f>VLOOKUP(A1,'2022'!A40:F210,6,FALSE)</f>
        <v>-1068113</v>
      </c>
      <c r="E20" s="78">
        <v>1500000</v>
      </c>
      <c r="F20" s="4">
        <f>D20/E20</f>
        <v>-0.71207533333333328</v>
      </c>
      <c r="G20" s="140"/>
      <c r="J20" s="13">
        <v>2022</v>
      </c>
      <c r="K20" s="17">
        <f>VLOOKUP(A1,'2022'!A40:B210,2,FALSE)</f>
        <v>5980549</v>
      </c>
      <c r="L20" s="17">
        <f>VLOOKUP(A1,'2022'!A40:C210,3,FALSE)</f>
        <v>10170462</v>
      </c>
      <c r="M20" s="23">
        <f>VLOOKUP(A1,'2022'!A40:D210,4,FALSE)</f>
        <v>598054986</v>
      </c>
      <c r="N20" s="23"/>
      <c r="O20" s="6"/>
    </row>
    <row r="21" spans="1:17" x14ac:dyDescent="0.2">
      <c r="A21" s="13">
        <v>2023</v>
      </c>
      <c r="B21" s="3">
        <f>VLOOKUP(A1,'2023'!A40:E210,5,FALSE)</f>
        <v>32806456</v>
      </c>
      <c r="C21" s="62">
        <v>34000000</v>
      </c>
      <c r="D21" s="26">
        <f>VLOOKUP(A1,'2023'!A40:F210,6,FALSE)</f>
        <v>813601</v>
      </c>
      <c r="E21" s="62">
        <v>270200</v>
      </c>
      <c r="F21" s="4">
        <f>D21/E21</f>
        <v>3.0111065877128054</v>
      </c>
      <c r="G21" s="141"/>
      <c r="J21" s="13">
        <v>2023</v>
      </c>
      <c r="K21" s="17">
        <f>VLOOKUP(A1,'2023'!A40:B210,2,FALSE)</f>
        <v>6159823</v>
      </c>
      <c r="L21" s="17">
        <f>VLOOKUP(A1,'2023'!A40:C210,3,FALSE)</f>
        <v>10870578</v>
      </c>
      <c r="M21" s="23">
        <f>VLOOKUP(A1,'2023'!A40:D210,4,FALSE)</f>
        <v>615982309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6159823</v>
      </c>
      <c r="L22" s="17">
        <f>L21</f>
        <v>10870578</v>
      </c>
      <c r="M22" s="23">
        <f>M21</f>
        <v>615982309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60">
        <v>41000</v>
      </c>
      <c r="D31" s="26">
        <f>VLOOKUP(B31,A18:D21,4,FALSE)</f>
        <v>4379126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1.3092226647048073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0.43864896126424302</v>
      </c>
      <c r="L32" s="13" t="e">
        <f>E22/N22*1000</f>
        <v>#DIV/0!</v>
      </c>
      <c r="N32" s="130" t="s">
        <v>71</v>
      </c>
      <c r="O32" s="131"/>
      <c r="P32" s="74">
        <f>K31*P26</f>
        <v>16.417652215398281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5.500657974253607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17.647550653926327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B4D8D-52E0-7B4E-AB89-68B355B2F5EC}">
  <sheetPr codeName="Sheet21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207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4465986</v>
      </c>
      <c r="D3" s="45">
        <v>-4185988</v>
      </c>
      <c r="E3" s="45">
        <v>273228</v>
      </c>
      <c r="F3" s="45">
        <v>-175337</v>
      </c>
      <c r="G3" s="45">
        <v>-59526</v>
      </c>
      <c r="H3" s="45">
        <v>22449</v>
      </c>
      <c r="I3" s="77">
        <f t="shared" ref="I3:I5" si="0">H3/$M$21*1000</f>
        <v>8.5267346841989416E-2</v>
      </c>
      <c r="J3" s="45">
        <v>5423073</v>
      </c>
      <c r="K3" s="45">
        <v>12235219</v>
      </c>
      <c r="L3" s="45">
        <v>6812145</v>
      </c>
      <c r="M3" s="45">
        <v>9428500</v>
      </c>
      <c r="N3" s="45">
        <v>6783832</v>
      </c>
      <c r="O3" s="45">
        <v>5718699</v>
      </c>
      <c r="P3" s="45">
        <v>2032598</v>
      </c>
      <c r="Q3" s="45">
        <v>785479</v>
      </c>
      <c r="R3" s="45">
        <v>289613</v>
      </c>
      <c r="S3" s="45">
        <v>-205636</v>
      </c>
      <c r="T3" s="45">
        <v>-20890</v>
      </c>
      <c r="U3" s="45">
        <v>192326</v>
      </c>
      <c r="V3" s="45">
        <v>-34201</v>
      </c>
    </row>
    <row r="4" spans="1:22" x14ac:dyDescent="0.2">
      <c r="B4" t="s">
        <v>21</v>
      </c>
      <c r="C4" s="45">
        <v>4268428</v>
      </c>
      <c r="D4" s="45">
        <v>-4057096</v>
      </c>
      <c r="E4" s="45">
        <v>204965</v>
      </c>
      <c r="F4" s="45">
        <v>-137519</v>
      </c>
      <c r="G4" s="45">
        <v>-59987</v>
      </c>
      <c r="H4" s="45">
        <v>23659</v>
      </c>
      <c r="I4" s="77">
        <f t="shared" si="0"/>
        <v>8.9863252658676437E-2</v>
      </c>
      <c r="J4" s="45">
        <v>5415409</v>
      </c>
      <c r="K4" s="45">
        <v>12163040</v>
      </c>
      <c r="L4" s="45">
        <v>6747631</v>
      </c>
      <c r="M4" s="45">
        <v>9278789</v>
      </c>
      <c r="N4" s="45">
        <v>6733890</v>
      </c>
      <c r="O4" s="45">
        <v>5640254</v>
      </c>
      <c r="P4" s="45">
        <v>1909556</v>
      </c>
      <c r="Q4" s="45">
        <v>820161</v>
      </c>
      <c r="R4" s="45">
        <v>269413</v>
      </c>
      <c r="S4" s="45">
        <v>-334762</v>
      </c>
      <c r="T4" s="45">
        <v>-865</v>
      </c>
      <c r="U4" s="45">
        <v>70956</v>
      </c>
      <c r="V4" s="45">
        <v>-264672</v>
      </c>
    </row>
    <row r="5" spans="1:22" x14ac:dyDescent="0.2">
      <c r="B5" t="s">
        <v>22</v>
      </c>
      <c r="C5" s="45">
        <v>5506695</v>
      </c>
      <c r="D5" s="45">
        <v>-5003625</v>
      </c>
      <c r="E5" s="45">
        <v>496341</v>
      </c>
      <c r="F5" s="45">
        <v>-213674</v>
      </c>
      <c r="G5" s="45">
        <v>-79919</v>
      </c>
      <c r="H5" s="45">
        <v>125394</v>
      </c>
      <c r="I5" s="77">
        <f t="shared" si="0"/>
        <v>0.47628017684103613</v>
      </c>
      <c r="J5" s="45">
        <v>5381789</v>
      </c>
      <c r="K5" s="45">
        <v>12178966</v>
      </c>
      <c r="L5" s="45">
        <v>6797176</v>
      </c>
      <c r="M5" s="45">
        <v>9213963</v>
      </c>
      <c r="N5" s="45">
        <v>6768436</v>
      </c>
      <c r="O5" s="45">
        <v>5228863</v>
      </c>
      <c r="P5" s="45">
        <v>1885600</v>
      </c>
      <c r="Q5" s="45">
        <v>1084367</v>
      </c>
      <c r="R5" s="45">
        <v>396056</v>
      </c>
      <c r="S5" s="45">
        <v>1538872</v>
      </c>
      <c r="T5" s="45">
        <v>-10742</v>
      </c>
      <c r="U5" s="45">
        <v>-1103895</v>
      </c>
      <c r="V5" s="45">
        <v>424234</v>
      </c>
    </row>
    <row r="6" spans="1:22" x14ac:dyDescent="0.2">
      <c r="B6" t="s">
        <v>23</v>
      </c>
      <c r="C6" s="45">
        <v>4380101</v>
      </c>
      <c r="D6" s="45">
        <v>-4237000</v>
      </c>
      <c r="E6" s="45">
        <v>137727</v>
      </c>
      <c r="F6" s="45">
        <v>-82586</v>
      </c>
      <c r="G6" s="45">
        <v>-93246</v>
      </c>
      <c r="H6" s="45">
        <v>-49270</v>
      </c>
      <c r="I6" s="77">
        <f>H6/$M$21*1000</f>
        <v>-0.18714072693237196</v>
      </c>
      <c r="J6" s="45">
        <v>5261089</v>
      </c>
      <c r="K6" s="45">
        <v>12751898</v>
      </c>
      <c r="L6" s="45">
        <v>7490808</v>
      </c>
      <c r="M6" s="45">
        <v>9693724</v>
      </c>
      <c r="N6" s="45">
        <v>7461855</v>
      </c>
      <c r="O6" s="45">
        <v>6478278</v>
      </c>
      <c r="P6" s="45">
        <v>1638568</v>
      </c>
      <c r="Q6" s="45">
        <v>660243</v>
      </c>
      <c r="R6" s="45">
        <v>272892</v>
      </c>
      <c r="S6" s="45">
        <v>-720584</v>
      </c>
      <c r="T6" s="45">
        <v>-118209</v>
      </c>
      <c r="U6" s="45">
        <v>493894</v>
      </c>
      <c r="V6" s="45">
        <v>-344899</v>
      </c>
    </row>
    <row r="7" spans="1:22" x14ac:dyDescent="0.2">
      <c r="B7" t="s">
        <v>110</v>
      </c>
      <c r="C7" s="45">
        <v>4320863</v>
      </c>
      <c r="D7" s="45">
        <v>-4448894</v>
      </c>
      <c r="E7" s="45">
        <v>-149070</v>
      </c>
      <c r="F7" s="45">
        <v>-152435</v>
      </c>
      <c r="G7" s="45">
        <v>-83653</v>
      </c>
      <c r="H7" s="45">
        <v>-356349</v>
      </c>
      <c r="I7" s="77">
        <f t="shared" ref="I7:I9" si="1">H7/$M$20*1000</f>
        <v>-1.3535094560914109</v>
      </c>
      <c r="J7" s="45">
        <v>5377627</v>
      </c>
      <c r="K7" s="45">
        <v>13521605</v>
      </c>
      <c r="L7" s="45">
        <v>8143977</v>
      </c>
      <c r="M7" s="45">
        <v>10475754</v>
      </c>
      <c r="N7" s="45">
        <v>8108870</v>
      </c>
      <c r="O7" s="45">
        <v>7061262</v>
      </c>
      <c r="P7" s="45">
        <v>1516693</v>
      </c>
      <c r="Q7" s="45">
        <v>1005403</v>
      </c>
      <c r="R7" s="45">
        <v>251569</v>
      </c>
      <c r="S7" s="45">
        <v>434864</v>
      </c>
      <c r="T7" s="45">
        <v>197761</v>
      </c>
      <c r="U7" s="45">
        <v>-681076</v>
      </c>
      <c r="V7" s="45">
        <v>-48450</v>
      </c>
    </row>
    <row r="8" spans="1:22" x14ac:dyDescent="0.2">
      <c r="B8" t="s">
        <v>109</v>
      </c>
      <c r="C8" s="45">
        <v>4437556</v>
      </c>
      <c r="D8" s="45">
        <v>-4583215</v>
      </c>
      <c r="E8" s="45">
        <v>-159173</v>
      </c>
      <c r="F8" s="45">
        <v>-212636</v>
      </c>
      <c r="G8" s="45">
        <v>-60419</v>
      </c>
      <c r="H8" s="45">
        <v>-418686</v>
      </c>
      <c r="I8" s="77">
        <f t="shared" si="1"/>
        <v>-1.590282167574733</v>
      </c>
      <c r="J8" s="45">
        <v>5733977</v>
      </c>
      <c r="K8" s="45">
        <v>15860205</v>
      </c>
      <c r="L8" s="45">
        <v>10126227</v>
      </c>
      <c r="M8" s="45">
        <v>12738165</v>
      </c>
      <c r="N8" s="45">
        <v>10093638</v>
      </c>
      <c r="O8" s="45">
        <v>8837812</v>
      </c>
      <c r="P8" s="45">
        <v>1780935</v>
      </c>
      <c r="Q8" s="45">
        <v>1054089</v>
      </c>
      <c r="R8" s="45">
        <v>420052</v>
      </c>
      <c r="S8" s="45">
        <v>-499548</v>
      </c>
      <c r="T8" s="45">
        <v>45044</v>
      </c>
      <c r="U8" s="45">
        <v>727109</v>
      </c>
      <c r="V8" s="45">
        <v>272605</v>
      </c>
    </row>
    <row r="9" spans="1:22" x14ac:dyDescent="0.2">
      <c r="B9" t="s">
        <v>108</v>
      </c>
      <c r="C9" s="45">
        <v>7206140</v>
      </c>
      <c r="D9" s="45">
        <v>-6302435</v>
      </c>
      <c r="E9" s="45">
        <v>893578</v>
      </c>
      <c r="F9" s="45">
        <v>-541987</v>
      </c>
      <c r="G9" s="45">
        <v>-44879</v>
      </c>
      <c r="H9" s="45">
        <v>201456</v>
      </c>
      <c r="I9" s="77">
        <f t="shared" si="1"/>
        <v>0.765184134054961</v>
      </c>
      <c r="J9" s="45">
        <v>6152663</v>
      </c>
      <c r="K9" s="45">
        <v>16258145</v>
      </c>
      <c r="L9" s="45">
        <v>10105482</v>
      </c>
      <c r="M9" s="45">
        <v>13074875</v>
      </c>
      <c r="N9" s="45">
        <v>10072868</v>
      </c>
      <c r="O9" s="45">
        <v>8439114</v>
      </c>
      <c r="P9" s="45">
        <v>2600540</v>
      </c>
      <c r="Q9" s="45">
        <v>781327</v>
      </c>
      <c r="R9" s="45">
        <v>486657</v>
      </c>
      <c r="S9" s="45">
        <v>444324</v>
      </c>
      <c r="T9" s="45">
        <v>-41369</v>
      </c>
      <c r="U9" s="45">
        <v>-465764</v>
      </c>
      <c r="V9" s="45">
        <v>-62810</v>
      </c>
    </row>
    <row r="10" spans="1:22" x14ac:dyDescent="0.2">
      <c r="B10" t="s">
        <v>107</v>
      </c>
      <c r="C10" s="45">
        <v>7163768</v>
      </c>
      <c r="D10" s="45">
        <v>-6194495</v>
      </c>
      <c r="E10" s="45">
        <v>956871</v>
      </c>
      <c r="F10" s="45">
        <v>-295266</v>
      </c>
      <c r="G10" s="45">
        <v>-73513</v>
      </c>
      <c r="H10" s="45">
        <v>506871</v>
      </c>
      <c r="I10" s="77">
        <f>H10/$M$20*1000</f>
        <v>1.9252325431487378</v>
      </c>
      <c r="J10" s="45">
        <v>6237363</v>
      </c>
      <c r="K10" s="45">
        <v>16437262</v>
      </c>
      <c r="L10" s="45">
        <v>10199899</v>
      </c>
      <c r="M10" s="45">
        <v>13217066</v>
      </c>
      <c r="N10" s="45">
        <v>10147808</v>
      </c>
      <c r="O10" s="45">
        <v>8501932</v>
      </c>
      <c r="P10" s="45">
        <v>2756388</v>
      </c>
      <c r="Q10" s="45">
        <v>843732</v>
      </c>
      <c r="R10" s="45">
        <v>437968</v>
      </c>
      <c r="S10" s="45">
        <v>-1206989</v>
      </c>
      <c r="T10" s="45">
        <v>-167937</v>
      </c>
      <c r="U10" s="45">
        <v>1467907</v>
      </c>
      <c r="V10" s="45">
        <v>92980</v>
      </c>
    </row>
    <row r="11" spans="1:22" x14ac:dyDescent="0.2">
      <c r="B11" t="s">
        <v>106</v>
      </c>
      <c r="C11" s="45">
        <v>8794902</v>
      </c>
      <c r="D11" s="45">
        <v>-7722179</v>
      </c>
      <c r="E11" s="45">
        <v>1057785</v>
      </c>
      <c r="F11" s="45">
        <v>-516250</v>
      </c>
      <c r="G11" s="45">
        <v>-67990</v>
      </c>
      <c r="H11" s="45">
        <v>452352</v>
      </c>
      <c r="I11" s="77"/>
      <c r="J11" s="45">
        <v>5723203</v>
      </c>
      <c r="K11" s="45">
        <v>15382642</v>
      </c>
      <c r="L11" s="45">
        <v>9659438</v>
      </c>
      <c r="M11" s="45">
        <v>12218952</v>
      </c>
      <c r="N11" s="45">
        <v>9601545</v>
      </c>
      <c r="O11" s="45">
        <v>8281323</v>
      </c>
      <c r="P11" s="45">
        <v>1905054</v>
      </c>
      <c r="Q11" s="45">
        <v>751445</v>
      </c>
      <c r="R11" s="45">
        <v>447713</v>
      </c>
      <c r="S11" s="45">
        <v>813090</v>
      </c>
      <c r="T11" s="45">
        <v>-12190</v>
      </c>
      <c r="U11" s="45">
        <v>-740568</v>
      </c>
      <c r="V11" s="45">
        <v>60332</v>
      </c>
    </row>
    <row r="12" spans="1:22" x14ac:dyDescent="0.2">
      <c r="B12" t="s">
        <v>105</v>
      </c>
      <c r="C12" s="45">
        <v>7534015</v>
      </c>
      <c r="D12" s="45">
        <v>-6235050</v>
      </c>
      <c r="E12" s="45">
        <v>1295991</v>
      </c>
      <c r="F12" s="45">
        <v>-464548</v>
      </c>
      <c r="G12" s="45">
        <v>-71197</v>
      </c>
      <c r="H12" s="45">
        <v>606672</v>
      </c>
      <c r="I12" s="77"/>
      <c r="J12" s="45">
        <v>5277791</v>
      </c>
      <c r="K12" s="45">
        <v>15792507</v>
      </c>
      <c r="L12" s="45">
        <v>10514715</v>
      </c>
      <c r="M12" s="45">
        <v>12660255</v>
      </c>
      <c r="N12" s="45">
        <v>10335217</v>
      </c>
      <c r="O12" s="45">
        <v>7138337</v>
      </c>
      <c r="P12" s="45">
        <v>3519755</v>
      </c>
      <c r="Q12" s="45">
        <v>691803</v>
      </c>
      <c r="R12" s="45">
        <v>505089</v>
      </c>
      <c r="S12" s="45">
        <v>-697650</v>
      </c>
      <c r="T12" s="45">
        <v>-67340</v>
      </c>
      <c r="U12" s="45">
        <v>635217</v>
      </c>
      <c r="V12" s="45">
        <v>-129772</v>
      </c>
    </row>
    <row r="13" spans="1:22" x14ac:dyDescent="0.2">
      <c r="B13" t="s">
        <v>104</v>
      </c>
      <c r="C13" s="45">
        <v>7016342</v>
      </c>
      <c r="D13" s="45">
        <v>-5703864</v>
      </c>
      <c r="E13" s="45">
        <v>1305992</v>
      </c>
      <c r="F13" s="45">
        <v>-243898</v>
      </c>
      <c r="G13" s="45">
        <v>-57009</v>
      </c>
      <c r="H13" s="45">
        <v>847447</v>
      </c>
      <c r="J13" s="45">
        <v>4571347</v>
      </c>
      <c r="K13" s="45">
        <v>13945178</v>
      </c>
      <c r="L13" s="45">
        <v>9373830</v>
      </c>
      <c r="M13" s="45">
        <v>10710817</v>
      </c>
      <c r="N13" s="45">
        <v>9085418</v>
      </c>
      <c r="O13" s="45">
        <v>5958397</v>
      </c>
      <c r="P13" s="45">
        <v>2994435</v>
      </c>
      <c r="Q13" s="45">
        <v>821582</v>
      </c>
      <c r="R13" s="45">
        <v>438574</v>
      </c>
      <c r="S13" s="45">
        <v>-394102</v>
      </c>
      <c r="T13" s="45">
        <v>-223146</v>
      </c>
      <c r="U13" s="45">
        <v>701847</v>
      </c>
      <c r="V13" s="45">
        <v>84599</v>
      </c>
    </row>
    <row r="14" spans="1:22" x14ac:dyDescent="0.2">
      <c r="B14" t="s">
        <v>103</v>
      </c>
      <c r="C14" s="45">
        <v>4860890</v>
      </c>
      <c r="D14" s="45">
        <v>-4242450</v>
      </c>
      <c r="E14" s="45">
        <v>610087</v>
      </c>
      <c r="F14" s="45">
        <v>-173254</v>
      </c>
      <c r="G14" s="45">
        <v>-47487</v>
      </c>
      <c r="H14" s="45">
        <v>318787</v>
      </c>
      <c r="J14" s="45">
        <v>3499807</v>
      </c>
      <c r="K14" s="45">
        <v>10100906</v>
      </c>
      <c r="L14" s="45">
        <v>6601098</v>
      </c>
      <c r="M14" s="45">
        <v>6944738</v>
      </c>
      <c r="N14" s="45">
        <v>6116164</v>
      </c>
      <c r="O14" s="45">
        <v>3500261</v>
      </c>
      <c r="P14" s="45">
        <v>2062287</v>
      </c>
      <c r="Q14" s="45">
        <v>737011</v>
      </c>
      <c r="R14" s="45">
        <v>387749</v>
      </c>
      <c r="S14" s="45">
        <v>-39049</v>
      </c>
      <c r="T14" s="45">
        <v>-1434</v>
      </c>
      <c r="U14" s="45">
        <v>558299</v>
      </c>
      <c r="V14" s="45">
        <v>517814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11559674</v>
      </c>
      <c r="C18" s="26">
        <v>12000000</v>
      </c>
      <c r="D18" s="26">
        <f>VLOOKUP(A1,'2020'!A40:F210,6,FALSE)</f>
        <v>243669</v>
      </c>
      <c r="E18" s="26">
        <v>200000</v>
      </c>
      <c r="F18" s="4">
        <f>D18/E18</f>
        <v>1.218345</v>
      </c>
      <c r="G18" s="139">
        <v>0</v>
      </c>
      <c r="J18" s="6">
        <v>2020</v>
      </c>
      <c r="K18" s="17">
        <f>VLOOKUP(A1,'2020'!A40:B210,2,FALSE)</f>
        <v>1819998</v>
      </c>
      <c r="L18" s="17">
        <f>VLOOKUP(A1,'2020'!A40:C210,3,FALSE)</f>
        <v>3181020</v>
      </c>
      <c r="M18" s="23">
        <f>VLOOKUP(A1,'2020'!A40:D210,4,FALSE)</f>
        <v>181999868</v>
      </c>
      <c r="N18" s="6"/>
      <c r="O18" s="6"/>
    </row>
    <row r="19" spans="1:17" x14ac:dyDescent="0.2">
      <c r="A19" s="13">
        <v>2021</v>
      </c>
      <c r="B19" s="26">
        <f>VLOOKUP(A1,'2021'!A40:E210,5,FALSE)</f>
        <v>28173402</v>
      </c>
      <c r="C19" s="26">
        <v>16000000</v>
      </c>
      <c r="D19" s="26">
        <f>VLOOKUP(A1,'2021'!A40:F210,6,FALSE)</f>
        <v>2225261</v>
      </c>
      <c r="E19" s="26">
        <v>600000</v>
      </c>
      <c r="F19" s="4">
        <f>D19/E19</f>
        <v>3.7087683333333334</v>
      </c>
      <c r="G19" s="140"/>
      <c r="J19" s="6">
        <v>2021</v>
      </c>
      <c r="K19" s="17">
        <f>VLOOKUP(A1,'2021'!A40:B210,2,FALSE)</f>
        <v>2183985</v>
      </c>
      <c r="L19" s="17">
        <f>VLOOKUP(A1,'2021'!A40:C210,3,FALSE)</f>
        <v>5723203</v>
      </c>
      <c r="M19" s="23">
        <f>VLOOKUP(A1,'2021'!A40:D210,4,FALSE)</f>
        <v>218398568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23071247</v>
      </c>
      <c r="C20" s="26">
        <v>28000000</v>
      </c>
      <c r="D20" s="26">
        <f>VLOOKUP(A1,'2022'!A40:F210,6,FALSE)</f>
        <v>-66707</v>
      </c>
      <c r="E20" s="26">
        <v>1600000</v>
      </c>
      <c r="F20" s="4">
        <f>D20/E20</f>
        <v>-4.1691875000000003E-2</v>
      </c>
      <c r="G20" s="140"/>
      <c r="J20" s="13">
        <v>2022</v>
      </c>
      <c r="K20" s="17">
        <f>VLOOKUP(A1,'2022'!A40:B210,2,FALSE)</f>
        <v>2632778</v>
      </c>
      <c r="L20" s="17">
        <f>VLOOKUP(A1,'2022'!A40:C210,3,FALSE)</f>
        <v>5377627</v>
      </c>
      <c r="M20" s="23">
        <f>VLOOKUP(A1,'2022'!A40:D210,4,FALSE)</f>
        <v>263277806</v>
      </c>
      <c r="N20" s="23"/>
      <c r="O20" s="6"/>
    </row>
    <row r="21" spans="1:17" x14ac:dyDescent="0.2">
      <c r="A21" s="13">
        <v>2023</v>
      </c>
      <c r="B21" s="3">
        <f>VLOOKUP(A1,'2023'!A40:E210,5,FALSE)</f>
        <v>18595974</v>
      </c>
      <c r="C21" s="3">
        <v>20000000</v>
      </c>
      <c r="D21" s="26">
        <f>VLOOKUP(A1,'2023'!A40:F210,6,FALSE)</f>
        <v>117408</v>
      </c>
      <c r="E21" s="3">
        <v>320000</v>
      </c>
      <c r="F21" s="4">
        <f>D21/E21</f>
        <v>0.3669</v>
      </c>
      <c r="G21" s="141"/>
      <c r="J21" s="13">
        <v>2023</v>
      </c>
      <c r="K21" s="17">
        <f>VLOOKUP(A1,'2023'!A40:B210,2,FALSE)</f>
        <v>2632778</v>
      </c>
      <c r="L21" s="17">
        <f>VLOOKUP(A1,'2023'!A40:C210,3,FALSE)</f>
        <v>5423073</v>
      </c>
      <c r="M21" s="23">
        <f>VLOOKUP(A1,'2023'!A40:D210,4,FALSE)</f>
        <v>263277806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2632778</v>
      </c>
      <c r="L22" s="17">
        <f>L21</f>
        <v>5423073</v>
      </c>
      <c r="M22" s="23">
        <f>M21</f>
        <v>263277806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60">
        <v>45300</v>
      </c>
      <c r="D31" s="26">
        <f>VLOOKUP(B31,A18:D21,4,FALSE)</f>
        <v>2225261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0.46427004940933003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1.2154461663965703</v>
      </c>
      <c r="L32" s="13" t="e">
        <f>E22/N22*1000</f>
        <v>#DIV/0!</v>
      </c>
      <c r="N32" s="130" t="s">
        <v>71</v>
      </c>
      <c r="O32" s="131"/>
      <c r="P32" s="74">
        <f>K31*P26</f>
        <v>5.8219464195929982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15.241694926612992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20.59829532307786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3B77B-C596-CC48-BF74-5CB0D5573051}">
  <sheetPr codeName="Sheet22"/>
  <dimension ref="A1:V37"/>
  <sheetViews>
    <sheetView workbookViewId="0">
      <selection activeCell="H35" sqref="H35"/>
    </sheetView>
  </sheetViews>
  <sheetFormatPr baseColWidth="10" defaultRowHeight="16" x14ac:dyDescent="0.2"/>
  <cols>
    <col min="12" max="12" width="10.83203125" customWidth="1"/>
    <col min="13" max="13" width="13.6640625" customWidth="1"/>
  </cols>
  <sheetData>
    <row r="1" spans="1:22" x14ac:dyDescent="0.2">
      <c r="A1" s="142" t="s">
        <v>206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34924567</v>
      </c>
      <c r="D3" s="45">
        <v>-29912194</v>
      </c>
      <c r="E3" s="45">
        <v>4471610</v>
      </c>
      <c r="F3" s="45">
        <v>-366721</v>
      </c>
      <c r="G3" s="45">
        <v>-710943</v>
      </c>
      <c r="H3" s="45">
        <v>2972779</v>
      </c>
      <c r="I3" s="77">
        <f t="shared" ref="I3:I5" si="0">H3/$M$21*1000</f>
        <v>0.51124480821365437</v>
      </c>
      <c r="J3" s="45">
        <v>102836419</v>
      </c>
      <c r="K3" s="45">
        <v>187782586</v>
      </c>
      <c r="L3" s="45">
        <v>84946167</v>
      </c>
      <c r="M3" s="45">
        <v>82716439</v>
      </c>
      <c r="N3" s="45">
        <v>71513492</v>
      </c>
      <c r="O3" s="45">
        <v>34504487</v>
      </c>
      <c r="P3" s="45">
        <v>10702136</v>
      </c>
      <c r="Q3" s="45">
        <v>12267401</v>
      </c>
      <c r="R3" s="45">
        <v>22161903</v>
      </c>
      <c r="S3" s="45">
        <v>5410273</v>
      </c>
      <c r="T3" s="45">
        <v>-10373912</v>
      </c>
      <c r="U3" s="45">
        <v>7533387</v>
      </c>
      <c r="V3" s="45">
        <v>2569747</v>
      </c>
    </row>
    <row r="4" spans="1:22" x14ac:dyDescent="0.2">
      <c r="B4" t="s">
        <v>21</v>
      </c>
      <c r="C4" s="45">
        <v>28765716</v>
      </c>
      <c r="D4" s="45">
        <v>-24889281</v>
      </c>
      <c r="E4" s="45">
        <v>3594806</v>
      </c>
      <c r="F4" s="45">
        <v>-577844</v>
      </c>
      <c r="G4" s="45">
        <v>-855978</v>
      </c>
      <c r="H4" s="45">
        <v>2004745</v>
      </c>
      <c r="I4" s="77">
        <f t="shared" si="0"/>
        <v>0.34476678994378074</v>
      </c>
      <c r="J4" s="45">
        <v>99865188</v>
      </c>
      <c r="K4" s="45">
        <v>173507011</v>
      </c>
      <c r="L4" s="45">
        <v>73641823</v>
      </c>
      <c r="M4" s="45">
        <v>78482566</v>
      </c>
      <c r="N4" s="45">
        <v>64117126</v>
      </c>
      <c r="O4" s="45">
        <v>33524022</v>
      </c>
      <c r="P4" s="45">
        <v>12506103</v>
      </c>
      <c r="Q4" s="45">
        <v>9696669</v>
      </c>
      <c r="R4" s="45">
        <v>19957222</v>
      </c>
      <c r="S4" s="45">
        <v>633011</v>
      </c>
      <c r="T4" s="45">
        <v>-1277285</v>
      </c>
      <c r="U4" s="45">
        <v>-2912692</v>
      </c>
      <c r="V4" s="45">
        <v>-3556966</v>
      </c>
    </row>
    <row r="5" spans="1:22" x14ac:dyDescent="0.2">
      <c r="B5" t="s">
        <v>22</v>
      </c>
      <c r="C5" s="45">
        <v>29799498</v>
      </c>
      <c r="D5" s="45">
        <v>-26301396</v>
      </c>
      <c r="E5" s="45">
        <v>3194986</v>
      </c>
      <c r="F5" s="45">
        <v>-539813</v>
      </c>
      <c r="G5" s="45">
        <v>-1028566</v>
      </c>
      <c r="H5" s="45">
        <v>1460042</v>
      </c>
      <c r="I5" s="77">
        <f t="shared" si="0"/>
        <v>0.25109128269335873</v>
      </c>
      <c r="J5" s="45">
        <v>97860291</v>
      </c>
      <c r="K5" s="45">
        <v>176243321</v>
      </c>
      <c r="L5" s="45">
        <v>78383030</v>
      </c>
      <c r="M5" s="45">
        <v>84903568</v>
      </c>
      <c r="N5" s="45">
        <v>68684638</v>
      </c>
      <c r="O5" s="45">
        <v>32001578</v>
      </c>
      <c r="P5" s="45">
        <v>14298660</v>
      </c>
      <c r="Q5" s="45">
        <v>13252855</v>
      </c>
      <c r="R5" s="45">
        <v>22848207</v>
      </c>
      <c r="S5" s="45">
        <v>4531338</v>
      </c>
      <c r="T5" s="45">
        <v>1022434</v>
      </c>
      <c r="U5" s="45">
        <v>-168131</v>
      </c>
      <c r="V5" s="45">
        <v>5385641</v>
      </c>
    </row>
    <row r="6" spans="1:22" x14ac:dyDescent="0.2">
      <c r="B6" t="s">
        <v>23</v>
      </c>
      <c r="C6" s="45">
        <v>26865449</v>
      </c>
      <c r="D6" s="45">
        <v>-24912314</v>
      </c>
      <c r="E6" s="45">
        <v>1676437</v>
      </c>
      <c r="F6" s="45">
        <v>-476983</v>
      </c>
      <c r="G6" s="45">
        <v>-989588</v>
      </c>
      <c r="H6" s="45">
        <v>397497</v>
      </c>
      <c r="I6" s="77">
        <f>H6/$M$21*1000</f>
        <v>6.8359698965346216E-2</v>
      </c>
      <c r="J6" s="45">
        <v>96437975</v>
      </c>
      <c r="K6" s="45">
        <v>175408611</v>
      </c>
      <c r="L6" s="45">
        <v>78970635</v>
      </c>
      <c r="M6" s="45">
        <v>85412137</v>
      </c>
      <c r="N6" s="45">
        <v>67898727</v>
      </c>
      <c r="O6" s="45">
        <v>34306897</v>
      </c>
      <c r="P6" s="45">
        <v>13830143</v>
      </c>
      <c r="Q6" s="45">
        <v>7868451</v>
      </c>
      <c r="R6" s="45">
        <v>27420903</v>
      </c>
      <c r="S6" s="45">
        <v>-1102980</v>
      </c>
      <c r="T6" s="45">
        <v>-2172518</v>
      </c>
      <c r="U6" s="45">
        <v>2820618</v>
      </c>
      <c r="V6" s="45">
        <v>-454880</v>
      </c>
    </row>
    <row r="7" spans="1:22" x14ac:dyDescent="0.2">
      <c r="B7" t="s">
        <v>110</v>
      </c>
      <c r="C7" s="45">
        <v>26211645</v>
      </c>
      <c r="D7" s="45">
        <v>-26710981</v>
      </c>
      <c r="E7" s="45">
        <v>-885249</v>
      </c>
      <c r="F7" s="45">
        <v>-716226</v>
      </c>
      <c r="G7" s="45">
        <v>-932651</v>
      </c>
      <c r="H7" s="45">
        <v>-1991548</v>
      </c>
      <c r="I7" s="77">
        <f t="shared" ref="I7:I9" si="1">H7/$M$20*1000</f>
        <v>-0.34249723080938305</v>
      </c>
      <c r="J7" s="45">
        <v>96112939</v>
      </c>
      <c r="K7" s="45">
        <v>170335521</v>
      </c>
      <c r="L7" s="45">
        <v>74222582</v>
      </c>
      <c r="M7" s="45">
        <v>80514710</v>
      </c>
      <c r="N7" s="45">
        <v>62385392</v>
      </c>
      <c r="O7" s="45">
        <v>34491111</v>
      </c>
      <c r="P7" s="45">
        <v>9892869</v>
      </c>
      <c r="Q7" s="45">
        <v>8324588</v>
      </c>
      <c r="R7" s="45">
        <v>26268246</v>
      </c>
      <c r="S7" s="45">
        <v>5439594</v>
      </c>
      <c r="T7" s="45">
        <v>-2356726</v>
      </c>
      <c r="U7" s="45">
        <v>-6629701</v>
      </c>
      <c r="V7" s="45">
        <v>-3546833</v>
      </c>
    </row>
    <row r="8" spans="1:22" x14ac:dyDescent="0.2">
      <c r="B8" t="s">
        <v>109</v>
      </c>
      <c r="C8" s="45">
        <v>34440727</v>
      </c>
      <c r="D8" s="45">
        <v>-33102613</v>
      </c>
      <c r="E8" s="45">
        <v>1000727</v>
      </c>
      <c r="F8" s="45">
        <v>-635242</v>
      </c>
      <c r="G8" s="45">
        <v>-836700</v>
      </c>
      <c r="H8" s="45">
        <v>-1774133</v>
      </c>
      <c r="I8" s="77">
        <f t="shared" si="1"/>
        <v>-0.30510720283294362</v>
      </c>
      <c r="J8" s="45">
        <v>98075482</v>
      </c>
      <c r="K8" s="45">
        <v>183805111</v>
      </c>
      <c r="L8" s="45">
        <v>85729628</v>
      </c>
      <c r="M8" s="45">
        <v>96870553</v>
      </c>
      <c r="N8" s="45">
        <v>72529758</v>
      </c>
      <c r="O8" s="45">
        <v>43880267</v>
      </c>
      <c r="P8" s="45">
        <v>12007503</v>
      </c>
      <c r="Q8" s="45">
        <v>11881408</v>
      </c>
      <c r="R8" s="45">
        <v>27029902</v>
      </c>
      <c r="S8" s="45">
        <v>4457600</v>
      </c>
      <c r="T8" s="45">
        <v>-5599345</v>
      </c>
      <c r="U8" s="45">
        <v>-7326493</v>
      </c>
      <c r="V8" s="45">
        <v>-8468238</v>
      </c>
    </row>
    <row r="9" spans="1:22" x14ac:dyDescent="0.2">
      <c r="B9" t="s">
        <v>108</v>
      </c>
      <c r="C9" s="45">
        <v>37713759</v>
      </c>
      <c r="D9" s="45">
        <v>-30882432</v>
      </c>
      <c r="E9" s="45">
        <v>6539622</v>
      </c>
      <c r="F9" s="45">
        <v>-737356</v>
      </c>
      <c r="G9" s="45">
        <v>-717352</v>
      </c>
      <c r="H9" s="45">
        <v>4032232</v>
      </c>
      <c r="I9" s="77">
        <f t="shared" si="1"/>
        <v>0.69344464405627193</v>
      </c>
      <c r="J9" s="45">
        <v>99915401</v>
      </c>
      <c r="K9" s="45">
        <v>207496628</v>
      </c>
      <c r="L9" s="45">
        <v>107581226</v>
      </c>
      <c r="M9" s="45">
        <v>120220561</v>
      </c>
      <c r="N9" s="45">
        <v>93614175</v>
      </c>
      <c r="O9" s="45">
        <v>57554102</v>
      </c>
      <c r="P9" s="45">
        <v>14321534</v>
      </c>
      <c r="Q9" s="45">
        <v>20325198</v>
      </c>
      <c r="R9" s="45">
        <v>24440598</v>
      </c>
      <c r="S9" s="45">
        <v>-6092405</v>
      </c>
      <c r="T9" s="45">
        <v>-2064041</v>
      </c>
      <c r="U9" s="45">
        <v>9447286</v>
      </c>
      <c r="V9" s="45">
        <v>1290840</v>
      </c>
    </row>
    <row r="10" spans="1:22" x14ac:dyDescent="0.2">
      <c r="B10" t="s">
        <v>107</v>
      </c>
      <c r="C10" s="45">
        <v>44404678</v>
      </c>
      <c r="D10" s="45">
        <v>-33949820</v>
      </c>
      <c r="E10" s="45">
        <v>10108326</v>
      </c>
      <c r="F10" s="45">
        <v>-576981</v>
      </c>
      <c r="G10" s="45">
        <v>-596932</v>
      </c>
      <c r="H10" s="45">
        <v>8216960</v>
      </c>
      <c r="I10" s="77">
        <f>H10/$M$20*1000</f>
        <v>1.4131148461756726</v>
      </c>
      <c r="J10" s="45">
        <v>98957937</v>
      </c>
      <c r="K10" s="45">
        <v>185847109</v>
      </c>
      <c r="L10" s="45">
        <v>86889171</v>
      </c>
      <c r="M10" s="45">
        <v>100439719</v>
      </c>
      <c r="N10" s="45">
        <v>72447609</v>
      </c>
      <c r="O10" s="45">
        <v>40036170</v>
      </c>
      <c r="P10" s="45">
        <v>12128156</v>
      </c>
      <c r="Q10" s="45">
        <v>19060014</v>
      </c>
      <c r="R10" s="45">
        <v>27249295</v>
      </c>
      <c r="S10" s="45">
        <v>8387007</v>
      </c>
      <c r="T10" s="45">
        <v>-14691659</v>
      </c>
      <c r="U10" s="45">
        <v>2891737</v>
      </c>
      <c r="V10" s="45">
        <v>-3412914</v>
      </c>
    </row>
    <row r="11" spans="1:22" x14ac:dyDescent="0.2">
      <c r="B11" t="s">
        <v>106</v>
      </c>
      <c r="C11" s="45">
        <v>45048125</v>
      </c>
      <c r="D11" s="45">
        <v>-35123321</v>
      </c>
      <c r="E11" s="45">
        <v>9587409</v>
      </c>
      <c r="F11" s="45">
        <v>-711387</v>
      </c>
      <c r="G11" s="45">
        <v>-629506</v>
      </c>
      <c r="H11" s="45">
        <v>7427443</v>
      </c>
      <c r="I11" s="77"/>
      <c r="J11" s="45">
        <v>90780176</v>
      </c>
      <c r="K11" s="45">
        <v>178235973</v>
      </c>
      <c r="L11" s="45">
        <v>87455796</v>
      </c>
      <c r="M11" s="45">
        <v>94154411</v>
      </c>
      <c r="N11" s="45">
        <v>73459315</v>
      </c>
      <c r="O11" s="45">
        <v>42134493</v>
      </c>
      <c r="P11" s="45">
        <v>7662232</v>
      </c>
      <c r="Q11" s="45">
        <v>22471375</v>
      </c>
      <c r="R11" s="45">
        <v>18236152</v>
      </c>
      <c r="S11" s="45">
        <v>14171404</v>
      </c>
      <c r="T11" s="45">
        <v>-1041002</v>
      </c>
      <c r="U11" s="45">
        <v>-4035264</v>
      </c>
      <c r="V11" s="45">
        <v>9095137</v>
      </c>
    </row>
    <row r="12" spans="1:22" x14ac:dyDescent="0.2">
      <c r="B12" t="s">
        <v>105</v>
      </c>
      <c r="C12" s="45">
        <v>38918449</v>
      </c>
      <c r="D12" s="45">
        <v>-26812929</v>
      </c>
      <c r="E12" s="45">
        <v>11860898</v>
      </c>
      <c r="F12" s="45">
        <v>-582851</v>
      </c>
      <c r="G12" s="45">
        <v>-675107</v>
      </c>
      <c r="H12" s="45">
        <v>10351739</v>
      </c>
      <c r="I12" s="77"/>
      <c r="J12" s="45">
        <v>84325684</v>
      </c>
      <c r="K12" s="45">
        <v>174643274</v>
      </c>
      <c r="L12" s="45">
        <v>90317590</v>
      </c>
      <c r="M12" s="45">
        <v>95958382</v>
      </c>
      <c r="N12" s="45">
        <v>71995624</v>
      </c>
      <c r="O12" s="45">
        <v>46006414</v>
      </c>
      <c r="P12" s="45">
        <v>10856205</v>
      </c>
      <c r="Q12" s="45">
        <v>13376486</v>
      </c>
      <c r="R12" s="45">
        <v>21440678</v>
      </c>
      <c r="S12" s="45">
        <v>-162134</v>
      </c>
      <c r="T12" s="45">
        <v>-6299130</v>
      </c>
      <c r="U12" s="45">
        <v>5208810</v>
      </c>
      <c r="V12" s="45">
        <v>-1252454</v>
      </c>
    </row>
    <row r="13" spans="1:22" x14ac:dyDescent="0.2">
      <c r="B13" t="s">
        <v>104</v>
      </c>
      <c r="C13" s="45">
        <v>35439772</v>
      </c>
      <c r="D13" s="45">
        <v>-23641296</v>
      </c>
      <c r="E13" s="45">
        <v>11477059</v>
      </c>
      <c r="F13" s="45">
        <v>-411553</v>
      </c>
      <c r="G13" s="45">
        <v>-599661</v>
      </c>
      <c r="H13" s="45">
        <v>9721406</v>
      </c>
      <c r="J13" s="45">
        <v>73984439</v>
      </c>
      <c r="K13" s="45">
        <v>159809151</v>
      </c>
      <c r="L13" s="45">
        <v>85824712</v>
      </c>
      <c r="M13" s="45">
        <v>82425689</v>
      </c>
      <c r="N13" s="45">
        <v>69333019</v>
      </c>
      <c r="O13" s="45">
        <v>39803824</v>
      </c>
      <c r="P13" s="45">
        <v>7946101</v>
      </c>
      <c r="Q13" s="45">
        <v>14644183</v>
      </c>
      <c r="R13" s="45">
        <v>17182805</v>
      </c>
      <c r="S13" s="45">
        <v>11863537</v>
      </c>
      <c r="T13" s="45">
        <v>-10021743</v>
      </c>
      <c r="U13" s="45">
        <v>-1212095</v>
      </c>
      <c r="V13" s="45">
        <v>629698</v>
      </c>
    </row>
    <row r="14" spans="1:22" x14ac:dyDescent="0.2">
      <c r="B14" t="s">
        <v>103</v>
      </c>
      <c r="C14" s="45">
        <v>31459012</v>
      </c>
      <c r="D14" s="45">
        <v>-22993832</v>
      </c>
      <c r="E14" s="45">
        <v>8183041</v>
      </c>
      <c r="F14" s="45">
        <v>-414275</v>
      </c>
      <c r="G14" s="45">
        <v>-621546</v>
      </c>
      <c r="H14" s="45">
        <v>6977554</v>
      </c>
      <c r="J14" s="45">
        <v>66221560</v>
      </c>
      <c r="K14" s="45">
        <v>138982269</v>
      </c>
      <c r="L14" s="45">
        <v>72760709</v>
      </c>
      <c r="M14" s="45">
        <v>63943158</v>
      </c>
      <c r="N14" s="45">
        <v>51504077</v>
      </c>
      <c r="O14" s="45">
        <v>27750575</v>
      </c>
      <c r="P14" s="45">
        <v>8684635</v>
      </c>
      <c r="Q14" s="45">
        <v>14018629</v>
      </c>
      <c r="R14" s="45">
        <v>10806768</v>
      </c>
      <c r="S14" s="45">
        <v>1593350</v>
      </c>
      <c r="T14" s="45">
        <v>-3042160</v>
      </c>
      <c r="U14" s="45">
        <v>1767996</v>
      </c>
      <c r="V14" s="45">
        <v>319185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90118503</v>
      </c>
      <c r="C18" s="80">
        <v>86000000</v>
      </c>
      <c r="D18" s="26">
        <f>VLOOKUP(A1,'2020'!A40:F210,6,FALSE)</f>
        <v>13450300</v>
      </c>
      <c r="E18" s="80">
        <v>9000000</v>
      </c>
      <c r="F18" s="4">
        <f>D18/E18</f>
        <v>1.4944777777777778</v>
      </c>
      <c r="G18" s="139">
        <v>0</v>
      </c>
      <c r="J18" s="6">
        <v>2020</v>
      </c>
      <c r="K18" s="17">
        <f>VLOOKUP(A1,'2020'!A40:B210,2,FALSE)</f>
        <v>33132826</v>
      </c>
      <c r="L18" s="17">
        <f>VLOOKUP(A1,'2020'!A40:C210,3,FALSE)</f>
        <v>59219786</v>
      </c>
      <c r="M18" s="23">
        <f>VLOOKUP(A1,'2020'!A40:D210,4,FALSE)</f>
        <v>3313282659</v>
      </c>
      <c r="N18" s="6"/>
      <c r="O18" s="6"/>
    </row>
    <row r="19" spans="1:17" x14ac:dyDescent="0.2">
      <c r="A19" s="13">
        <v>2021</v>
      </c>
      <c r="B19" s="26">
        <f>VLOOKUP(A1,'2021'!A40:E210,5,FALSE)</f>
        <v>149679789</v>
      </c>
      <c r="C19" s="78">
        <v>120000000</v>
      </c>
      <c r="D19" s="26">
        <f>VLOOKUP(A1,'2021'!A40:F210,6,FALSE)</f>
        <v>34478143</v>
      </c>
      <c r="E19" s="78">
        <v>18000000</v>
      </c>
      <c r="F19" s="4">
        <f>D19/E19</f>
        <v>1.9154523888888888</v>
      </c>
      <c r="G19" s="140"/>
      <c r="J19" s="6">
        <v>2021</v>
      </c>
      <c r="K19" s="17">
        <f>VLOOKUP(A1,'2021'!A40:B210,2,FALSE)</f>
        <v>44729227</v>
      </c>
      <c r="L19" s="17">
        <f>VLOOKUP(A1,'2021'!A40:C210,3,FALSE)</f>
        <v>90780625</v>
      </c>
      <c r="M19" s="23">
        <f>VLOOKUP(A1,'2021'!A40:D210,4,FALSE)</f>
        <v>4472922706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141409274</v>
      </c>
      <c r="C20" s="78">
        <v>160000000</v>
      </c>
      <c r="D20" s="26">
        <f>VLOOKUP(A1,'2022'!A40:F210,6,FALSE)</f>
        <v>8483510</v>
      </c>
      <c r="E20" s="78">
        <v>25000000</v>
      </c>
      <c r="F20" s="4">
        <f>D20/E20</f>
        <v>0.33934039999999999</v>
      </c>
      <c r="G20" s="140"/>
      <c r="J20" s="13">
        <v>2022</v>
      </c>
      <c r="K20" s="17">
        <f>VLOOKUP(A1,'2022'!A40:B210,2,FALSE)</f>
        <v>58147857</v>
      </c>
      <c r="L20" s="17">
        <f>VLOOKUP(A1,'2022'!A40:C210,3,FALSE)</f>
        <v>96112939</v>
      </c>
      <c r="M20" s="23">
        <f>VLOOKUP(A1,'2022'!A40:D210,4,FALSE)</f>
        <v>5814785700</v>
      </c>
      <c r="N20" s="23"/>
      <c r="O20" s="6"/>
    </row>
    <row r="21" spans="1:17" x14ac:dyDescent="0.2">
      <c r="A21" s="13">
        <v>2023</v>
      </c>
      <c r="B21" s="3">
        <f>VLOOKUP(A1,'2023'!A40:E210,5,FALSE)</f>
        <v>118953027</v>
      </c>
      <c r="C21" s="62">
        <v>150000000</v>
      </c>
      <c r="D21" s="26">
        <f>VLOOKUP(A1,'2023'!A40:F210,6,FALSE)</f>
        <v>6835064</v>
      </c>
      <c r="E21" s="62">
        <v>8000000</v>
      </c>
      <c r="F21" s="4">
        <f>D21/E21</f>
        <v>0.854383</v>
      </c>
      <c r="G21" s="141"/>
      <c r="J21" s="13">
        <v>2023</v>
      </c>
      <c r="K21" s="17">
        <f>VLOOKUP(A1,'2023'!A40:B210,2,FALSE)</f>
        <v>58147857</v>
      </c>
      <c r="L21" s="17">
        <f>VLOOKUP(A1,'2023'!A40:C210,3,FALSE)</f>
        <v>102836419</v>
      </c>
      <c r="M21" s="23">
        <f>VLOOKUP(A1,'2023'!A40:D210,4,FALSE)</f>
        <v>5814785700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58147857</v>
      </c>
      <c r="L22" s="17">
        <f>L21</f>
        <v>102836419</v>
      </c>
      <c r="M22" s="23">
        <f>M21</f>
        <v>5814785700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60">
        <v>44000</v>
      </c>
      <c r="D31" s="26">
        <f>VLOOKUP(B31,A18:D21,4,FALSE)</f>
        <v>34478143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1.17546257981614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1.3758030669986687</v>
      </c>
      <c r="L32" s="13" t="e">
        <f>E22/N22*1000</f>
        <v>#DIV/0!</v>
      </c>
      <c r="N32" s="130" t="s">
        <v>71</v>
      </c>
      <c r="O32" s="131"/>
      <c r="P32" s="74">
        <f>K31*P26</f>
        <v>14.740300750894395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17.252570460163305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17.68533258242002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ED470-8C3C-8E4D-A6AC-395E39D6A5B0}">
  <sheetPr codeName="Sheet23"/>
  <dimension ref="A1:V37"/>
  <sheetViews>
    <sheetView workbookViewId="0">
      <selection sqref="A1:B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172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846000</v>
      </c>
      <c r="D3" s="45">
        <v>-470000</v>
      </c>
      <c r="E3" s="45">
        <v>376000</v>
      </c>
      <c r="F3" s="45">
        <v>-51658</v>
      </c>
      <c r="G3" s="45">
        <v>-162816</v>
      </c>
      <c r="H3" s="45">
        <v>74799</v>
      </c>
      <c r="I3" s="77">
        <f t="shared" ref="I3:I5" si="0">H3/$M$21*1000</f>
        <v>9.7444679860302946E-2</v>
      </c>
      <c r="J3" s="45">
        <v>20194196</v>
      </c>
      <c r="K3" s="45">
        <v>33420458</v>
      </c>
      <c r="L3" s="45">
        <v>13226262</v>
      </c>
      <c r="M3" s="45">
        <v>25291313</v>
      </c>
      <c r="N3" s="45">
        <v>6579364</v>
      </c>
      <c r="O3" s="45">
        <v>12211299</v>
      </c>
      <c r="P3" s="45">
        <v>9932556</v>
      </c>
      <c r="Q3" s="45">
        <v>786304</v>
      </c>
      <c r="R3" s="45">
        <v>1919234</v>
      </c>
      <c r="S3" s="45">
        <v>-234826</v>
      </c>
      <c r="T3" s="45">
        <v>109707</v>
      </c>
      <c r="U3" s="45">
        <v>15</v>
      </c>
      <c r="V3" s="45">
        <v>-125102</v>
      </c>
    </row>
    <row r="4" spans="1:22" x14ac:dyDescent="0.2">
      <c r="B4" t="s">
        <v>21</v>
      </c>
      <c r="C4" s="45">
        <v>247180</v>
      </c>
      <c r="D4" s="45">
        <v>-136308</v>
      </c>
      <c r="E4" s="45">
        <v>110871</v>
      </c>
      <c r="F4" s="45">
        <v>-7265</v>
      </c>
      <c r="G4" s="45">
        <v>-38877</v>
      </c>
      <c r="H4" s="45">
        <v>13818</v>
      </c>
      <c r="I4" s="77">
        <f t="shared" si="0"/>
        <v>1.8001451708039764E-2</v>
      </c>
      <c r="J4" s="45">
        <v>20062852</v>
      </c>
      <c r="K4" s="45">
        <v>33747154</v>
      </c>
      <c r="L4" s="45">
        <v>13684302</v>
      </c>
      <c r="M4" s="45">
        <v>25975784</v>
      </c>
      <c r="N4" s="45">
        <v>7172565</v>
      </c>
      <c r="O4" s="45">
        <v>12257914</v>
      </c>
      <c r="P4" s="45">
        <v>10088583</v>
      </c>
      <c r="Q4" s="45">
        <v>911407</v>
      </c>
      <c r="R4" s="45">
        <v>2283863</v>
      </c>
      <c r="S4" s="45">
        <v>-767317</v>
      </c>
      <c r="T4" s="45">
        <v>82509</v>
      </c>
      <c r="U4" s="45">
        <v>90859</v>
      </c>
      <c r="V4" s="45">
        <v>-593947</v>
      </c>
    </row>
    <row r="5" spans="1:22" x14ac:dyDescent="0.2">
      <c r="B5" t="s">
        <v>22</v>
      </c>
      <c r="C5" s="45">
        <v>2567972</v>
      </c>
      <c r="D5" s="45">
        <v>-680288</v>
      </c>
      <c r="E5" s="45">
        <v>1647386</v>
      </c>
      <c r="F5" s="45">
        <v>-151966</v>
      </c>
      <c r="G5" s="45">
        <v>-147266</v>
      </c>
      <c r="H5" s="45">
        <v>980019</v>
      </c>
      <c r="I5" s="77">
        <f t="shared" si="0"/>
        <v>1.2767234550196425</v>
      </c>
      <c r="J5" s="45">
        <v>20044304</v>
      </c>
      <c r="K5" s="45">
        <v>33764792</v>
      </c>
      <c r="L5" s="45">
        <v>13720487</v>
      </c>
      <c r="M5" s="45">
        <v>26065839</v>
      </c>
      <c r="N5" s="45">
        <v>7335831</v>
      </c>
      <c r="O5" s="45">
        <v>11939381</v>
      </c>
      <c r="P5" s="45">
        <v>9770287</v>
      </c>
      <c r="Q5" s="45">
        <v>1505354</v>
      </c>
      <c r="R5" s="45">
        <v>2442444</v>
      </c>
      <c r="S5" s="45">
        <v>1734748</v>
      </c>
      <c r="T5" s="45">
        <v>-316755</v>
      </c>
      <c r="U5" s="45">
        <v>-2199752</v>
      </c>
      <c r="V5" s="45">
        <v>-781759</v>
      </c>
    </row>
    <row r="6" spans="1:22" x14ac:dyDescent="0.2">
      <c r="B6" t="s">
        <v>23</v>
      </c>
      <c r="C6" s="45">
        <v>2223060</v>
      </c>
      <c r="D6" s="45">
        <v>-671869</v>
      </c>
      <c r="E6" s="45">
        <v>1551190</v>
      </c>
      <c r="F6" s="45">
        <v>-150664</v>
      </c>
      <c r="G6" s="45">
        <v>-96596</v>
      </c>
      <c r="H6" s="45">
        <v>940737</v>
      </c>
      <c r="I6" s="77">
        <f>H6/$M$21*1000</f>
        <v>1.2255486811019107</v>
      </c>
      <c r="J6" s="45">
        <v>18901878</v>
      </c>
      <c r="K6" s="45">
        <v>35093053</v>
      </c>
      <c r="L6" s="45">
        <v>16191175</v>
      </c>
      <c r="M6" s="45">
        <v>27625748</v>
      </c>
      <c r="N6" s="45">
        <v>10218060</v>
      </c>
      <c r="O6" s="45">
        <v>12287310</v>
      </c>
      <c r="P6" s="45">
        <v>10417903</v>
      </c>
      <c r="Q6" s="45">
        <v>2287114</v>
      </c>
      <c r="R6" s="45">
        <v>2264036</v>
      </c>
      <c r="S6" s="45">
        <v>1434464</v>
      </c>
      <c r="T6" s="45">
        <v>462399</v>
      </c>
      <c r="U6" s="45">
        <v>-1292898</v>
      </c>
      <c r="V6" s="45">
        <v>603965</v>
      </c>
    </row>
    <row r="7" spans="1:22" x14ac:dyDescent="0.2">
      <c r="B7" t="s">
        <v>110</v>
      </c>
      <c r="C7" s="45">
        <v>116017</v>
      </c>
      <c r="D7" s="45">
        <v>38897</v>
      </c>
      <c r="E7" s="45">
        <v>-292294</v>
      </c>
      <c r="F7" s="45">
        <v>-5280</v>
      </c>
      <c r="G7" s="45">
        <v>-130393</v>
      </c>
      <c r="H7" s="45">
        <v>-482392</v>
      </c>
      <c r="I7" s="77">
        <f t="shared" ref="I7:I9" si="1">H7/$M$20*1000</f>
        <v>-0.62843800060390198</v>
      </c>
      <c r="J7" s="45">
        <v>17864814</v>
      </c>
      <c r="K7" s="45">
        <v>34932272</v>
      </c>
      <c r="L7" s="45">
        <v>17067458</v>
      </c>
      <c r="M7" s="45">
        <v>27836798</v>
      </c>
      <c r="N7" s="45">
        <v>10638060</v>
      </c>
      <c r="O7" s="45">
        <v>12254198</v>
      </c>
      <c r="P7" s="45">
        <v>11142230</v>
      </c>
      <c r="Q7" s="45">
        <v>1683149</v>
      </c>
      <c r="R7" s="45">
        <v>2441801</v>
      </c>
      <c r="S7" s="45">
        <v>734984</v>
      </c>
      <c r="T7" s="45">
        <v>-767500</v>
      </c>
      <c r="U7" s="45">
        <v>392679</v>
      </c>
      <c r="V7" s="45">
        <v>360163</v>
      </c>
    </row>
    <row r="8" spans="1:22" x14ac:dyDescent="0.2">
      <c r="B8" t="s">
        <v>109</v>
      </c>
      <c r="C8" s="45">
        <v>203234</v>
      </c>
      <c r="D8" s="45">
        <v>-105934</v>
      </c>
      <c r="E8" s="45">
        <v>97300</v>
      </c>
      <c r="F8" s="45">
        <v>-3383</v>
      </c>
      <c r="G8" s="45">
        <v>-126698</v>
      </c>
      <c r="H8" s="45">
        <v>1918671</v>
      </c>
      <c r="I8" s="77">
        <f t="shared" si="1"/>
        <v>2.4995558944938745</v>
      </c>
      <c r="J8" s="45">
        <v>18642591</v>
      </c>
      <c r="K8" s="45">
        <v>33375392</v>
      </c>
      <c r="L8" s="45">
        <v>14732800</v>
      </c>
      <c r="M8" s="45">
        <v>26551232</v>
      </c>
      <c r="N8" s="45">
        <v>8667314</v>
      </c>
      <c r="O8" s="45">
        <v>11982830</v>
      </c>
      <c r="P8" s="45">
        <v>10769304</v>
      </c>
      <c r="Q8" s="45">
        <v>1322985</v>
      </c>
      <c r="R8" s="45">
        <v>2172019</v>
      </c>
      <c r="S8" s="45">
        <v>-34129</v>
      </c>
      <c r="T8" s="45">
        <v>265448</v>
      </c>
      <c r="U8" s="45">
        <v>-15000</v>
      </c>
      <c r="V8" s="45">
        <v>216318</v>
      </c>
    </row>
    <row r="9" spans="1:22" x14ac:dyDescent="0.2">
      <c r="B9" t="s">
        <v>108</v>
      </c>
      <c r="C9" s="45">
        <v>393668</v>
      </c>
      <c r="D9" s="45">
        <v>-209700</v>
      </c>
      <c r="E9" s="45">
        <v>183967</v>
      </c>
      <c r="F9" s="45">
        <v>-8650</v>
      </c>
      <c r="G9" s="45">
        <v>-137474</v>
      </c>
      <c r="H9" s="45">
        <v>-365601</v>
      </c>
      <c r="I9" s="77">
        <f t="shared" si="1"/>
        <v>-0.47628808408677409</v>
      </c>
      <c r="J9" s="45">
        <v>16706358</v>
      </c>
      <c r="K9" s="45">
        <v>31089477</v>
      </c>
      <c r="L9" s="45">
        <v>14383118</v>
      </c>
      <c r="M9" s="45">
        <v>26694115</v>
      </c>
      <c r="N9" s="45">
        <v>8442385</v>
      </c>
      <c r="O9" s="45">
        <v>11698903</v>
      </c>
      <c r="P9" s="45">
        <v>11612592</v>
      </c>
      <c r="Q9" s="45">
        <v>1106667</v>
      </c>
      <c r="R9" s="45">
        <v>2015053</v>
      </c>
      <c r="S9" s="45">
        <v>-883913</v>
      </c>
      <c r="T9" s="45">
        <v>-599263</v>
      </c>
      <c r="U9" s="45">
        <v>-510031</v>
      </c>
      <c r="V9" s="45">
        <v>-1993208</v>
      </c>
    </row>
    <row r="10" spans="1:22" x14ac:dyDescent="0.2">
      <c r="B10" t="s">
        <v>107</v>
      </c>
      <c r="C10" s="45">
        <v>691626</v>
      </c>
      <c r="D10" s="45">
        <v>-412535</v>
      </c>
      <c r="E10" s="45">
        <v>279091</v>
      </c>
      <c r="F10" s="45">
        <v>-28599</v>
      </c>
      <c r="G10" s="45">
        <v>-127917</v>
      </c>
      <c r="H10" s="45">
        <v>480606</v>
      </c>
      <c r="I10" s="77">
        <f>H10/$M$20*1000</f>
        <v>0.62611128235592395</v>
      </c>
      <c r="J10" s="45">
        <v>17029378</v>
      </c>
      <c r="K10" s="45">
        <v>31725592</v>
      </c>
      <c r="L10" s="45">
        <v>14696214</v>
      </c>
      <c r="M10" s="45">
        <v>26085633</v>
      </c>
      <c r="N10" s="45">
        <v>6367875</v>
      </c>
      <c r="O10" s="45">
        <v>11529479</v>
      </c>
      <c r="P10" s="45">
        <v>9150301</v>
      </c>
      <c r="Q10" s="45">
        <v>3099875</v>
      </c>
      <c r="R10" s="45">
        <v>2016160</v>
      </c>
      <c r="S10" s="45">
        <v>-29519</v>
      </c>
      <c r="T10" s="45">
        <v>-102661</v>
      </c>
      <c r="U10" s="45">
        <v>669577</v>
      </c>
      <c r="V10" s="45">
        <v>537397</v>
      </c>
    </row>
    <row r="11" spans="1:22" x14ac:dyDescent="0.2">
      <c r="B11" t="s">
        <v>106</v>
      </c>
      <c r="C11" s="45">
        <v>1231981</v>
      </c>
      <c r="D11" s="45">
        <v>-497209</v>
      </c>
      <c r="E11" s="45">
        <v>734771</v>
      </c>
      <c r="F11" s="45">
        <v>-70415</v>
      </c>
      <c r="G11" s="45">
        <v>-120294</v>
      </c>
      <c r="H11" s="45">
        <v>212047</v>
      </c>
      <c r="I11" s="77"/>
      <c r="J11" s="45">
        <v>16172670</v>
      </c>
      <c r="K11" s="45">
        <v>30605110</v>
      </c>
      <c r="L11" s="45">
        <v>14432440</v>
      </c>
      <c r="M11" s="45">
        <v>26435451</v>
      </c>
      <c r="N11" s="45">
        <v>6651881</v>
      </c>
      <c r="O11" s="45">
        <v>11461402</v>
      </c>
      <c r="P11" s="45">
        <v>10149804</v>
      </c>
      <c r="Q11" s="45">
        <v>2562237</v>
      </c>
      <c r="R11" s="45">
        <v>2015611</v>
      </c>
      <c r="S11" s="45">
        <v>-845949</v>
      </c>
      <c r="T11" s="45">
        <v>-920247</v>
      </c>
      <c r="U11" s="45">
        <v>632406</v>
      </c>
      <c r="V11" s="45">
        <v>-1133790</v>
      </c>
    </row>
    <row r="12" spans="1:22" x14ac:dyDescent="0.2">
      <c r="B12" t="s">
        <v>105</v>
      </c>
      <c r="C12" s="45">
        <v>324859</v>
      </c>
      <c r="D12" s="45">
        <v>-165949</v>
      </c>
      <c r="E12" s="45">
        <v>158909</v>
      </c>
      <c r="F12" s="45">
        <v>-13571</v>
      </c>
      <c r="G12" s="45">
        <v>-154755</v>
      </c>
      <c r="H12" s="45">
        <v>-68384</v>
      </c>
      <c r="I12" s="77"/>
      <c r="J12" s="45">
        <v>15245825</v>
      </c>
      <c r="K12" s="45">
        <v>30199645</v>
      </c>
      <c r="L12" s="45">
        <v>14953819</v>
      </c>
      <c r="M12" s="45">
        <v>27134994</v>
      </c>
      <c r="N12" s="45">
        <v>6994361</v>
      </c>
      <c r="O12" s="45">
        <v>11514776</v>
      </c>
      <c r="P12" s="45">
        <v>9694752</v>
      </c>
      <c r="Q12" s="45">
        <v>3696028</v>
      </c>
      <c r="R12" s="45">
        <v>1956414</v>
      </c>
      <c r="S12" s="45">
        <v>-31919</v>
      </c>
      <c r="T12" s="45">
        <v>-991095</v>
      </c>
      <c r="U12" s="45">
        <v>2463802</v>
      </c>
      <c r="V12" s="45">
        <v>1440787</v>
      </c>
    </row>
    <row r="13" spans="1:22" x14ac:dyDescent="0.2">
      <c r="B13" t="s">
        <v>104</v>
      </c>
      <c r="C13" s="45">
        <v>749813</v>
      </c>
      <c r="D13" s="45">
        <v>-300968</v>
      </c>
      <c r="E13" s="45">
        <v>448844</v>
      </c>
      <c r="F13" s="45">
        <v>1542</v>
      </c>
      <c r="G13" s="45">
        <v>-122652</v>
      </c>
      <c r="H13" s="45">
        <v>40843</v>
      </c>
      <c r="J13" s="45">
        <v>12620373</v>
      </c>
      <c r="K13" s="45">
        <v>27485611</v>
      </c>
      <c r="L13" s="45">
        <v>14865238</v>
      </c>
      <c r="M13" s="45">
        <v>23901109</v>
      </c>
      <c r="N13" s="45">
        <v>7053719</v>
      </c>
      <c r="O13" s="45">
        <v>11372912</v>
      </c>
      <c r="P13" s="45">
        <v>8099151</v>
      </c>
      <c r="Q13" s="45">
        <v>2255240</v>
      </c>
      <c r="R13" s="45">
        <v>1939832</v>
      </c>
      <c r="S13" s="45">
        <v>183703</v>
      </c>
      <c r="T13" s="45">
        <v>-1282472</v>
      </c>
      <c r="U13" s="45">
        <v>2710784</v>
      </c>
      <c r="V13" s="45">
        <v>1612015</v>
      </c>
    </row>
    <row r="14" spans="1:22" x14ac:dyDescent="0.2">
      <c r="B14" t="s">
        <v>103</v>
      </c>
      <c r="C14" s="45">
        <v>2001962</v>
      </c>
      <c r="D14" s="45">
        <v>-878701</v>
      </c>
      <c r="E14" s="45">
        <v>1123260</v>
      </c>
      <c r="F14" s="45">
        <v>-107471</v>
      </c>
      <c r="G14" s="45">
        <v>-84198</v>
      </c>
      <c r="H14" s="45">
        <v>599201</v>
      </c>
      <c r="J14" s="45">
        <v>11367533</v>
      </c>
      <c r="K14" s="45">
        <v>25279407</v>
      </c>
      <c r="L14" s="45">
        <v>13911873</v>
      </c>
      <c r="M14" s="45">
        <v>22774740</v>
      </c>
      <c r="N14" s="45">
        <v>7733514</v>
      </c>
      <c r="O14" s="45">
        <v>11201163</v>
      </c>
      <c r="P14" s="45">
        <v>8643205</v>
      </c>
      <c r="Q14" s="45">
        <v>643224</v>
      </c>
      <c r="R14" s="45">
        <v>1996341</v>
      </c>
      <c r="S14" s="45">
        <v>-235318</v>
      </c>
      <c r="T14" s="45">
        <v>-354994</v>
      </c>
      <c r="U14" s="45">
        <v>183780</v>
      </c>
      <c r="V14" s="45">
        <v>-406532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2150962</v>
      </c>
      <c r="C18" s="26">
        <v>3400000</v>
      </c>
      <c r="D18" s="26">
        <f>VLOOKUP(A1,'2020'!A40:F210,6,FALSE)</f>
        <v>224032</v>
      </c>
      <c r="E18" s="17">
        <v>908000</v>
      </c>
      <c r="F18" s="4">
        <f>D18/E18</f>
        <v>0.24673127753303964</v>
      </c>
      <c r="G18" s="139">
        <v>0</v>
      </c>
      <c r="J18" s="6">
        <v>2020</v>
      </c>
      <c r="K18" s="17">
        <f>VLOOKUP(A1,'2020'!A40:B210,2,FALSE)</f>
        <v>4757111</v>
      </c>
      <c r="L18" s="17">
        <f>VLOOKUP(A1,'2020'!A40:C210,3,FALSE)</f>
        <v>10652995</v>
      </c>
      <c r="M18" s="23">
        <f>VLOOKUP(A1,'2020'!A40:D210,4,FALSE)</f>
        <v>475711167</v>
      </c>
      <c r="N18" s="6"/>
      <c r="O18" s="6"/>
    </row>
    <row r="19" spans="1:17" x14ac:dyDescent="0.2">
      <c r="A19" s="13">
        <v>2021</v>
      </c>
      <c r="B19" s="26">
        <f>VLOOKUP(A1,'2021'!A40:E210,5,FALSE)</f>
        <v>4245981</v>
      </c>
      <c r="C19" s="26">
        <v>6600000</v>
      </c>
      <c r="D19" s="26">
        <f>VLOOKUP(A1,'2021'!A40:F210,6,FALSE)</f>
        <v>782304</v>
      </c>
      <c r="E19" s="17">
        <v>2000000</v>
      </c>
      <c r="F19" s="4">
        <f>D19/E19</f>
        <v>0.391152</v>
      </c>
      <c r="G19" s="140"/>
      <c r="J19" s="6">
        <v>2021</v>
      </c>
      <c r="K19" s="17">
        <f>VLOOKUP(A1,'2021'!A40:B210,2,FALSE)</f>
        <v>5757111</v>
      </c>
      <c r="L19" s="17">
        <f>VLOOKUP(A1,'2021'!A40:C210,3,FALSE)</f>
        <v>16171359</v>
      </c>
      <c r="M19" s="23">
        <f>VLOOKUP(A1,'2021'!A40:D210,4,FALSE)</f>
        <v>575711167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957337</v>
      </c>
      <c r="C20" s="26">
        <v>9800000</v>
      </c>
      <c r="D20" s="26">
        <f>VLOOKUP(A1,'2022'!A40:F210,6,FALSE)</f>
        <v>1547310</v>
      </c>
      <c r="E20" s="17">
        <v>4500000</v>
      </c>
      <c r="F20" s="4">
        <f>D20/E20</f>
        <v>0.34384666666666669</v>
      </c>
      <c r="G20" s="140"/>
      <c r="J20" s="13">
        <v>2022</v>
      </c>
      <c r="K20" s="17">
        <f>VLOOKUP(A1,'2022'!A40:B210,2,FALSE)</f>
        <v>7676047</v>
      </c>
      <c r="L20" s="17">
        <f>VLOOKUP(A1,'2022'!A40:C210,3,FALSE)</f>
        <v>17864814</v>
      </c>
      <c r="M20" s="23">
        <f>VLOOKUP(A1,'2022'!A40:D210,4,FALSE)</f>
        <v>767604759</v>
      </c>
      <c r="N20" s="23"/>
      <c r="O20" s="6"/>
    </row>
    <row r="21" spans="1:17" x14ac:dyDescent="0.2">
      <c r="A21" s="13">
        <v>2023</v>
      </c>
      <c r="B21" s="3">
        <f>VLOOKUP(A1,'2023'!A40:E210,5,FALSE)</f>
        <v>5644662</v>
      </c>
      <c r="C21" s="3">
        <v>9000000</v>
      </c>
      <c r="D21" s="26">
        <f>VLOOKUP(A1,'2023'!A40:F210,6,FALSE)</f>
        <v>1995556</v>
      </c>
      <c r="E21" s="3">
        <v>4000000</v>
      </c>
      <c r="F21" s="4">
        <f>D21/E21</f>
        <v>0.49888900000000003</v>
      </c>
      <c r="G21" s="141"/>
      <c r="J21" s="13">
        <v>2023</v>
      </c>
      <c r="K21" s="17">
        <f>VLOOKUP(A1,'2023'!A40:B210,2,FALSE)</f>
        <v>7676047</v>
      </c>
      <c r="L21" s="17">
        <f>VLOOKUP(A1,'2023'!A40:C210,3,FALSE)</f>
        <v>20194196</v>
      </c>
      <c r="M21" s="23">
        <f>VLOOKUP(A1,'2023'!A40:D210,4,FALSE)</f>
        <v>767604759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7676047</v>
      </c>
      <c r="L22" s="17">
        <f>L21</f>
        <v>20194196</v>
      </c>
      <c r="M22" s="23">
        <f>M21</f>
        <v>767604759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2023</v>
      </c>
      <c r="C31" s="60">
        <v>47000</v>
      </c>
      <c r="D31" s="26">
        <f>VLOOKUP(B31,A18:D21,4,FALSE)</f>
        <v>1995556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2.617718267689896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C32">
        <v>2022</v>
      </c>
      <c r="J32" s="41" t="s">
        <v>61</v>
      </c>
      <c r="K32" s="37">
        <f>E21/M21*1000</f>
        <v>5.2110151130524711</v>
      </c>
      <c r="L32" s="13" t="e">
        <f>E22/N22*1000</f>
        <v>#DIV/0!</v>
      </c>
      <c r="N32" s="130" t="s">
        <v>71</v>
      </c>
      <c r="O32" s="131"/>
      <c r="P32" s="74">
        <f>K31*P26</f>
        <v>32.826187076831296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65.34612951767798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26.308065137985942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E6F0A-9014-1F4A-940D-0A8FE434A6C9}">
  <sheetPr codeName="Sheet24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173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2239314</v>
      </c>
      <c r="D3" s="45">
        <v>-1418180</v>
      </c>
      <c r="E3" s="45">
        <v>821134</v>
      </c>
      <c r="F3" s="45">
        <v>-31904</v>
      </c>
      <c r="G3" s="45">
        <v>-40612</v>
      </c>
      <c r="H3" s="45">
        <v>550612</v>
      </c>
      <c r="I3" s="77">
        <f t="shared" ref="I3:I5" si="0">H3/$M$21*1000</f>
        <v>1.6685215711061561</v>
      </c>
      <c r="J3" s="45">
        <v>6204231</v>
      </c>
      <c r="K3" s="45">
        <v>17731904</v>
      </c>
      <c r="L3" s="45">
        <v>11527672</v>
      </c>
      <c r="M3" s="45">
        <v>6031961</v>
      </c>
      <c r="N3" s="45">
        <v>3998516</v>
      </c>
      <c r="O3" s="45">
        <v>1299384</v>
      </c>
      <c r="P3" s="45">
        <v>2400623</v>
      </c>
      <c r="Q3" s="45">
        <v>1333592</v>
      </c>
      <c r="R3" s="45">
        <v>909712</v>
      </c>
      <c r="S3" s="45">
        <v>1136172</v>
      </c>
      <c r="T3" s="45">
        <v>-602097</v>
      </c>
      <c r="U3" s="45">
        <v>-450526</v>
      </c>
      <c r="V3" s="45">
        <v>83548</v>
      </c>
    </row>
    <row r="4" spans="1:22" x14ac:dyDescent="0.2">
      <c r="B4" t="s">
        <v>21</v>
      </c>
      <c r="C4" s="45">
        <v>1443473</v>
      </c>
      <c r="D4" s="45">
        <v>-1038247</v>
      </c>
      <c r="E4" s="45">
        <v>405225</v>
      </c>
      <c r="F4" s="45">
        <v>-25655</v>
      </c>
      <c r="G4" s="45">
        <v>-42842</v>
      </c>
      <c r="H4" s="45">
        <v>160943</v>
      </c>
      <c r="I4" s="77">
        <f t="shared" si="0"/>
        <v>0.48770616553678109</v>
      </c>
      <c r="J4" s="45">
        <v>5610845</v>
      </c>
      <c r="K4" s="45">
        <v>16898217</v>
      </c>
      <c r="L4" s="45">
        <v>11287372</v>
      </c>
      <c r="M4" s="45">
        <v>4838544</v>
      </c>
      <c r="N4" s="45">
        <v>2693637</v>
      </c>
      <c r="O4" s="45">
        <v>1107726</v>
      </c>
      <c r="P4" s="45">
        <v>1585278</v>
      </c>
      <c r="Q4" s="45">
        <v>1250511</v>
      </c>
      <c r="R4" s="45">
        <v>834054</v>
      </c>
      <c r="S4" s="45">
        <v>473861</v>
      </c>
      <c r="T4" s="45">
        <v>-76932</v>
      </c>
      <c r="U4" s="45">
        <v>-382973</v>
      </c>
      <c r="V4" s="45">
        <v>13955</v>
      </c>
    </row>
    <row r="5" spans="1:22" x14ac:dyDescent="0.2">
      <c r="B5" t="s">
        <v>22</v>
      </c>
      <c r="C5" s="45">
        <v>2407561</v>
      </c>
      <c r="D5" s="45">
        <v>-1515237</v>
      </c>
      <c r="E5" s="45">
        <v>892324</v>
      </c>
      <c r="F5" s="45">
        <v>-34307</v>
      </c>
      <c r="G5" s="45">
        <v>-47673</v>
      </c>
      <c r="H5" s="45">
        <v>533621</v>
      </c>
      <c r="I5" s="77">
        <f t="shared" si="0"/>
        <v>1.6170336812405799</v>
      </c>
      <c r="J5" s="45">
        <v>6202792</v>
      </c>
      <c r="K5" s="45">
        <v>16916639</v>
      </c>
      <c r="L5" s="45">
        <v>10713846</v>
      </c>
      <c r="M5" s="45">
        <v>4889699</v>
      </c>
      <c r="N5" s="45">
        <v>2031210</v>
      </c>
      <c r="O5" s="45">
        <v>1092319</v>
      </c>
      <c r="P5" s="45">
        <v>1501365</v>
      </c>
      <c r="Q5" s="45">
        <v>1236443</v>
      </c>
      <c r="R5" s="45">
        <v>997035</v>
      </c>
      <c r="S5" s="45">
        <v>879186</v>
      </c>
      <c r="T5" s="45">
        <v>-230056</v>
      </c>
      <c r="U5" s="45">
        <v>-762446</v>
      </c>
      <c r="V5" s="45">
        <v>-113316</v>
      </c>
    </row>
    <row r="6" spans="1:22" x14ac:dyDescent="0.2">
      <c r="B6" t="s">
        <v>23</v>
      </c>
      <c r="C6" s="45">
        <v>1146682</v>
      </c>
      <c r="D6" s="45">
        <v>-843121</v>
      </c>
      <c r="E6" s="45">
        <v>303560</v>
      </c>
      <c r="F6" s="45">
        <v>-23090</v>
      </c>
      <c r="G6" s="45">
        <v>-53797</v>
      </c>
      <c r="H6" s="45">
        <v>147786</v>
      </c>
      <c r="I6" s="77">
        <f>H6/$M$21*1000</f>
        <v>0.44783645998905658</v>
      </c>
      <c r="J6" s="45">
        <v>6276670</v>
      </c>
      <c r="K6" s="45">
        <v>17427813</v>
      </c>
      <c r="L6" s="45">
        <v>11151142</v>
      </c>
      <c r="M6" s="45">
        <v>4470242</v>
      </c>
      <c r="N6" s="45">
        <v>1864557</v>
      </c>
      <c r="O6" s="45">
        <v>1111529</v>
      </c>
      <c r="P6" s="45">
        <v>946915</v>
      </c>
      <c r="Q6" s="45">
        <v>1349750</v>
      </c>
      <c r="R6" s="45">
        <v>993638</v>
      </c>
      <c r="S6" s="45">
        <v>244675</v>
      </c>
      <c r="T6" s="45">
        <v>-199960</v>
      </c>
      <c r="U6" s="45">
        <v>218289</v>
      </c>
      <c r="V6" s="45">
        <v>263004</v>
      </c>
    </row>
    <row r="7" spans="1:22" x14ac:dyDescent="0.2">
      <c r="B7" t="s">
        <v>110</v>
      </c>
      <c r="C7" s="45">
        <v>1207976</v>
      </c>
      <c r="D7" s="45">
        <v>-709465</v>
      </c>
      <c r="E7" s="45">
        <v>498510</v>
      </c>
      <c r="F7" s="45">
        <v>-28229</v>
      </c>
      <c r="G7" s="45">
        <v>-79544</v>
      </c>
      <c r="H7" s="45">
        <v>206101</v>
      </c>
      <c r="I7" s="77">
        <f t="shared" ref="I7:I9" si="1">H7/$M$20*1000</f>
        <v>0.62454861922106653</v>
      </c>
      <c r="J7" s="45">
        <v>6507724</v>
      </c>
      <c r="K7" s="45">
        <v>16732660</v>
      </c>
      <c r="L7" s="45">
        <v>10224936</v>
      </c>
      <c r="M7" s="45">
        <v>4198420</v>
      </c>
      <c r="N7" s="45">
        <v>2366737</v>
      </c>
      <c r="O7" s="45">
        <v>797437</v>
      </c>
      <c r="P7" s="45">
        <v>1206683</v>
      </c>
      <c r="Q7" s="45">
        <v>1086919</v>
      </c>
      <c r="R7" s="45">
        <v>1042693</v>
      </c>
      <c r="S7" s="45">
        <v>1246068</v>
      </c>
      <c r="T7" s="45">
        <v>-140315</v>
      </c>
      <c r="U7" s="45">
        <v>-478932</v>
      </c>
      <c r="V7" s="45">
        <v>626820</v>
      </c>
    </row>
    <row r="8" spans="1:22" x14ac:dyDescent="0.2">
      <c r="B8" t="s">
        <v>109</v>
      </c>
      <c r="C8" s="45">
        <v>2052827</v>
      </c>
      <c r="D8" s="45">
        <v>-1248566</v>
      </c>
      <c r="E8" s="45">
        <v>804260</v>
      </c>
      <c r="F8" s="45">
        <v>-23663</v>
      </c>
      <c r="G8" s="45">
        <v>-26050</v>
      </c>
      <c r="H8" s="45">
        <v>422317</v>
      </c>
      <c r="I8" s="77">
        <f t="shared" si="1"/>
        <v>1.2797487601883695</v>
      </c>
      <c r="J8" s="45">
        <v>6351638</v>
      </c>
      <c r="K8" s="45">
        <v>16215005</v>
      </c>
      <c r="L8" s="45">
        <v>9863367</v>
      </c>
      <c r="M8" s="45">
        <v>4565352</v>
      </c>
      <c r="N8" s="45">
        <v>2435033</v>
      </c>
      <c r="O8" s="45">
        <v>505628</v>
      </c>
      <c r="P8" s="45">
        <v>1638036</v>
      </c>
      <c r="Q8" s="45">
        <v>460099</v>
      </c>
      <c r="R8" s="45">
        <v>1831755</v>
      </c>
      <c r="S8" s="45">
        <v>435731</v>
      </c>
      <c r="T8" s="45">
        <v>-196440</v>
      </c>
      <c r="U8" s="45">
        <v>-291262</v>
      </c>
      <c r="V8" s="45">
        <v>-51971</v>
      </c>
    </row>
    <row r="9" spans="1:22" x14ac:dyDescent="0.2">
      <c r="B9" t="s">
        <v>108</v>
      </c>
      <c r="C9" s="45">
        <v>3307837</v>
      </c>
      <c r="D9" s="45">
        <v>-1446073</v>
      </c>
      <c r="E9" s="45">
        <v>1861764</v>
      </c>
      <c r="F9" s="45">
        <v>-19270</v>
      </c>
      <c r="G9" s="45">
        <v>-30174</v>
      </c>
      <c r="H9" s="45">
        <v>1426465</v>
      </c>
      <c r="I9" s="77">
        <f t="shared" si="1"/>
        <v>4.3226221421399149</v>
      </c>
      <c r="J9" s="45">
        <v>6560287</v>
      </c>
      <c r="K9" s="45">
        <v>16251152</v>
      </c>
      <c r="L9" s="45">
        <v>9690864</v>
      </c>
      <c r="M9" s="45">
        <v>4336934</v>
      </c>
      <c r="N9" s="45">
        <v>1827124</v>
      </c>
      <c r="O9" s="45">
        <v>556667</v>
      </c>
      <c r="P9" s="45">
        <v>1316091</v>
      </c>
      <c r="Q9" s="45">
        <v>511986</v>
      </c>
      <c r="R9" s="45">
        <v>1860052</v>
      </c>
      <c r="S9" s="45">
        <v>258764</v>
      </c>
      <c r="T9" s="45">
        <v>620</v>
      </c>
      <c r="U9" s="45">
        <v>-300134</v>
      </c>
      <c r="V9" s="45">
        <v>-40748</v>
      </c>
    </row>
    <row r="10" spans="1:22" x14ac:dyDescent="0.2">
      <c r="B10" t="s">
        <v>107</v>
      </c>
      <c r="C10" s="45">
        <v>1673540</v>
      </c>
      <c r="D10" s="45">
        <v>-1257877</v>
      </c>
      <c r="E10" s="45">
        <v>415578</v>
      </c>
      <c r="F10" s="45">
        <v>-14707</v>
      </c>
      <c r="G10" s="45">
        <v>-41520</v>
      </c>
      <c r="H10" s="45">
        <v>255311</v>
      </c>
      <c r="I10" s="77">
        <f>H10/$M$20*1000</f>
        <v>0.77366986342594024</v>
      </c>
      <c r="J10" s="45">
        <v>5311883</v>
      </c>
      <c r="K10" s="45">
        <v>16259182</v>
      </c>
      <c r="L10" s="45">
        <v>10947298</v>
      </c>
      <c r="M10" s="45">
        <v>4517600</v>
      </c>
      <c r="N10" s="45">
        <v>2307888</v>
      </c>
      <c r="O10" s="45">
        <v>567356</v>
      </c>
      <c r="P10" s="45">
        <v>1262378</v>
      </c>
      <c r="Q10" s="45">
        <v>552819</v>
      </c>
      <c r="R10" s="45">
        <v>2057936</v>
      </c>
      <c r="S10" s="45">
        <v>652334</v>
      </c>
      <c r="T10" s="45">
        <v>-520703</v>
      </c>
      <c r="U10" s="45">
        <v>-73943</v>
      </c>
      <c r="V10" s="45">
        <v>57687</v>
      </c>
    </row>
    <row r="11" spans="1:22" x14ac:dyDescent="0.2">
      <c r="B11" t="s">
        <v>106</v>
      </c>
      <c r="C11" s="45">
        <v>1121798</v>
      </c>
      <c r="D11" s="45">
        <v>-926330</v>
      </c>
      <c r="E11" s="45">
        <v>187868</v>
      </c>
      <c r="F11" s="45">
        <v>-17088</v>
      </c>
      <c r="G11" s="45">
        <v>-46794</v>
      </c>
      <c r="H11" s="45">
        <v>-998</v>
      </c>
      <c r="I11" s="77"/>
      <c r="J11" s="45">
        <v>5037514</v>
      </c>
      <c r="K11" s="45">
        <v>16252067</v>
      </c>
      <c r="L11" s="45">
        <v>11214552</v>
      </c>
      <c r="M11" s="45">
        <v>4368271</v>
      </c>
      <c r="N11" s="45">
        <v>2626664</v>
      </c>
      <c r="O11" s="45">
        <v>549370</v>
      </c>
      <c r="P11" s="45">
        <v>1095841</v>
      </c>
      <c r="Q11" s="45">
        <v>495241</v>
      </c>
      <c r="R11" s="45">
        <v>2168645</v>
      </c>
      <c r="S11" s="45">
        <v>30701</v>
      </c>
      <c r="T11" s="45">
        <v>-159944</v>
      </c>
      <c r="U11" s="45">
        <v>-161171</v>
      </c>
      <c r="V11" s="45">
        <v>-290413</v>
      </c>
    </row>
    <row r="12" spans="1:22" x14ac:dyDescent="0.2">
      <c r="B12" t="s">
        <v>105</v>
      </c>
      <c r="C12" s="45">
        <v>900956</v>
      </c>
      <c r="D12" s="45">
        <v>-717680</v>
      </c>
      <c r="E12" s="45">
        <v>183276</v>
      </c>
      <c r="F12" s="45">
        <v>-14804</v>
      </c>
      <c r="G12" s="45">
        <v>-38914</v>
      </c>
      <c r="H12" s="45">
        <v>168597</v>
      </c>
      <c r="I12" s="77"/>
      <c r="J12" s="45">
        <v>4867141</v>
      </c>
      <c r="K12" s="45">
        <v>16101059</v>
      </c>
      <c r="L12" s="45">
        <v>11233918</v>
      </c>
      <c r="M12" s="45">
        <v>4170658</v>
      </c>
      <c r="N12" s="45">
        <v>1920969</v>
      </c>
      <c r="O12" s="45">
        <v>576865</v>
      </c>
      <c r="P12" s="45">
        <v>765045</v>
      </c>
      <c r="Q12" s="45">
        <v>785654</v>
      </c>
      <c r="R12" s="45">
        <v>1988652</v>
      </c>
      <c r="S12" s="45">
        <v>-269774</v>
      </c>
      <c r="T12" s="45">
        <v>199736</v>
      </c>
      <c r="U12" s="45">
        <v>318072</v>
      </c>
      <c r="V12" s="45">
        <v>248033</v>
      </c>
    </row>
    <row r="13" spans="1:22" x14ac:dyDescent="0.2">
      <c r="B13" t="s">
        <v>104</v>
      </c>
      <c r="C13" s="45">
        <v>1272819</v>
      </c>
      <c r="D13" s="45">
        <v>-1073569</v>
      </c>
      <c r="E13" s="45">
        <v>189650</v>
      </c>
      <c r="F13" s="45">
        <v>-22145</v>
      </c>
      <c r="G13" s="45">
        <v>-56357</v>
      </c>
      <c r="H13" s="45">
        <v>232094</v>
      </c>
      <c r="J13" s="45">
        <v>4695221</v>
      </c>
      <c r="K13" s="45">
        <v>15415402</v>
      </c>
      <c r="L13" s="45">
        <v>10720180</v>
      </c>
      <c r="M13" s="45">
        <v>3779259</v>
      </c>
      <c r="N13" s="45">
        <v>1531290</v>
      </c>
      <c r="O13" s="45">
        <v>600593</v>
      </c>
      <c r="P13" s="45">
        <v>712631</v>
      </c>
      <c r="Q13" s="45">
        <v>537585</v>
      </c>
      <c r="R13" s="45">
        <v>1889913</v>
      </c>
      <c r="S13" s="45">
        <v>395175</v>
      </c>
      <c r="T13" s="45">
        <v>-123241</v>
      </c>
      <c r="U13" s="45">
        <v>-95778</v>
      </c>
      <c r="V13" s="45">
        <v>176155</v>
      </c>
    </row>
    <row r="14" spans="1:22" x14ac:dyDescent="0.2">
      <c r="B14" t="s">
        <v>103</v>
      </c>
      <c r="C14" s="45">
        <v>1046267</v>
      </c>
      <c r="D14" s="45">
        <v>-869560</v>
      </c>
      <c r="E14" s="45">
        <v>176639</v>
      </c>
      <c r="F14" s="45">
        <v>-17345</v>
      </c>
      <c r="G14" s="45">
        <v>-31398</v>
      </c>
      <c r="H14" s="45">
        <v>53064</v>
      </c>
      <c r="J14" s="45">
        <v>4469401</v>
      </c>
      <c r="K14" s="45">
        <v>14909633</v>
      </c>
      <c r="L14" s="45">
        <v>10440232</v>
      </c>
      <c r="M14" s="45">
        <v>3249809</v>
      </c>
      <c r="N14" s="45">
        <v>1436230</v>
      </c>
      <c r="O14" s="45">
        <v>604213</v>
      </c>
      <c r="P14" s="45">
        <v>765870</v>
      </c>
      <c r="Q14" s="45">
        <v>361465</v>
      </c>
      <c r="R14" s="45">
        <v>1435532</v>
      </c>
      <c r="S14" s="45">
        <v>244177</v>
      </c>
      <c r="T14" s="45">
        <v>-618302</v>
      </c>
      <c r="U14" s="45">
        <v>9047</v>
      </c>
      <c r="V14" s="45">
        <v>-365077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5356043</v>
      </c>
      <c r="C18" s="26">
        <v>5724461</v>
      </c>
      <c r="D18" s="26">
        <f>VLOOKUP(A1,'2020'!A40:F210,6,FALSE)</f>
        <v>873176</v>
      </c>
      <c r="E18" s="17">
        <v>562500</v>
      </c>
      <c r="F18" s="4">
        <f>D18/E18</f>
        <v>1.5523128888888889</v>
      </c>
      <c r="G18" s="139">
        <v>0</v>
      </c>
      <c r="J18" s="6">
        <v>2020</v>
      </c>
      <c r="K18" s="17">
        <f>VLOOKUP(A1,'2020'!A40:B210,2,FALSE)</f>
        <v>3000000</v>
      </c>
      <c r="L18" s="17">
        <f>VLOOKUP(A1,'2020'!A40:C210,3,FALSE)</f>
        <v>4957952</v>
      </c>
      <c r="M18" s="23">
        <f>VLOOKUP(A1,'2020'!A40:D210,4,FALSE)</f>
        <v>300000000</v>
      </c>
      <c r="N18" s="6"/>
      <c r="O18" s="6"/>
    </row>
    <row r="19" spans="1:17" x14ac:dyDescent="0.2">
      <c r="A19" s="13">
        <v>2021</v>
      </c>
      <c r="B19" s="26">
        <f>VLOOKUP(A1,'2021'!A40:E210,5,FALSE)</f>
        <v>4301236</v>
      </c>
      <c r="C19" s="26">
        <v>5660907</v>
      </c>
      <c r="D19" s="26">
        <f>VLOOKUP(A1,'2021'!A40:F210,6,FALSE)</f>
        <v>454308</v>
      </c>
      <c r="E19" s="17">
        <v>989600</v>
      </c>
      <c r="F19" s="4">
        <f>D19/E19</f>
        <v>0.45908245755860955</v>
      </c>
      <c r="G19" s="140"/>
      <c r="J19" s="6">
        <v>2021</v>
      </c>
      <c r="K19" s="17">
        <f>VLOOKUP(A1,'2021'!A40:B210,2,FALSE)</f>
        <v>3000000</v>
      </c>
      <c r="L19" s="17">
        <f>VLOOKUP(A1,'2021'!A40:C210,3,FALSE)</f>
        <v>5028036</v>
      </c>
      <c r="M19" s="23">
        <f>VLOOKUP(A1,'2021'!A40:D210,4,FALSE)</f>
        <v>300000000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8242097</v>
      </c>
      <c r="C20" s="26">
        <v>3347152</v>
      </c>
      <c r="D20" s="26">
        <f>VLOOKUP(A1,'2022'!A40:F210,6,FALSE)</f>
        <v>2310195</v>
      </c>
      <c r="E20" s="17">
        <v>2212200</v>
      </c>
      <c r="F20" s="4">
        <f>D20/E20</f>
        <v>1.044297531868728</v>
      </c>
      <c r="G20" s="140"/>
      <c r="J20" s="13">
        <v>2022</v>
      </c>
      <c r="K20" s="17">
        <f>VLOOKUP(A1,'2022'!A40:B210,2,FALSE)</f>
        <v>3299999</v>
      </c>
      <c r="L20" s="17">
        <f>VLOOKUP(A1,'2022'!A40:C210,3,FALSE)</f>
        <v>6507724</v>
      </c>
      <c r="M20" s="23">
        <f>VLOOKUP(A1,'2022'!A40:D210,4,FALSE)</f>
        <v>329999929</v>
      </c>
      <c r="N20" s="23"/>
      <c r="O20" s="6"/>
    </row>
    <row r="21" spans="1:17" x14ac:dyDescent="0.2">
      <c r="A21" s="13">
        <v>2023</v>
      </c>
      <c r="B21" s="3">
        <f>VLOOKUP(A1,'2023'!A40:E210,5,FALSE)</f>
        <v>7237031</v>
      </c>
      <c r="C21" s="3">
        <v>8276827</v>
      </c>
      <c r="D21" s="26">
        <f>VLOOKUP(A1,'2023'!A40:F210,6,FALSE)</f>
        <v>1392963</v>
      </c>
      <c r="E21" s="3">
        <v>2020200</v>
      </c>
      <c r="F21" s="4">
        <f>D21/E21</f>
        <v>0.68951737451737449</v>
      </c>
      <c r="G21" s="141"/>
      <c r="J21" s="13">
        <v>2023</v>
      </c>
      <c r="K21" s="17">
        <f>VLOOKUP(A1,'2023'!A40:B210,2,FALSE)</f>
        <v>3299999</v>
      </c>
      <c r="L21" s="17">
        <f>VLOOKUP(A1,'2023'!A40:C210,3,FALSE)</f>
        <v>6204231</v>
      </c>
      <c r="M21" s="23">
        <f>VLOOKUP(A1,'2023'!A40:D210,4,FALSE)</f>
        <v>329999929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3299999</v>
      </c>
      <c r="L22" s="17">
        <f>L21</f>
        <v>6204231</v>
      </c>
      <c r="M22" s="23">
        <f>M21</f>
        <v>329999929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2022</v>
      </c>
      <c r="C31" s="60">
        <v>80000</v>
      </c>
      <c r="D31" s="26">
        <f>VLOOKUP(B31,A18:D21,4,FALSE)</f>
        <v>2310195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4.2210978778725732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6.1218194989369223</v>
      </c>
      <c r="L32" s="13" t="e">
        <f>E22/N22*1000</f>
        <v>#DIV/0!</v>
      </c>
      <c r="N32" s="130" t="s">
        <v>71</v>
      </c>
      <c r="O32" s="131"/>
      <c r="P32" s="74">
        <f>K31*P26</f>
        <v>52.932567388522067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76.767616516668994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18.800707075303645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C3277-9629-284E-847D-8B3421574997}">
  <sheetPr codeName="Sheet25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174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258516</v>
      </c>
      <c r="D3" s="45">
        <v>-165852</v>
      </c>
      <c r="E3" s="45">
        <v>92658</v>
      </c>
      <c r="F3" s="45">
        <v>-1630</v>
      </c>
      <c r="G3" s="45">
        <v>-11109</v>
      </c>
      <c r="H3" s="45">
        <v>56060</v>
      </c>
      <c r="I3" s="77">
        <f t="shared" ref="I3:I5" si="0">H3/$M$21*1000</f>
        <v>0.46716681849588271</v>
      </c>
      <c r="J3" s="45">
        <v>1737315</v>
      </c>
      <c r="K3" s="45">
        <v>6961128</v>
      </c>
      <c r="L3" s="45">
        <v>5223813</v>
      </c>
      <c r="M3" s="45">
        <v>2064408</v>
      </c>
      <c r="N3" s="45">
        <v>1812560</v>
      </c>
      <c r="O3" s="45">
        <v>1621216</v>
      </c>
      <c r="P3" s="45">
        <v>67309</v>
      </c>
      <c r="Q3" s="45">
        <v>222415</v>
      </c>
      <c r="R3" s="45">
        <v>30000</v>
      </c>
      <c r="S3" s="45">
        <v>213880</v>
      </c>
      <c r="T3" s="45">
        <v>-465679</v>
      </c>
      <c r="U3" s="45">
        <v>289941</v>
      </c>
      <c r="V3" s="45">
        <v>38142</v>
      </c>
    </row>
    <row r="4" spans="1:22" x14ac:dyDescent="0.2">
      <c r="B4" t="s">
        <v>21</v>
      </c>
      <c r="C4" s="45">
        <v>208104</v>
      </c>
      <c r="D4" s="45">
        <v>-122427</v>
      </c>
      <c r="E4" s="45">
        <v>85670</v>
      </c>
      <c r="F4" s="45">
        <v>-5541</v>
      </c>
      <c r="G4" s="45">
        <v>-10763</v>
      </c>
      <c r="H4" s="45">
        <v>55090</v>
      </c>
      <c r="I4" s="77">
        <f t="shared" si="0"/>
        <v>0.45908348253546516</v>
      </c>
      <c r="J4" s="45">
        <v>1681254</v>
      </c>
      <c r="K4" s="45">
        <v>6404284</v>
      </c>
      <c r="L4" s="45">
        <v>4723030</v>
      </c>
      <c r="M4" s="45">
        <v>1696995</v>
      </c>
      <c r="N4" s="45">
        <v>1546862</v>
      </c>
      <c r="O4" s="45">
        <v>1373304</v>
      </c>
      <c r="P4" s="45">
        <v>62257</v>
      </c>
      <c r="Q4" s="45">
        <v>184245</v>
      </c>
      <c r="R4" s="45">
        <v>30000</v>
      </c>
      <c r="S4" s="45">
        <v>115196</v>
      </c>
      <c r="T4" s="45">
        <v>-52022</v>
      </c>
      <c r="U4" s="45">
        <v>-40534</v>
      </c>
      <c r="V4" s="45">
        <v>22639</v>
      </c>
    </row>
    <row r="5" spans="1:22" x14ac:dyDescent="0.2">
      <c r="B5" t="s">
        <v>22</v>
      </c>
      <c r="C5" s="45">
        <v>288174</v>
      </c>
      <c r="D5" s="45">
        <v>-150475</v>
      </c>
      <c r="E5" s="45">
        <v>137696</v>
      </c>
      <c r="F5" s="45">
        <v>-625</v>
      </c>
      <c r="G5" s="45">
        <v>-12325</v>
      </c>
      <c r="H5" s="45">
        <v>95968</v>
      </c>
      <c r="I5" s="77">
        <f t="shared" si="0"/>
        <v>0.7997335932467512</v>
      </c>
      <c r="J5" s="45">
        <v>1626224</v>
      </c>
      <c r="K5" s="45">
        <v>6345968</v>
      </c>
      <c r="L5" s="45">
        <v>4719744</v>
      </c>
      <c r="M5" s="45">
        <v>1670337</v>
      </c>
      <c r="N5" s="45">
        <v>1610669</v>
      </c>
      <c r="O5" s="45">
        <v>1367467</v>
      </c>
      <c r="P5" s="45">
        <v>59397</v>
      </c>
      <c r="Q5" s="45">
        <v>161605</v>
      </c>
      <c r="R5" s="45">
        <v>30000</v>
      </c>
      <c r="S5" s="45">
        <v>119258</v>
      </c>
      <c r="T5" s="45">
        <v>-94722</v>
      </c>
      <c r="U5" s="45">
        <v>-63847</v>
      </c>
      <c r="V5" s="45">
        <v>-39311</v>
      </c>
    </row>
    <row r="6" spans="1:22" x14ac:dyDescent="0.2">
      <c r="B6" t="s">
        <v>23</v>
      </c>
      <c r="C6" s="45">
        <v>63162</v>
      </c>
      <c r="D6" s="45">
        <v>-28868</v>
      </c>
      <c r="E6" s="45">
        <v>34294</v>
      </c>
      <c r="F6" s="45">
        <v>-751</v>
      </c>
      <c r="G6" s="45">
        <v>-11649</v>
      </c>
      <c r="H6" s="45">
        <v>11753</v>
      </c>
      <c r="I6" s="77">
        <f>H6/$M$21*1000</f>
        <v>9.7941698497718679E-2</v>
      </c>
      <c r="J6" s="45">
        <v>1546005</v>
      </c>
      <c r="K6" s="45">
        <v>6301813</v>
      </c>
      <c r="L6" s="45">
        <v>4755808</v>
      </c>
      <c r="M6" s="45">
        <v>1680453</v>
      </c>
      <c r="N6" s="45">
        <v>1487450</v>
      </c>
      <c r="O6" s="45">
        <v>1344842</v>
      </c>
      <c r="P6" s="45">
        <v>57991</v>
      </c>
      <c r="Q6" s="45">
        <v>200912</v>
      </c>
      <c r="R6" s="45">
        <v>30000</v>
      </c>
      <c r="S6" s="45">
        <v>171184</v>
      </c>
      <c r="T6" s="45">
        <v>-77083</v>
      </c>
      <c r="U6" s="45">
        <v>-158820</v>
      </c>
      <c r="V6" s="45">
        <v>-64719</v>
      </c>
    </row>
    <row r="7" spans="1:22" x14ac:dyDescent="0.2">
      <c r="B7" t="s">
        <v>110</v>
      </c>
      <c r="C7" s="45">
        <v>195661</v>
      </c>
      <c r="D7" s="45">
        <v>-127986</v>
      </c>
      <c r="E7" s="45">
        <v>67674</v>
      </c>
      <c r="F7" s="45">
        <v>-4741</v>
      </c>
      <c r="G7" s="45">
        <v>-10461</v>
      </c>
      <c r="H7" s="45">
        <v>37566</v>
      </c>
      <c r="I7" s="77">
        <f t="shared" ref="I7:I9" si="1">H7/$M$20*1000</f>
        <v>0.37565999999999999</v>
      </c>
      <c r="J7" s="45">
        <v>1534252</v>
      </c>
      <c r="K7" s="45">
        <v>6334995</v>
      </c>
      <c r="L7" s="45">
        <v>4800743</v>
      </c>
      <c r="M7" s="45">
        <v>1734819</v>
      </c>
      <c r="N7" s="45">
        <v>1540054</v>
      </c>
      <c r="O7" s="45">
        <v>1343143</v>
      </c>
      <c r="P7" s="45">
        <v>39570</v>
      </c>
      <c r="Q7" s="45">
        <v>265632</v>
      </c>
      <c r="R7" s="45">
        <v>40000</v>
      </c>
      <c r="S7" s="45">
        <v>179332</v>
      </c>
      <c r="T7" s="45">
        <v>-484124</v>
      </c>
      <c r="U7" s="45">
        <v>318360</v>
      </c>
      <c r="V7" s="45">
        <v>13568</v>
      </c>
    </row>
    <row r="8" spans="1:22" x14ac:dyDescent="0.2">
      <c r="B8" t="s">
        <v>109</v>
      </c>
      <c r="C8" s="45">
        <v>123290</v>
      </c>
      <c r="D8" s="45">
        <v>-76018</v>
      </c>
      <c r="E8" s="45">
        <v>47271</v>
      </c>
      <c r="F8" s="45">
        <v>-3674</v>
      </c>
      <c r="G8" s="45">
        <v>-9831</v>
      </c>
      <c r="H8" s="45">
        <v>23318</v>
      </c>
      <c r="I8" s="77">
        <f t="shared" si="1"/>
        <v>0.23318</v>
      </c>
      <c r="J8" s="45">
        <v>1496685</v>
      </c>
      <c r="K8" s="45">
        <v>6035500</v>
      </c>
      <c r="L8" s="45">
        <v>4538814</v>
      </c>
      <c r="M8" s="45">
        <v>372627</v>
      </c>
      <c r="N8" s="45">
        <v>1262031</v>
      </c>
      <c r="O8" s="45">
        <v>5815</v>
      </c>
      <c r="P8" s="45">
        <v>36163</v>
      </c>
      <c r="Q8" s="45">
        <v>252049</v>
      </c>
      <c r="R8" s="45">
        <v>40000</v>
      </c>
      <c r="S8" s="45">
        <v>116202</v>
      </c>
      <c r="T8" s="45">
        <v>-134774</v>
      </c>
      <c r="U8" s="45">
        <v>16611</v>
      </c>
      <c r="V8" s="45">
        <v>-1960</v>
      </c>
    </row>
    <row r="9" spans="1:22" x14ac:dyDescent="0.2">
      <c r="B9" t="s">
        <v>108</v>
      </c>
      <c r="C9" s="45">
        <v>262588</v>
      </c>
      <c r="D9" s="45">
        <v>-170239</v>
      </c>
      <c r="E9" s="45">
        <v>92349</v>
      </c>
      <c r="F9" s="45">
        <v>-1193</v>
      </c>
      <c r="G9" s="45">
        <v>-10173</v>
      </c>
      <c r="H9" s="45">
        <v>61169</v>
      </c>
      <c r="I9" s="77">
        <f t="shared" si="1"/>
        <v>0.61169000000000007</v>
      </c>
      <c r="J9" s="45">
        <v>1473366</v>
      </c>
      <c r="K9" s="45">
        <v>5924430</v>
      </c>
      <c r="L9" s="45">
        <v>4451063</v>
      </c>
      <c r="M9" s="45">
        <v>370443</v>
      </c>
      <c r="N9" s="45">
        <v>1318853</v>
      </c>
      <c r="O9" s="45">
        <v>5802</v>
      </c>
      <c r="P9" s="45">
        <v>32439</v>
      </c>
      <c r="Q9" s="45">
        <v>254009</v>
      </c>
      <c r="R9" s="45">
        <v>40000</v>
      </c>
      <c r="S9" s="45">
        <v>136116</v>
      </c>
      <c r="T9" s="45">
        <v>-101641</v>
      </c>
      <c r="U9" s="45">
        <v>114217</v>
      </c>
      <c r="V9" s="45">
        <v>148692</v>
      </c>
    </row>
    <row r="10" spans="1:22" x14ac:dyDescent="0.2">
      <c r="B10" t="s">
        <v>107</v>
      </c>
      <c r="C10" s="45">
        <v>277347</v>
      </c>
      <c r="D10" s="45">
        <v>-175003</v>
      </c>
      <c r="E10" s="45">
        <v>102344</v>
      </c>
      <c r="F10" s="45">
        <v>-354</v>
      </c>
      <c r="G10" s="45">
        <v>-1735</v>
      </c>
      <c r="H10" s="45">
        <v>75311</v>
      </c>
      <c r="I10" s="77">
        <f>H10/$M$20*1000</f>
        <v>0.75310999999999995</v>
      </c>
      <c r="J10" s="45">
        <v>1412196</v>
      </c>
      <c r="K10" s="45">
        <v>5655583</v>
      </c>
      <c r="L10" s="45">
        <v>4243387</v>
      </c>
      <c r="M10" s="45">
        <v>250384</v>
      </c>
      <c r="N10" s="45">
        <v>1127717</v>
      </c>
      <c r="O10" s="45">
        <v>6596</v>
      </c>
      <c r="P10" s="45">
        <v>50845</v>
      </c>
      <c r="Q10" s="45">
        <v>105292</v>
      </c>
      <c r="R10" s="45">
        <v>50000</v>
      </c>
      <c r="S10" s="45">
        <v>206323</v>
      </c>
      <c r="T10" s="45">
        <v>-150129</v>
      </c>
      <c r="U10" s="45">
        <v>-150280</v>
      </c>
      <c r="V10" s="45">
        <v>-94086</v>
      </c>
    </row>
    <row r="11" spans="1:22" x14ac:dyDescent="0.2">
      <c r="B11" t="s">
        <v>106</v>
      </c>
      <c r="C11" s="45">
        <v>147708</v>
      </c>
      <c r="D11" s="45">
        <v>-53126</v>
      </c>
      <c r="E11" s="45">
        <v>94582</v>
      </c>
      <c r="F11" s="45">
        <v>-1012</v>
      </c>
      <c r="G11" s="45">
        <v>-2130</v>
      </c>
      <c r="H11" s="45">
        <v>68104</v>
      </c>
      <c r="I11" s="77"/>
      <c r="J11" s="45">
        <v>1465585</v>
      </c>
      <c r="K11" s="45">
        <v>5616375</v>
      </c>
      <c r="L11" s="45">
        <v>4150789</v>
      </c>
      <c r="M11" s="45">
        <v>352142</v>
      </c>
      <c r="N11" s="45">
        <v>1258885</v>
      </c>
      <c r="O11" s="45">
        <v>6589</v>
      </c>
      <c r="P11" s="45">
        <v>52167</v>
      </c>
      <c r="Q11" s="45">
        <v>199379</v>
      </c>
      <c r="R11" s="45">
        <v>60000</v>
      </c>
      <c r="S11" s="45">
        <v>248648</v>
      </c>
      <c r="T11" s="45">
        <v>-206363</v>
      </c>
      <c r="U11" s="45">
        <v>-65939</v>
      </c>
      <c r="V11" s="45">
        <v>-23654</v>
      </c>
    </row>
    <row r="12" spans="1:22" x14ac:dyDescent="0.2">
      <c r="B12" t="s">
        <v>105</v>
      </c>
      <c r="C12" s="45">
        <v>162810</v>
      </c>
      <c r="D12" s="45">
        <v>-63642</v>
      </c>
      <c r="E12" s="45">
        <v>99167</v>
      </c>
      <c r="F12" s="45">
        <v>-6332</v>
      </c>
      <c r="G12" s="45">
        <v>-1759</v>
      </c>
      <c r="H12" s="45">
        <v>66531</v>
      </c>
      <c r="I12" s="77"/>
      <c r="J12" s="45">
        <v>1397480</v>
      </c>
      <c r="K12" s="45">
        <v>5435220</v>
      </c>
      <c r="L12" s="45">
        <v>4037740</v>
      </c>
      <c r="M12" s="45">
        <v>400506</v>
      </c>
      <c r="N12" s="45">
        <v>1324756</v>
      </c>
      <c r="O12" s="45">
        <v>5763</v>
      </c>
      <c r="P12" s="45">
        <v>82941</v>
      </c>
      <c r="Q12" s="45">
        <v>223046</v>
      </c>
      <c r="R12" s="45">
        <v>60000</v>
      </c>
      <c r="S12" s="45">
        <v>219200</v>
      </c>
      <c r="T12" s="45">
        <v>-124492</v>
      </c>
      <c r="U12" s="45">
        <v>32964</v>
      </c>
      <c r="V12" s="45">
        <v>127672</v>
      </c>
    </row>
    <row r="13" spans="1:22" x14ac:dyDescent="0.2">
      <c r="B13" t="s">
        <v>104</v>
      </c>
      <c r="C13" s="45">
        <v>224458</v>
      </c>
      <c r="D13" s="45">
        <v>-74504</v>
      </c>
      <c r="E13" s="45">
        <v>149953</v>
      </c>
      <c r="F13" s="45">
        <v>-107</v>
      </c>
      <c r="G13" s="45">
        <v>-1727</v>
      </c>
      <c r="H13" s="45">
        <v>109444</v>
      </c>
      <c r="J13" s="45">
        <v>1330948</v>
      </c>
      <c r="K13" s="45">
        <v>5187451</v>
      </c>
      <c r="L13" s="45">
        <v>3856503</v>
      </c>
      <c r="M13" s="45">
        <v>288701</v>
      </c>
      <c r="N13" s="45">
        <v>1249066</v>
      </c>
      <c r="O13" s="45">
        <v>4505</v>
      </c>
      <c r="P13" s="45">
        <v>35791</v>
      </c>
      <c r="Q13" s="45">
        <v>95374</v>
      </c>
      <c r="R13" s="45">
        <v>120000</v>
      </c>
      <c r="S13" s="45">
        <v>97586</v>
      </c>
      <c r="T13" s="45">
        <v>-194119</v>
      </c>
      <c r="U13" s="45">
        <v>-17633</v>
      </c>
      <c r="V13" s="45">
        <v>-114165</v>
      </c>
    </row>
    <row r="14" spans="1:22" x14ac:dyDescent="0.2">
      <c r="B14" t="s">
        <v>103</v>
      </c>
      <c r="C14" s="45">
        <v>178245</v>
      </c>
      <c r="D14" s="45">
        <v>-70931</v>
      </c>
      <c r="E14" s="45">
        <v>107314</v>
      </c>
      <c r="F14" s="45">
        <v>-3592</v>
      </c>
      <c r="G14" s="45">
        <v>-1581</v>
      </c>
      <c r="H14" s="45">
        <v>79547</v>
      </c>
      <c r="J14" s="45">
        <v>1343784</v>
      </c>
      <c r="K14" s="45">
        <v>5117533</v>
      </c>
      <c r="L14" s="45">
        <v>3773749</v>
      </c>
      <c r="M14" s="45">
        <v>447144</v>
      </c>
      <c r="N14" s="45">
        <v>1027427</v>
      </c>
      <c r="O14" s="45">
        <v>2666</v>
      </c>
      <c r="P14" s="45">
        <v>81378</v>
      </c>
      <c r="Q14" s="45">
        <v>209545</v>
      </c>
      <c r="R14" s="45">
        <v>130000</v>
      </c>
      <c r="S14" s="45">
        <v>138161</v>
      </c>
      <c r="T14" s="45">
        <v>-542691</v>
      </c>
      <c r="U14" s="45">
        <v>524922</v>
      </c>
      <c r="V14" s="45">
        <v>120392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432981</v>
      </c>
      <c r="C18" s="26">
        <v>371541</v>
      </c>
      <c r="D18" s="26">
        <f>VLOOKUP(A1,'2020'!A40:F210,6,FALSE)</f>
        <v>186001</v>
      </c>
      <c r="E18" s="17">
        <v>115440</v>
      </c>
      <c r="F18" s="4">
        <f>D18/E18</f>
        <v>1.6112352737352738</v>
      </c>
      <c r="G18" s="139">
        <v>0</v>
      </c>
      <c r="J18" s="6">
        <v>2020</v>
      </c>
      <c r="K18" s="17">
        <f>VLOOKUP(A1,'2020'!A40:B210,2,FALSE)</f>
        <v>0</v>
      </c>
      <c r="L18" s="17">
        <f>VLOOKUP(A1,'2020'!A40:C210,3,FALSE)</f>
        <v>1264237</v>
      </c>
      <c r="M18" s="23">
        <f>VLOOKUP(A1,'2020'!A40:D210,4,FALSE)</f>
        <v>100000000</v>
      </c>
      <c r="N18" s="6"/>
      <c r="O18" s="6"/>
    </row>
    <row r="19" spans="1:17" x14ac:dyDescent="0.2">
      <c r="A19" s="13">
        <v>2021</v>
      </c>
      <c r="B19" s="26">
        <f>VLOOKUP(A1,'2021'!A40:E210,5,FALSE)</f>
        <v>713222</v>
      </c>
      <c r="C19" s="26">
        <v>584258</v>
      </c>
      <c r="D19" s="26">
        <f>VLOOKUP(A1,'2021'!A40:F210,6,FALSE)</f>
        <v>323628</v>
      </c>
      <c r="E19" s="17">
        <v>176289</v>
      </c>
      <c r="F19" s="4">
        <f>D19/E19</f>
        <v>1.8357810186682095</v>
      </c>
      <c r="G19" s="140"/>
      <c r="J19" s="6">
        <v>2021</v>
      </c>
      <c r="K19" s="17">
        <f>VLOOKUP(A1,'2021'!A40:B210,2,FALSE)</f>
        <v>1000000</v>
      </c>
      <c r="L19" s="17">
        <f>VLOOKUP(A1,'2021'!A40:C210,3,FALSE)</f>
        <v>1465585</v>
      </c>
      <c r="M19" s="23">
        <f>VLOOKUP(A1,'2021'!A40:D210,4,FALSE)</f>
        <v>100000000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858888</v>
      </c>
      <c r="C20" s="26">
        <v>774708</v>
      </c>
      <c r="D20" s="26">
        <f>VLOOKUP(A1,'2022'!A40:F210,6,FALSE)</f>
        <v>197366</v>
      </c>
      <c r="E20" s="17">
        <v>184064</v>
      </c>
      <c r="F20" s="4">
        <f>D20/E20</f>
        <v>1.0722683414464533</v>
      </c>
      <c r="G20" s="140"/>
      <c r="J20" s="13">
        <v>2022</v>
      </c>
      <c r="K20" s="17">
        <f>VLOOKUP(A1,'2022'!A40:B210,2,FALSE)</f>
        <v>1000000</v>
      </c>
      <c r="L20" s="17">
        <f>VLOOKUP(A1,'2022'!A40:C210,3,FALSE)</f>
        <v>1534252</v>
      </c>
      <c r="M20" s="23">
        <f>VLOOKUP(A1,'2022'!A40:D210,4,FALSE)</f>
        <v>100000000</v>
      </c>
      <c r="N20" s="23"/>
      <c r="O20" s="6"/>
    </row>
    <row r="21" spans="1:17" x14ac:dyDescent="0.2">
      <c r="A21" s="13">
        <v>2023</v>
      </c>
      <c r="B21" s="3">
        <f>VLOOKUP(A1,'2023'!A40:E210,5,FALSE)</f>
        <v>817945</v>
      </c>
      <c r="C21" s="3">
        <v>914505</v>
      </c>
      <c r="D21" s="26">
        <f>VLOOKUP(A1,'2023'!A40:F210,6,FALSE)</f>
        <v>218873</v>
      </c>
      <c r="E21" s="3">
        <v>210260</v>
      </c>
      <c r="F21" s="4">
        <f>D21/E21</f>
        <v>1.040963568914677</v>
      </c>
      <c r="G21" s="141"/>
      <c r="J21" s="13">
        <v>2023</v>
      </c>
      <c r="K21" s="17">
        <f>VLOOKUP(A1,'2023'!A40:B210,2,FALSE)</f>
        <v>1199999</v>
      </c>
      <c r="L21" s="17">
        <f>VLOOKUP(A1,'2023'!A40:C210,3,FALSE)</f>
        <v>1737315</v>
      </c>
      <c r="M21" s="23">
        <f>VLOOKUP(A1,'2023'!A40:D210,4,FALSE)</f>
        <v>119999961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1199999</v>
      </c>
      <c r="L22" s="17">
        <f>L21</f>
        <v>1737315</v>
      </c>
      <c r="M22" s="23">
        <f>M21</f>
        <v>119999961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60">
        <v>69000</v>
      </c>
      <c r="D31" s="26">
        <f>VLOOKUP(B31,A18:D21,4,FALSE)</f>
        <v>323628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1.8239255927758176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1.7521672361210183</v>
      </c>
      <c r="L32" s="13" t="e">
        <f>E22/N22*1000</f>
        <v>#DIV/0!</v>
      </c>
      <c r="N32" s="130" t="s">
        <v>71</v>
      </c>
      <c r="O32" s="131"/>
      <c r="P32" s="74">
        <f>K31*P26</f>
        <v>22.872026933408751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21.972177140957569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14.477629705229655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2A072-1508-F342-A4F4-9E1E9A6EFB7F}">
  <sheetPr codeName="Sheet26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179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62787</v>
      </c>
      <c r="D3" s="45">
        <v>-20417</v>
      </c>
      <c r="E3" s="45">
        <v>42369</v>
      </c>
      <c r="F3" s="45">
        <v>-2437</v>
      </c>
      <c r="G3" s="45">
        <v>-3241</v>
      </c>
      <c r="H3" s="45">
        <v>67623</v>
      </c>
      <c r="I3" s="77">
        <f t="shared" ref="I3:I5" si="0">H3/$M$21*1000</f>
        <v>2.81762734802279</v>
      </c>
      <c r="J3" s="45">
        <v>960511</v>
      </c>
      <c r="K3" s="45">
        <v>4563979</v>
      </c>
      <c r="L3" s="45">
        <v>3603468</v>
      </c>
      <c r="M3" s="45">
        <v>1344899</v>
      </c>
      <c r="N3" s="45">
        <v>661613</v>
      </c>
      <c r="O3" s="45">
        <v>217</v>
      </c>
      <c r="P3" s="45">
        <v>92283</v>
      </c>
      <c r="Q3" s="45">
        <v>20536</v>
      </c>
      <c r="R3" s="45">
        <v>1209658</v>
      </c>
      <c r="S3" s="45">
        <v>124506</v>
      </c>
      <c r="T3" s="45">
        <v>-88864</v>
      </c>
      <c r="U3" s="45">
        <v>-18729</v>
      </c>
      <c r="V3" s="45">
        <v>16911</v>
      </c>
    </row>
    <row r="4" spans="1:22" x14ac:dyDescent="0.2">
      <c r="B4" t="s">
        <v>21</v>
      </c>
      <c r="C4" s="45">
        <v>54336</v>
      </c>
      <c r="D4" s="45">
        <v>-16177</v>
      </c>
      <c r="E4" s="45">
        <v>38158</v>
      </c>
      <c r="F4" s="45">
        <v>-651</v>
      </c>
      <c r="G4" s="45">
        <v>-2425</v>
      </c>
      <c r="H4" s="45">
        <v>76720</v>
      </c>
      <c r="I4" s="77">
        <f t="shared" si="0"/>
        <v>3.1966693305577758</v>
      </c>
      <c r="J4" s="45">
        <v>940888</v>
      </c>
      <c r="K4" s="45">
        <v>4429832</v>
      </c>
      <c r="L4" s="45">
        <v>3488943</v>
      </c>
      <c r="M4" s="45">
        <v>1309401</v>
      </c>
      <c r="N4" s="45">
        <v>519994</v>
      </c>
      <c r="O4" s="45">
        <v>225</v>
      </c>
      <c r="P4" s="45">
        <v>89455</v>
      </c>
      <c r="Q4" s="45">
        <v>3624</v>
      </c>
      <c r="R4" s="45">
        <v>1210192</v>
      </c>
      <c r="S4" s="45">
        <v>188001</v>
      </c>
      <c r="T4" s="45">
        <v>-296532</v>
      </c>
      <c r="U4" s="45">
        <v>73112</v>
      </c>
      <c r="V4" s="45">
        <v>-35418</v>
      </c>
    </row>
    <row r="5" spans="1:22" x14ac:dyDescent="0.2">
      <c r="B5" t="s">
        <v>22</v>
      </c>
      <c r="C5" s="45">
        <v>60076</v>
      </c>
      <c r="D5" s="45">
        <v>-17160</v>
      </c>
      <c r="E5" s="45">
        <v>42916</v>
      </c>
      <c r="F5" s="45">
        <v>-586</v>
      </c>
      <c r="G5" s="45">
        <v>-1621</v>
      </c>
      <c r="H5" s="45">
        <v>75529</v>
      </c>
      <c r="I5" s="77">
        <f t="shared" si="0"/>
        <v>3.1470442892035742</v>
      </c>
      <c r="J5" s="45">
        <v>864168</v>
      </c>
      <c r="K5" s="45">
        <v>4131636</v>
      </c>
      <c r="L5" s="45">
        <v>3267468</v>
      </c>
      <c r="M5" s="45">
        <v>1204530</v>
      </c>
      <c r="N5" s="45">
        <v>287268</v>
      </c>
      <c r="O5" s="45">
        <v>416</v>
      </c>
      <c r="P5" s="45">
        <v>60998</v>
      </c>
      <c r="Q5" s="45">
        <v>39043</v>
      </c>
      <c r="R5" s="45">
        <v>1096739</v>
      </c>
      <c r="S5" s="45">
        <v>24015</v>
      </c>
      <c r="T5" s="45">
        <v>26451</v>
      </c>
      <c r="U5" s="45">
        <v>-53742</v>
      </c>
      <c r="V5" s="45">
        <v>-3275</v>
      </c>
    </row>
    <row r="6" spans="1:22" x14ac:dyDescent="0.2">
      <c r="B6" t="s">
        <v>23</v>
      </c>
      <c r="C6" s="45">
        <v>58059</v>
      </c>
      <c r="D6" s="45">
        <v>-15828</v>
      </c>
      <c r="E6" s="45">
        <v>42231</v>
      </c>
      <c r="F6" s="45">
        <v>-311</v>
      </c>
      <c r="G6" s="45">
        <v>-1526</v>
      </c>
      <c r="H6" s="45">
        <v>79778</v>
      </c>
      <c r="I6" s="77">
        <f>H6/$M$21*1000</f>
        <v>3.3240861034050861</v>
      </c>
      <c r="J6" s="45">
        <v>793985</v>
      </c>
      <c r="K6" s="45">
        <v>4120494</v>
      </c>
      <c r="L6" s="45">
        <v>3326508</v>
      </c>
      <c r="M6" s="45">
        <v>1255558</v>
      </c>
      <c r="N6" s="45">
        <v>331594</v>
      </c>
      <c r="O6" s="45">
        <v>397</v>
      </c>
      <c r="P6" s="45">
        <v>76960</v>
      </c>
      <c r="Q6" s="45">
        <v>42318</v>
      </c>
      <c r="R6" s="45">
        <v>1116100</v>
      </c>
      <c r="S6" s="45">
        <v>16967</v>
      </c>
      <c r="T6" s="45">
        <v>2734</v>
      </c>
      <c r="U6" s="45">
        <v>13243</v>
      </c>
      <c r="V6" s="45">
        <v>32945</v>
      </c>
    </row>
    <row r="7" spans="1:22" x14ac:dyDescent="0.2">
      <c r="B7" t="s">
        <v>110</v>
      </c>
      <c r="C7" s="45">
        <v>79722</v>
      </c>
      <c r="D7" s="45">
        <v>-27088</v>
      </c>
      <c r="E7" s="45">
        <v>52633</v>
      </c>
      <c r="F7" s="45">
        <v>-1741</v>
      </c>
      <c r="G7" s="45">
        <v>-726</v>
      </c>
      <c r="H7" s="45">
        <v>46341</v>
      </c>
      <c r="I7" s="77">
        <f t="shared" ref="I7:I9" si="1">H7/$M$20*1000</f>
        <v>1.9308766090638407</v>
      </c>
      <c r="J7" s="45">
        <v>714036</v>
      </c>
      <c r="K7" s="45">
        <v>4060594</v>
      </c>
      <c r="L7" s="45">
        <v>3346557</v>
      </c>
      <c r="M7" s="45">
        <v>1217981</v>
      </c>
      <c r="N7" s="45">
        <v>329006</v>
      </c>
      <c r="O7" s="45">
        <v>331</v>
      </c>
      <c r="P7" s="45">
        <v>73064</v>
      </c>
      <c r="Q7" s="45">
        <v>9372</v>
      </c>
      <c r="R7" s="45">
        <v>1115142</v>
      </c>
      <c r="S7" s="45">
        <v>-42809</v>
      </c>
      <c r="T7" s="45">
        <v>73622</v>
      </c>
      <c r="U7" s="45">
        <v>-30259</v>
      </c>
      <c r="V7" s="45">
        <v>553</v>
      </c>
    </row>
    <row r="8" spans="1:22" x14ac:dyDescent="0.2">
      <c r="B8" t="s">
        <v>109</v>
      </c>
      <c r="C8" s="45">
        <v>53212</v>
      </c>
      <c r="D8" s="45">
        <v>-16373</v>
      </c>
      <c r="E8" s="45">
        <v>36839</v>
      </c>
      <c r="F8" s="45">
        <v>-612</v>
      </c>
      <c r="G8" s="45">
        <v>-2459</v>
      </c>
      <c r="H8" s="45">
        <v>56847</v>
      </c>
      <c r="I8" s="77">
        <f t="shared" si="1"/>
        <v>2.3686269738558114</v>
      </c>
      <c r="J8" s="45">
        <v>811695</v>
      </c>
      <c r="K8" s="45">
        <v>4060080</v>
      </c>
      <c r="L8" s="45">
        <v>3248384</v>
      </c>
      <c r="M8" s="45">
        <v>1199000</v>
      </c>
      <c r="N8" s="45">
        <v>220999</v>
      </c>
      <c r="O8" s="45">
        <v>743</v>
      </c>
      <c r="P8" s="45">
        <v>48224</v>
      </c>
      <c r="Q8" s="45">
        <v>8819</v>
      </c>
      <c r="R8" s="45">
        <v>1137194</v>
      </c>
      <c r="S8" s="45">
        <v>31501</v>
      </c>
      <c r="T8" s="45">
        <v>306040</v>
      </c>
      <c r="U8" s="45">
        <v>-341017</v>
      </c>
      <c r="V8" s="45">
        <v>-3476</v>
      </c>
    </row>
    <row r="9" spans="1:22" x14ac:dyDescent="0.2">
      <c r="B9" t="s">
        <v>108</v>
      </c>
      <c r="C9" s="45">
        <v>82175</v>
      </c>
      <c r="D9" s="45">
        <v>-19134</v>
      </c>
      <c r="E9" s="45">
        <v>63040</v>
      </c>
      <c r="F9" s="45">
        <v>-518</v>
      </c>
      <c r="G9" s="45">
        <v>-2548</v>
      </c>
      <c r="H9" s="45">
        <v>71527</v>
      </c>
      <c r="I9" s="77">
        <f t="shared" si="1"/>
        <v>2.980294150245125</v>
      </c>
      <c r="J9" s="45">
        <v>754848</v>
      </c>
      <c r="K9" s="45">
        <v>4358275</v>
      </c>
      <c r="L9" s="45">
        <v>3603426</v>
      </c>
      <c r="M9" s="45">
        <v>1577711</v>
      </c>
      <c r="N9" s="45">
        <v>561119</v>
      </c>
      <c r="O9" s="45">
        <v>202</v>
      </c>
      <c r="P9" s="45">
        <v>54273</v>
      </c>
      <c r="Q9" s="45">
        <v>12295</v>
      </c>
      <c r="R9" s="45">
        <v>1497791</v>
      </c>
      <c r="S9" s="45">
        <v>41780</v>
      </c>
      <c r="T9" s="45">
        <v>-41972</v>
      </c>
      <c r="U9" s="45">
        <v>4939</v>
      </c>
      <c r="V9" s="45">
        <v>4747</v>
      </c>
    </row>
    <row r="10" spans="1:22" x14ac:dyDescent="0.2">
      <c r="B10" t="s">
        <v>107</v>
      </c>
      <c r="C10" s="45">
        <v>53288</v>
      </c>
      <c r="D10" s="45">
        <v>-16421</v>
      </c>
      <c r="E10" s="45">
        <v>36867</v>
      </c>
      <c r="F10" s="45">
        <v>-219</v>
      </c>
      <c r="G10" s="45">
        <v>-2169</v>
      </c>
      <c r="H10" s="45">
        <v>81545</v>
      </c>
      <c r="I10" s="77">
        <f>H10/$M$20*1000</f>
        <v>3.3977111647593041</v>
      </c>
      <c r="J10" s="45">
        <v>713981</v>
      </c>
      <c r="K10" s="45">
        <v>4285460</v>
      </c>
      <c r="L10" s="45">
        <v>3571479</v>
      </c>
      <c r="M10" s="45">
        <v>995406</v>
      </c>
      <c r="N10" s="45">
        <v>530730</v>
      </c>
      <c r="O10" s="45">
        <v>160</v>
      </c>
      <c r="P10" s="45">
        <v>41296</v>
      </c>
      <c r="Q10" s="45">
        <v>7548</v>
      </c>
      <c r="R10" s="45">
        <v>925751</v>
      </c>
      <c r="S10" s="45">
        <v>31712</v>
      </c>
      <c r="T10" s="45">
        <v>-55045</v>
      </c>
      <c r="U10" s="45">
        <v>21674</v>
      </c>
      <c r="V10" s="45">
        <v>-1658</v>
      </c>
    </row>
    <row r="11" spans="1:22" x14ac:dyDescent="0.2">
      <c r="B11" t="s">
        <v>106</v>
      </c>
      <c r="C11" s="45">
        <v>106355</v>
      </c>
      <c r="D11" s="45">
        <v>-26764</v>
      </c>
      <c r="E11" s="45">
        <v>79590</v>
      </c>
      <c r="F11" s="45">
        <v>-2360</v>
      </c>
      <c r="G11" s="45">
        <v>-1676</v>
      </c>
      <c r="H11" s="45">
        <v>82455</v>
      </c>
      <c r="I11" s="77"/>
      <c r="J11" s="45">
        <v>632769</v>
      </c>
      <c r="K11" s="45">
        <v>4210440</v>
      </c>
      <c r="L11" s="45">
        <v>3577670</v>
      </c>
      <c r="M11" s="45">
        <v>1425146</v>
      </c>
      <c r="N11" s="45">
        <v>549043</v>
      </c>
      <c r="O11" s="45">
        <v>145</v>
      </c>
      <c r="P11" s="45">
        <v>65471</v>
      </c>
      <c r="Q11" s="45">
        <v>9206</v>
      </c>
      <c r="R11" s="45">
        <v>1329988</v>
      </c>
      <c r="S11" s="45">
        <v>71852</v>
      </c>
      <c r="T11" s="45">
        <v>-4110</v>
      </c>
      <c r="U11" s="45">
        <v>-69550</v>
      </c>
      <c r="V11" s="45">
        <v>-1807</v>
      </c>
    </row>
    <row r="12" spans="1:22" x14ac:dyDescent="0.2">
      <c r="B12" t="s">
        <v>105</v>
      </c>
      <c r="C12" s="45">
        <v>37480</v>
      </c>
      <c r="D12" s="45">
        <v>-16286</v>
      </c>
      <c r="E12" s="45">
        <v>21194</v>
      </c>
      <c r="F12" s="45">
        <v>-456</v>
      </c>
      <c r="G12" s="45">
        <v>-14</v>
      </c>
      <c r="H12" s="45">
        <v>48592</v>
      </c>
      <c r="I12" s="77"/>
      <c r="J12" s="45">
        <v>742314</v>
      </c>
      <c r="K12" s="45">
        <v>4140904</v>
      </c>
      <c r="L12" s="45">
        <v>3398590</v>
      </c>
      <c r="M12" s="45">
        <v>1260589</v>
      </c>
      <c r="N12" s="45">
        <v>403936</v>
      </c>
      <c r="O12" s="45">
        <v>507</v>
      </c>
      <c r="P12" s="45">
        <v>47144</v>
      </c>
      <c r="Q12" s="45">
        <v>11014</v>
      </c>
      <c r="R12" s="45">
        <v>1192248</v>
      </c>
      <c r="S12" s="45">
        <v>44234</v>
      </c>
      <c r="T12" s="45">
        <v>121378</v>
      </c>
      <c r="U12" s="45">
        <v>-169248</v>
      </c>
      <c r="V12" s="45">
        <v>-3636</v>
      </c>
    </row>
    <row r="13" spans="1:22" x14ac:dyDescent="0.2">
      <c r="B13" t="s">
        <v>104</v>
      </c>
      <c r="C13" s="45">
        <v>59124</v>
      </c>
      <c r="D13" s="45">
        <v>-17047</v>
      </c>
      <c r="E13" s="45">
        <v>42076</v>
      </c>
      <c r="F13" s="45">
        <v>-460</v>
      </c>
      <c r="G13" s="45">
        <v>-21</v>
      </c>
      <c r="H13" s="45">
        <v>50773</v>
      </c>
      <c r="J13" s="45">
        <v>837721</v>
      </c>
      <c r="K13" s="45">
        <v>4262623</v>
      </c>
      <c r="L13" s="45">
        <v>3424901</v>
      </c>
      <c r="M13" s="45">
        <v>1220565</v>
      </c>
      <c r="N13" s="45">
        <v>439402</v>
      </c>
      <c r="O13" s="45">
        <v>421</v>
      </c>
      <c r="P13" s="45">
        <v>45623</v>
      </c>
      <c r="Q13" s="45">
        <v>14651</v>
      </c>
      <c r="R13" s="45">
        <v>1142608</v>
      </c>
      <c r="S13" s="45">
        <v>33596</v>
      </c>
      <c r="T13" s="45">
        <v>-34985</v>
      </c>
      <c r="U13" s="45">
        <v>-282431</v>
      </c>
      <c r="V13" s="45">
        <v>-283819</v>
      </c>
    </row>
    <row r="14" spans="1:22" x14ac:dyDescent="0.2">
      <c r="B14" t="s">
        <v>103</v>
      </c>
      <c r="C14" s="45">
        <v>68219</v>
      </c>
      <c r="D14" s="45">
        <v>-20078</v>
      </c>
      <c r="E14" s="45">
        <v>48141</v>
      </c>
      <c r="F14" s="45">
        <v>-184</v>
      </c>
      <c r="G14" s="45">
        <v>-24</v>
      </c>
      <c r="H14" s="45">
        <v>112744</v>
      </c>
      <c r="J14" s="45">
        <v>795759</v>
      </c>
      <c r="K14" s="45">
        <v>4479511</v>
      </c>
      <c r="L14" s="45">
        <v>3683752</v>
      </c>
      <c r="M14" s="45">
        <v>1675414</v>
      </c>
      <c r="N14" s="45">
        <v>688400</v>
      </c>
      <c r="O14" s="45">
        <v>436</v>
      </c>
      <c r="P14" s="45">
        <v>41742</v>
      </c>
      <c r="Q14" s="45">
        <v>298470</v>
      </c>
      <c r="R14" s="45">
        <v>1319460</v>
      </c>
      <c r="S14" s="45">
        <v>94065</v>
      </c>
      <c r="T14" s="45">
        <v>108013</v>
      </c>
      <c r="U14" s="45">
        <v>-115527</v>
      </c>
      <c r="V14" s="45">
        <v>86551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263563</v>
      </c>
      <c r="C18" s="75"/>
      <c r="D18" s="26">
        <f>VLOOKUP(A1,'2020'!A40:F210,6,FALSE)</f>
        <v>290945</v>
      </c>
      <c r="E18" s="26"/>
      <c r="F18" s="4" t="e">
        <f>D18/E18</f>
        <v>#DIV/0!</v>
      </c>
      <c r="G18" s="139">
        <v>0</v>
      </c>
      <c r="J18" s="6">
        <v>2020</v>
      </c>
      <c r="K18" s="17">
        <f>VLOOKUP(A1,'2020'!A40:B210,2,FALSE)</f>
        <v>0</v>
      </c>
      <c r="L18" s="17">
        <f>VLOOKUP(A1,'2020'!A40:C210,3,FALSE)</f>
        <v>683198</v>
      </c>
      <c r="M18" s="23">
        <f>VLOOKUP(A1,'2020'!A40:D210,4,FALSE)</f>
        <v>24000000</v>
      </c>
      <c r="N18" s="6"/>
      <c r="O18" s="6"/>
    </row>
    <row r="19" spans="1:17" x14ac:dyDescent="0.2">
      <c r="A19" s="13">
        <v>2021</v>
      </c>
      <c r="B19" s="26">
        <f>VLOOKUP(A1,'2021'!A40:E210,5,FALSE)</f>
        <v>271180</v>
      </c>
      <c r="C19" s="76"/>
      <c r="D19" s="26">
        <f>VLOOKUP(A1,'2021'!A40:F210,6,FALSE)</f>
        <v>294231</v>
      </c>
      <c r="E19" s="26"/>
      <c r="F19" s="4" t="e">
        <f>D19/E19</f>
        <v>#DIV/0!</v>
      </c>
      <c r="G19" s="140"/>
      <c r="J19" s="6">
        <v>2021</v>
      </c>
      <c r="K19" s="17">
        <f>VLOOKUP(A1,'2021'!A40:B210,2,FALSE)</f>
        <v>239999</v>
      </c>
      <c r="L19" s="17">
        <f>VLOOKUP(A1,'2021'!A40:C210,3,FALSE)</f>
        <v>632435</v>
      </c>
      <c r="M19" s="23">
        <f>VLOOKUP(A1,'2021'!A40:D210,4,FALSE)</f>
        <v>23999980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268399</v>
      </c>
      <c r="C20" s="76"/>
      <c r="D20" s="26">
        <f>VLOOKUP(A1,'2022'!A40:F210,6,FALSE)</f>
        <v>256431</v>
      </c>
      <c r="E20" s="26"/>
      <c r="F20" s="4" t="e">
        <f>D20/E20</f>
        <v>#DIV/0!</v>
      </c>
      <c r="G20" s="140"/>
      <c r="J20" s="13">
        <v>2022</v>
      </c>
      <c r="K20" s="17">
        <f>VLOOKUP(A1,'2022'!A40:B210,2,FALSE)</f>
        <v>239999</v>
      </c>
      <c r="L20" s="17">
        <f>VLOOKUP(A1,'2022'!A40:C210,3,FALSE)</f>
        <v>714207</v>
      </c>
      <c r="M20" s="23">
        <f>VLOOKUP(A1,'2022'!A40:D210,4,FALSE)</f>
        <v>23999980</v>
      </c>
      <c r="N20" s="23"/>
      <c r="O20" s="6"/>
    </row>
    <row r="21" spans="1:17" x14ac:dyDescent="0.2">
      <c r="A21" s="13">
        <v>2023</v>
      </c>
      <c r="B21" s="3">
        <f>VLOOKUP(A1,'2023'!A40:E210,5,FALSE)</f>
        <v>235260</v>
      </c>
      <c r="C21" s="76"/>
      <c r="D21" s="26">
        <f>VLOOKUP(A1,'2023'!A40:F210,6,FALSE)</f>
        <v>299651</v>
      </c>
      <c r="E21" s="3"/>
      <c r="F21" s="4" t="e">
        <f>D21/E21</f>
        <v>#DIV/0!</v>
      </c>
      <c r="G21" s="141"/>
      <c r="J21" s="13">
        <v>2023</v>
      </c>
      <c r="K21" s="17">
        <f>VLOOKUP(A1,'2023'!A40:B210,2,FALSE)</f>
        <v>239999</v>
      </c>
      <c r="L21" s="17">
        <f>VLOOKUP(A1,'2023'!A40:C210,3,FALSE)</f>
        <v>960511</v>
      </c>
      <c r="M21" s="23">
        <f>VLOOKUP(A1,'2023'!A40:D210,4,FALSE)</f>
        <v>23999980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239999</v>
      </c>
      <c r="L22" s="17">
        <f>L21</f>
        <v>960511</v>
      </c>
      <c r="M22" s="23">
        <f>M21</f>
        <v>23999980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2023</v>
      </c>
      <c r="C31" s="60"/>
      <c r="D31" s="26">
        <f>VLOOKUP(B31,A18:D21,4,FALSE)</f>
        <v>299651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12.485427071189227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</v>
      </c>
      <c r="L32" s="13" t="e">
        <f>E22/N22*1000</f>
        <v>#DIV/0!</v>
      </c>
      <c r="N32" s="130" t="s">
        <v>71</v>
      </c>
      <c r="O32" s="131"/>
      <c r="P32" s="74">
        <f>K31*P26</f>
        <v>156.5672554727129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0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40.021325017770849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448F0-ED2C-1944-8059-C04103613E8A}">
  <sheetPr codeName="Sheet27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175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3023010</v>
      </c>
      <c r="D3" s="45">
        <v>-2455103</v>
      </c>
      <c r="E3" s="45">
        <v>565088</v>
      </c>
      <c r="F3" s="45">
        <v>-210242</v>
      </c>
      <c r="G3" s="45">
        <v>-85046</v>
      </c>
      <c r="H3" s="45">
        <v>18262</v>
      </c>
      <c r="I3" s="77">
        <f t="shared" ref="I3:I5" si="0">H3/$M$21*1000</f>
        <v>4.0731571317051414E-2</v>
      </c>
      <c r="J3" s="45">
        <v>9524290</v>
      </c>
      <c r="K3" s="45">
        <v>24099302</v>
      </c>
      <c r="L3" s="45">
        <v>14575012</v>
      </c>
      <c r="M3" s="45">
        <v>9103724</v>
      </c>
      <c r="N3" s="45">
        <v>8336505</v>
      </c>
      <c r="O3" s="45">
        <v>4739615</v>
      </c>
      <c r="P3" s="45">
        <v>1116456</v>
      </c>
      <c r="Q3" s="45">
        <v>1841653</v>
      </c>
      <c r="R3" s="45">
        <v>626586</v>
      </c>
      <c r="S3" s="45">
        <v>1151270</v>
      </c>
      <c r="T3" s="45">
        <v>-1137851</v>
      </c>
      <c r="U3" s="45">
        <v>230111</v>
      </c>
      <c r="V3" s="45">
        <v>243529</v>
      </c>
    </row>
    <row r="4" spans="1:22" x14ac:dyDescent="0.2">
      <c r="B4" t="s">
        <v>21</v>
      </c>
      <c r="C4" s="45">
        <v>3473821</v>
      </c>
      <c r="D4" s="45">
        <v>-2401891</v>
      </c>
      <c r="E4" s="45">
        <v>1069197</v>
      </c>
      <c r="F4" s="45">
        <v>-215001</v>
      </c>
      <c r="G4" s="45">
        <v>-92509</v>
      </c>
      <c r="H4" s="45">
        <v>413102</v>
      </c>
      <c r="I4" s="77">
        <f t="shared" si="0"/>
        <v>0.92138284822125571</v>
      </c>
      <c r="J4" s="45">
        <v>10040315</v>
      </c>
      <c r="K4" s="45">
        <v>23605723</v>
      </c>
      <c r="L4" s="45">
        <v>13565407</v>
      </c>
      <c r="M4" s="45">
        <v>9358347</v>
      </c>
      <c r="N4" s="45">
        <v>8015143</v>
      </c>
      <c r="O4" s="45">
        <v>4780843</v>
      </c>
      <c r="P4" s="45">
        <v>1642199</v>
      </c>
      <c r="Q4" s="45">
        <v>1593103</v>
      </c>
      <c r="R4" s="45">
        <v>630685</v>
      </c>
      <c r="S4" s="45">
        <v>149915</v>
      </c>
      <c r="T4" s="45">
        <v>-1253426</v>
      </c>
      <c r="U4" s="45">
        <v>305659</v>
      </c>
      <c r="V4" s="45">
        <v>-797852</v>
      </c>
    </row>
    <row r="5" spans="1:22" x14ac:dyDescent="0.2">
      <c r="B5" t="s">
        <v>22</v>
      </c>
      <c r="C5" s="45">
        <v>3931164</v>
      </c>
      <c r="D5" s="45">
        <v>-2708920</v>
      </c>
      <c r="E5" s="45">
        <v>1218911</v>
      </c>
      <c r="F5" s="45">
        <v>-225966</v>
      </c>
      <c r="G5" s="45">
        <v>-88112</v>
      </c>
      <c r="H5" s="45">
        <v>593922</v>
      </c>
      <c r="I5" s="77">
        <f t="shared" si="0"/>
        <v>1.3246838407494144</v>
      </c>
      <c r="J5" s="45">
        <v>9504465</v>
      </c>
      <c r="K5" s="45">
        <v>23157467</v>
      </c>
      <c r="L5" s="45">
        <v>13653002</v>
      </c>
      <c r="M5" s="45">
        <v>9242967</v>
      </c>
      <c r="N5" s="45">
        <v>8257182</v>
      </c>
      <c r="O5" s="45">
        <v>4521903</v>
      </c>
      <c r="P5" s="45">
        <v>1490486</v>
      </c>
      <c r="Q5" s="45">
        <v>2392283</v>
      </c>
      <c r="R5" s="45">
        <v>128188</v>
      </c>
      <c r="S5" s="45">
        <v>855173</v>
      </c>
      <c r="T5" s="45">
        <v>-436998</v>
      </c>
      <c r="U5" s="45">
        <v>-78850</v>
      </c>
      <c r="V5" s="45">
        <v>339324</v>
      </c>
    </row>
    <row r="6" spans="1:22" x14ac:dyDescent="0.2">
      <c r="B6" t="s">
        <v>23</v>
      </c>
      <c r="C6" s="45">
        <v>2777694</v>
      </c>
      <c r="D6" s="45">
        <v>-2108784</v>
      </c>
      <c r="E6" s="45">
        <v>665919</v>
      </c>
      <c r="F6" s="45">
        <v>-161166</v>
      </c>
      <c r="G6" s="45">
        <v>-82788</v>
      </c>
      <c r="H6" s="45">
        <v>192785</v>
      </c>
      <c r="I6" s="77">
        <f>H6/$M$21*1000</f>
        <v>0.42998773279803726</v>
      </c>
      <c r="J6" s="45">
        <v>9225707</v>
      </c>
      <c r="K6" s="45">
        <v>23317702</v>
      </c>
      <c r="L6" s="45">
        <v>14091995</v>
      </c>
      <c r="M6" s="45">
        <v>8704428</v>
      </c>
      <c r="N6" s="45">
        <v>8501927</v>
      </c>
      <c r="O6" s="45">
        <v>4463055</v>
      </c>
      <c r="P6" s="45">
        <v>1390582</v>
      </c>
      <c r="Q6" s="45">
        <v>2052354</v>
      </c>
      <c r="R6" s="45">
        <v>125371</v>
      </c>
      <c r="S6" s="45">
        <v>545683</v>
      </c>
      <c r="T6" s="45">
        <v>-935778</v>
      </c>
      <c r="U6" s="45">
        <v>424702</v>
      </c>
      <c r="V6" s="45">
        <v>34607</v>
      </c>
    </row>
    <row r="7" spans="1:22" x14ac:dyDescent="0.2">
      <c r="B7" t="s">
        <v>110</v>
      </c>
      <c r="C7" s="45">
        <v>3290219</v>
      </c>
      <c r="D7" s="45">
        <v>-2567082</v>
      </c>
      <c r="E7" s="45">
        <v>714074</v>
      </c>
      <c r="F7" s="45">
        <v>-245088</v>
      </c>
      <c r="G7" s="45">
        <v>-72158</v>
      </c>
      <c r="H7" s="45">
        <v>180342</v>
      </c>
      <c r="I7" s="77">
        <f t="shared" ref="I7:I9" si="1">H7/$M$20*1000</f>
        <v>0.40223486115757778</v>
      </c>
      <c r="J7" s="45">
        <v>9105920</v>
      </c>
      <c r="K7" s="45">
        <v>22962212</v>
      </c>
      <c r="L7" s="45">
        <v>13856291</v>
      </c>
      <c r="M7" s="45">
        <v>8133995</v>
      </c>
      <c r="N7" s="45">
        <v>8384792</v>
      </c>
      <c r="O7" s="45">
        <v>4257079</v>
      </c>
      <c r="P7" s="45">
        <v>1193921</v>
      </c>
      <c r="Q7" s="45">
        <v>2020137</v>
      </c>
      <c r="R7" s="45">
        <v>128954</v>
      </c>
      <c r="S7" s="45">
        <v>-1069911</v>
      </c>
      <c r="T7" s="45">
        <v>1183144</v>
      </c>
      <c r="U7" s="45">
        <v>-566746</v>
      </c>
      <c r="V7" s="45">
        <v>-453513</v>
      </c>
    </row>
    <row r="8" spans="1:22" x14ac:dyDescent="0.2">
      <c r="B8" t="s">
        <v>109</v>
      </c>
      <c r="C8" s="45">
        <v>3213011</v>
      </c>
      <c r="D8" s="45">
        <v>-2392278</v>
      </c>
      <c r="E8" s="45">
        <v>819377</v>
      </c>
      <c r="F8" s="45">
        <v>-253455</v>
      </c>
      <c r="G8" s="45">
        <v>-66348</v>
      </c>
      <c r="H8" s="45">
        <v>221418</v>
      </c>
      <c r="I8" s="77">
        <f t="shared" si="1"/>
        <v>0.49385078621612583</v>
      </c>
      <c r="J8" s="45">
        <v>8882878</v>
      </c>
      <c r="K8" s="45">
        <v>23127022</v>
      </c>
      <c r="L8" s="45">
        <v>14244144</v>
      </c>
      <c r="M8" s="45">
        <v>9063646</v>
      </c>
      <c r="N8" s="45">
        <v>9060379</v>
      </c>
      <c r="O8" s="45">
        <v>4176611</v>
      </c>
      <c r="P8" s="45">
        <v>1351149</v>
      </c>
      <c r="Q8" s="45">
        <v>2468342</v>
      </c>
      <c r="R8" s="45">
        <v>537406</v>
      </c>
      <c r="S8" s="45">
        <v>386908</v>
      </c>
      <c r="T8" s="45">
        <v>-850816</v>
      </c>
      <c r="U8" s="45">
        <v>118458</v>
      </c>
      <c r="V8" s="45">
        <v>-345448</v>
      </c>
    </row>
    <row r="9" spans="1:22" x14ac:dyDescent="0.2">
      <c r="B9" t="s">
        <v>108</v>
      </c>
      <c r="C9" s="45">
        <v>4270932</v>
      </c>
      <c r="D9" s="45">
        <v>-2956933</v>
      </c>
      <c r="E9" s="45">
        <v>1311647</v>
      </c>
      <c r="F9" s="45">
        <v>-239981</v>
      </c>
      <c r="G9" s="45">
        <v>-59552</v>
      </c>
      <c r="H9" s="45">
        <v>643174</v>
      </c>
      <c r="I9" s="77">
        <f t="shared" si="1"/>
        <v>1.434535519125683</v>
      </c>
      <c r="J9" s="45">
        <v>9116224</v>
      </c>
      <c r="K9" s="45">
        <v>22485107</v>
      </c>
      <c r="L9" s="45">
        <v>13368882</v>
      </c>
      <c r="M9" s="45">
        <v>8450179</v>
      </c>
      <c r="N9" s="45">
        <v>8361474</v>
      </c>
      <c r="O9" s="45">
        <v>3923269</v>
      </c>
      <c r="P9" s="45">
        <v>1103302</v>
      </c>
      <c r="Q9" s="45">
        <v>2808460</v>
      </c>
      <c r="R9" s="45">
        <v>128506</v>
      </c>
      <c r="S9" s="45">
        <v>432671</v>
      </c>
      <c r="T9" s="45">
        <v>-403390</v>
      </c>
      <c r="U9" s="45">
        <v>-545821</v>
      </c>
      <c r="V9" s="45">
        <v>-516539</v>
      </c>
    </row>
    <row r="10" spans="1:22" x14ac:dyDescent="0.2">
      <c r="B10" t="s">
        <v>107</v>
      </c>
      <c r="C10" s="45">
        <v>3835292</v>
      </c>
      <c r="D10" s="45">
        <v>-2438359</v>
      </c>
      <c r="E10" s="45">
        <v>1394413</v>
      </c>
      <c r="F10" s="45">
        <v>-197809</v>
      </c>
      <c r="G10" s="45">
        <v>-56699</v>
      </c>
      <c r="H10" s="45">
        <v>701957</v>
      </c>
      <c r="I10" s="77">
        <f>H10/$M$20*1000</f>
        <v>1.5656451433032228</v>
      </c>
      <c r="J10" s="45">
        <v>9097221</v>
      </c>
      <c r="K10" s="45">
        <v>22781510</v>
      </c>
      <c r="L10" s="45">
        <v>13684289</v>
      </c>
      <c r="M10" s="45">
        <v>8680449</v>
      </c>
      <c r="N10" s="45">
        <v>8504440</v>
      </c>
      <c r="O10" s="45">
        <v>3660282</v>
      </c>
      <c r="P10" s="45">
        <v>989548</v>
      </c>
      <c r="Q10" s="45">
        <v>3325145</v>
      </c>
      <c r="R10" s="45">
        <v>221166</v>
      </c>
      <c r="S10" s="45">
        <v>1146667</v>
      </c>
      <c r="T10" s="45">
        <v>-663091</v>
      </c>
      <c r="U10" s="45">
        <v>130002</v>
      </c>
      <c r="V10" s="45">
        <v>613578</v>
      </c>
    </row>
    <row r="11" spans="1:22" x14ac:dyDescent="0.2">
      <c r="B11" t="s">
        <v>106</v>
      </c>
      <c r="C11" s="45">
        <v>3709393</v>
      </c>
      <c r="D11" s="45">
        <v>-2800694</v>
      </c>
      <c r="E11" s="45">
        <v>891779</v>
      </c>
      <c r="F11" s="45">
        <v>-218995</v>
      </c>
      <c r="G11" s="45">
        <v>-58323</v>
      </c>
      <c r="H11" s="45">
        <v>409784</v>
      </c>
      <c r="I11" s="77"/>
      <c r="J11" s="45">
        <v>8366938</v>
      </c>
      <c r="K11" s="45">
        <v>22015029</v>
      </c>
      <c r="L11" s="45">
        <v>13648090</v>
      </c>
      <c r="M11" s="45">
        <v>8021916</v>
      </c>
      <c r="N11" s="45">
        <v>8630814</v>
      </c>
      <c r="O11" s="45">
        <v>3730514</v>
      </c>
      <c r="P11" s="45">
        <v>933239</v>
      </c>
      <c r="Q11" s="45">
        <v>2701461</v>
      </c>
      <c r="R11" s="45">
        <v>196837</v>
      </c>
      <c r="S11" s="45">
        <v>874110</v>
      </c>
      <c r="T11" s="45">
        <v>-559539</v>
      </c>
      <c r="U11" s="45">
        <v>1174267</v>
      </c>
      <c r="V11" s="45">
        <v>1488838</v>
      </c>
    </row>
    <row r="12" spans="1:22" x14ac:dyDescent="0.2">
      <c r="B12" t="s">
        <v>105</v>
      </c>
      <c r="C12" s="45">
        <v>2210772</v>
      </c>
      <c r="D12" s="45">
        <v>-1650950</v>
      </c>
      <c r="E12" s="45">
        <v>556422</v>
      </c>
      <c r="F12" s="45">
        <v>-139040</v>
      </c>
      <c r="G12" s="45">
        <v>-32886</v>
      </c>
      <c r="H12" s="45">
        <v>198573</v>
      </c>
      <c r="I12" s="77"/>
      <c r="J12" s="45">
        <v>7403266</v>
      </c>
      <c r="K12" s="45">
        <v>18385081</v>
      </c>
      <c r="L12" s="45">
        <v>10981814</v>
      </c>
      <c r="M12" s="45">
        <v>7353763</v>
      </c>
      <c r="N12" s="45">
        <v>7162643</v>
      </c>
      <c r="O12" s="45">
        <v>3932030</v>
      </c>
      <c r="P12" s="45">
        <v>1771784</v>
      </c>
      <c r="Q12" s="45">
        <v>1208966</v>
      </c>
      <c r="R12" s="45">
        <v>49087</v>
      </c>
      <c r="S12" s="45">
        <v>732241</v>
      </c>
      <c r="T12" s="45">
        <v>-1163820</v>
      </c>
      <c r="U12" s="45">
        <v>36093</v>
      </c>
      <c r="V12" s="45">
        <v>-395485</v>
      </c>
    </row>
    <row r="13" spans="1:22" x14ac:dyDescent="0.2">
      <c r="B13" t="s">
        <v>104</v>
      </c>
      <c r="C13" s="45">
        <v>2946338</v>
      </c>
      <c r="D13" s="45">
        <v>-2189322</v>
      </c>
      <c r="E13" s="45">
        <v>753030</v>
      </c>
      <c r="F13" s="45">
        <v>-169645</v>
      </c>
      <c r="G13" s="45">
        <v>-35921</v>
      </c>
      <c r="H13" s="45">
        <v>341176</v>
      </c>
      <c r="J13" s="45">
        <v>7050194</v>
      </c>
      <c r="K13" s="45">
        <v>17950694</v>
      </c>
      <c r="L13" s="45">
        <v>10900500</v>
      </c>
      <c r="M13" s="45">
        <v>6986225</v>
      </c>
      <c r="N13" s="45">
        <v>7375592</v>
      </c>
      <c r="O13" s="45">
        <v>3636837</v>
      </c>
      <c r="P13" s="45">
        <v>1315789</v>
      </c>
      <c r="Q13" s="45">
        <v>1605026</v>
      </c>
      <c r="R13" s="45">
        <v>51430</v>
      </c>
      <c r="S13" s="45">
        <v>1089428</v>
      </c>
      <c r="T13" s="45">
        <v>-529904</v>
      </c>
      <c r="U13" s="45">
        <v>-333577</v>
      </c>
      <c r="V13" s="45">
        <v>225946</v>
      </c>
    </row>
    <row r="14" spans="1:22" x14ac:dyDescent="0.2">
      <c r="B14" t="s">
        <v>103</v>
      </c>
      <c r="C14" s="45">
        <v>2360990</v>
      </c>
      <c r="D14" s="45">
        <v>-1681319</v>
      </c>
      <c r="E14" s="45">
        <v>677070</v>
      </c>
      <c r="F14" s="45">
        <v>-149497</v>
      </c>
      <c r="G14" s="45">
        <v>-33666</v>
      </c>
      <c r="H14" s="45">
        <v>277239</v>
      </c>
      <c r="J14" s="45">
        <v>7294873</v>
      </c>
      <c r="K14" s="45">
        <v>21480751</v>
      </c>
      <c r="L14" s="45">
        <v>14185877</v>
      </c>
      <c r="M14" s="45">
        <v>6626594</v>
      </c>
      <c r="N14" s="45">
        <v>6790446</v>
      </c>
      <c r="O14" s="45">
        <v>3585085</v>
      </c>
      <c r="P14" s="45">
        <v>1183831</v>
      </c>
      <c r="Q14" s="45">
        <v>1386841</v>
      </c>
      <c r="R14" s="45">
        <v>91620</v>
      </c>
      <c r="S14" s="45">
        <v>-210115</v>
      </c>
      <c r="T14" s="45">
        <v>-513274</v>
      </c>
      <c r="U14" s="45">
        <v>159900</v>
      </c>
      <c r="V14" s="45">
        <v>-563488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9433048</v>
      </c>
      <c r="C18" s="26">
        <v>10230000</v>
      </c>
      <c r="D18" s="26">
        <f>VLOOKUP(A1,'2020'!A40:F210,6,FALSE)</f>
        <v>605856</v>
      </c>
      <c r="E18" s="17">
        <v>600000</v>
      </c>
      <c r="F18" s="4">
        <f>D18/E18</f>
        <v>1.00976</v>
      </c>
      <c r="G18" s="139">
        <v>0</v>
      </c>
      <c r="J18" s="6">
        <v>2020</v>
      </c>
      <c r="K18" s="17">
        <f>VLOOKUP(A1,'2020'!A40:B210,2,FALSE)</f>
        <v>4483500</v>
      </c>
      <c r="L18" s="17">
        <f>VLOOKUP(A1,'2020'!A40:C210,3,FALSE)</f>
        <v>7024115</v>
      </c>
      <c r="M18" s="23">
        <f>VLOOKUP(A1,'2020'!A40:D210,4,FALSE)</f>
        <v>448350000</v>
      </c>
      <c r="N18" s="6"/>
      <c r="O18" s="6"/>
    </row>
    <row r="19" spans="1:17" x14ac:dyDescent="0.2">
      <c r="A19" s="13">
        <v>2021</v>
      </c>
      <c r="B19" s="26">
        <f>VLOOKUP(A1,'2021'!A40:E210,5,FALSE)</f>
        <v>11194313</v>
      </c>
      <c r="C19" s="26">
        <v>12000000</v>
      </c>
      <c r="D19" s="26">
        <f>VLOOKUP(A1,'2021'!A40:F210,6,FALSE)</f>
        <v>1223652</v>
      </c>
      <c r="E19" s="17">
        <v>800000</v>
      </c>
      <c r="F19" s="4">
        <f>D19/E19</f>
        <v>1.5295650000000001</v>
      </c>
      <c r="G19" s="140"/>
      <c r="J19" s="6">
        <v>2021</v>
      </c>
      <c r="K19" s="17">
        <f>VLOOKUP(A1,'2021'!A40:B210,2,FALSE)</f>
        <v>4483500</v>
      </c>
      <c r="L19" s="17">
        <f>VLOOKUP(A1,'2021'!A40:C210,3,FALSE)</f>
        <v>8356843</v>
      </c>
      <c r="M19" s="23">
        <f>VLOOKUP(A1,'2021'!A40:D210,4,FALSE)</f>
        <v>448350000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14592449</v>
      </c>
      <c r="C20" s="26">
        <v>15000000</v>
      </c>
      <c r="D20" s="26">
        <f>VLOOKUP(A1,'2022'!A40:F210,6,FALSE)</f>
        <v>1728187</v>
      </c>
      <c r="E20" s="17">
        <v>1360000</v>
      </c>
      <c r="F20" s="4">
        <f>D20/E20</f>
        <v>1.2707257352941177</v>
      </c>
      <c r="G20" s="140"/>
      <c r="J20" s="13">
        <v>2022</v>
      </c>
      <c r="K20" s="17">
        <f>VLOOKUP(A1,'2022'!A40:B210,2,FALSE)</f>
        <v>4483500</v>
      </c>
      <c r="L20" s="17">
        <f>VLOOKUP(A1,'2022'!A40:C210,3,FALSE)</f>
        <v>9085429</v>
      </c>
      <c r="M20" s="23">
        <f>VLOOKUP(A1,'2022'!A40:D210,4,FALSE)</f>
        <v>448350000</v>
      </c>
      <c r="N20" s="23"/>
      <c r="O20" s="6"/>
    </row>
    <row r="21" spans="1:17" x14ac:dyDescent="0.2">
      <c r="A21" s="13">
        <v>2023</v>
      </c>
      <c r="B21" s="3">
        <f>VLOOKUP(A1,'2023'!A40:E210,5,FALSE)</f>
        <v>13193818</v>
      </c>
      <c r="C21" s="3">
        <v>16000000</v>
      </c>
      <c r="D21" s="26">
        <f>VLOOKUP(A1,'2023'!A40:F210,6,FALSE)</f>
        <v>1218073</v>
      </c>
      <c r="E21" s="3">
        <v>968000</v>
      </c>
      <c r="F21" s="4">
        <f>D21/E21</f>
        <v>1.2583398760330577</v>
      </c>
      <c r="G21" s="141"/>
      <c r="J21" s="13">
        <v>2023</v>
      </c>
      <c r="K21" s="17">
        <f>VLOOKUP(A1,'2023'!A40:B210,2,FALSE)</f>
        <v>4483500</v>
      </c>
      <c r="L21" s="17">
        <f>VLOOKUP(A1,'2023'!A40:C210,3,FALSE)</f>
        <v>9524290</v>
      </c>
      <c r="M21" s="23">
        <f>VLOOKUP(A1,'2023'!A40:D210,4,FALSE)</f>
        <v>448350000</v>
      </c>
      <c r="N21" s="39"/>
      <c r="O21" s="6"/>
    </row>
    <row r="22" spans="1:17" x14ac:dyDescent="0.2">
      <c r="A22" s="13">
        <v>2024</v>
      </c>
      <c r="B22" s="3"/>
      <c r="C22" s="3">
        <v>13468000</v>
      </c>
      <c r="D22" s="26"/>
      <c r="E22" s="3">
        <v>1216000</v>
      </c>
      <c r="F22" s="3"/>
      <c r="G22" s="3">
        <f>E22 + E22 * G18</f>
        <v>1216000</v>
      </c>
      <c r="J22" s="13">
        <v>2024</v>
      </c>
      <c r="K22" s="17">
        <f>K21</f>
        <v>4483500</v>
      </c>
      <c r="L22" s="17">
        <f>L21</f>
        <v>9524290</v>
      </c>
      <c r="M22" s="23">
        <f>M21</f>
        <v>448350000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48550.30155880122</v>
      </c>
      <c r="L26" s="60">
        <f>K26-K26*(100%-(VLOOKUP(B31,J18:K21,2,FALSE)/K22))</f>
        <v>48550.30155880122</v>
      </c>
      <c r="M26" s="60">
        <f>K26-K26*(100%-(VLOOKUP(B31,J18:L21,3,FALSE)/L22))</f>
        <v>46313.19686203148</v>
      </c>
      <c r="N26" s="39">
        <f>K26-K26*(100%-(VLOOKUP(B31,J18:M21,4,FALSE)/M22))</f>
        <v>48550.30155880122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48550.30155880122</v>
      </c>
      <c r="L27" s="60">
        <f>K27-K27*(100%-(VLOOKUP(B31,J18:K21,2,FALSE)/K22))</f>
        <v>48550.30155880122</v>
      </c>
      <c r="M27" s="60">
        <f>K27-K27*(100%-(VLOOKUP(B31,J18:L21,3,FALSE)/L22))</f>
        <v>46313.19686203148</v>
      </c>
      <c r="N27" s="39">
        <f>K27-K27*(100%-(VLOOKUP(B31,J18:M21,4,FALSE)/M22))</f>
        <v>48550.30155880122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2022</v>
      </c>
      <c r="C31" s="60">
        <v>69000</v>
      </c>
      <c r="D31" s="26">
        <f>VLOOKUP(B31,A18:D21,4,FALSE)</f>
        <v>1728187</v>
      </c>
      <c r="E31" s="43">
        <f>E22/D31</f>
        <v>0.70362755882320605</v>
      </c>
      <c r="F31" s="43">
        <f>G22/D31</f>
        <v>0.70362755882320605</v>
      </c>
      <c r="G31" s="72"/>
      <c r="J31" s="42"/>
      <c r="K31" s="74">
        <f>SUM(I3:I6)</f>
        <v>2.7167859930857583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2.159027545444407</v>
      </c>
      <c r="L32" s="13" t="e">
        <f>E22/N22*1000</f>
        <v>#DIV/0!</v>
      </c>
      <c r="N32" s="130" t="s">
        <v>71</v>
      </c>
      <c r="O32" s="131"/>
      <c r="P32" s="74">
        <f>K31*P26</f>
        <v>34.068496353295409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27.074205419872861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21.242979814876769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7078-5DF5-4548-A080-3B7C4CE8B1E5}">
  <sheetPr codeName="Sheet28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176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463403</v>
      </c>
      <c r="D3" s="45">
        <v>-372960</v>
      </c>
      <c r="E3" s="45">
        <v>88111</v>
      </c>
      <c r="F3" s="45">
        <v>-10933</v>
      </c>
      <c r="G3" s="45">
        <v>-4572</v>
      </c>
      <c r="H3" s="45">
        <v>151286</v>
      </c>
      <c r="I3" s="77">
        <f t="shared" ref="I3:I5" si="0">H3/$M$21*1000</f>
        <v>1.1165084534301082</v>
      </c>
      <c r="J3" s="45">
        <v>3816044</v>
      </c>
      <c r="K3" s="45">
        <v>6160967</v>
      </c>
      <c r="L3" s="45">
        <v>2344922</v>
      </c>
      <c r="M3" s="45">
        <v>2762124</v>
      </c>
      <c r="N3" s="45">
        <v>881494</v>
      </c>
      <c r="O3" s="45">
        <v>322160</v>
      </c>
      <c r="P3" s="45">
        <v>193054</v>
      </c>
      <c r="Q3" s="45">
        <v>145835</v>
      </c>
      <c r="R3" s="45">
        <v>1997490</v>
      </c>
      <c r="S3" s="45">
        <v>69041</v>
      </c>
      <c r="T3" s="45">
        <v>-13932</v>
      </c>
      <c r="U3" s="45">
        <v>-52360</v>
      </c>
      <c r="V3" s="45">
        <v>2749</v>
      </c>
    </row>
    <row r="4" spans="1:22" x14ac:dyDescent="0.2">
      <c r="B4" t="s">
        <v>21</v>
      </c>
      <c r="C4" s="45">
        <v>452919</v>
      </c>
      <c r="D4" s="45">
        <v>-304119</v>
      </c>
      <c r="E4" s="45">
        <v>148800</v>
      </c>
      <c r="F4" s="45">
        <v>-10098</v>
      </c>
      <c r="G4" s="45">
        <v>-3280</v>
      </c>
      <c r="H4" s="45">
        <v>121270</v>
      </c>
      <c r="I4" s="77">
        <f t="shared" si="0"/>
        <v>0.89498684708082177</v>
      </c>
      <c r="J4" s="45">
        <v>3709475</v>
      </c>
      <c r="K4" s="45">
        <v>6049491</v>
      </c>
      <c r="L4" s="45">
        <v>2340015</v>
      </c>
      <c r="M4" s="45">
        <v>2645008</v>
      </c>
      <c r="N4" s="45">
        <v>805873</v>
      </c>
      <c r="O4" s="45">
        <v>297381</v>
      </c>
      <c r="P4" s="45">
        <v>216418</v>
      </c>
      <c r="Q4" s="45">
        <v>143196</v>
      </c>
      <c r="R4" s="45">
        <v>1884280</v>
      </c>
      <c r="S4" s="45">
        <v>154774</v>
      </c>
      <c r="T4" s="45">
        <v>-79907</v>
      </c>
      <c r="U4" s="45">
        <v>-116902</v>
      </c>
      <c r="V4" s="45">
        <v>-42035</v>
      </c>
    </row>
    <row r="5" spans="1:22" x14ac:dyDescent="0.2">
      <c r="B5" t="s">
        <v>22</v>
      </c>
      <c r="C5" s="45">
        <v>110763</v>
      </c>
      <c r="D5" s="45">
        <v>-63557</v>
      </c>
      <c r="E5" s="45">
        <v>47206</v>
      </c>
      <c r="F5" s="45">
        <v>-4172</v>
      </c>
      <c r="G5" s="45">
        <v>-4715</v>
      </c>
      <c r="H5" s="45">
        <v>121638</v>
      </c>
      <c r="I5" s="77">
        <f t="shared" si="0"/>
        <v>0.89770273031431524</v>
      </c>
      <c r="J5" s="45">
        <v>3504983</v>
      </c>
      <c r="K5" s="45">
        <v>5989166</v>
      </c>
      <c r="L5" s="45">
        <v>2484183</v>
      </c>
      <c r="M5" s="45">
        <v>2759512</v>
      </c>
      <c r="N5" s="45">
        <v>924899</v>
      </c>
      <c r="O5" s="45">
        <v>247210</v>
      </c>
      <c r="P5" s="45">
        <v>241981</v>
      </c>
      <c r="Q5" s="45">
        <v>185262</v>
      </c>
      <c r="R5" s="45">
        <v>1928668</v>
      </c>
      <c r="S5" s="45">
        <v>-2839</v>
      </c>
      <c r="T5" s="45">
        <v>381767</v>
      </c>
      <c r="U5" s="45">
        <v>-298581</v>
      </c>
      <c r="V5" s="45">
        <v>80346</v>
      </c>
    </row>
    <row r="6" spans="1:22" x14ac:dyDescent="0.2">
      <c r="B6" t="s">
        <v>23</v>
      </c>
      <c r="C6" s="45">
        <v>326522</v>
      </c>
      <c r="D6" s="45">
        <v>-280033</v>
      </c>
      <c r="E6" s="45">
        <v>46235</v>
      </c>
      <c r="F6" s="45">
        <v>-8315</v>
      </c>
      <c r="G6" s="45">
        <v>-4751</v>
      </c>
      <c r="H6" s="45">
        <v>227958</v>
      </c>
      <c r="I6" s="77">
        <f>H6/$M$21*1000</f>
        <v>1.6823568210344684</v>
      </c>
      <c r="J6" s="45">
        <v>3667678</v>
      </c>
      <c r="K6" s="45">
        <v>6219830</v>
      </c>
      <c r="L6" s="45">
        <v>2552151</v>
      </c>
      <c r="M6" s="45">
        <v>2954025</v>
      </c>
      <c r="N6" s="45">
        <v>971881</v>
      </c>
      <c r="O6" s="45">
        <v>263404</v>
      </c>
      <c r="P6" s="45">
        <v>263935</v>
      </c>
      <c r="Q6" s="45">
        <v>104793</v>
      </c>
      <c r="R6" s="45">
        <v>2185644</v>
      </c>
      <c r="S6" s="45">
        <v>76893</v>
      </c>
      <c r="T6" s="45">
        <v>57730</v>
      </c>
      <c r="U6" s="45">
        <v>-195549</v>
      </c>
      <c r="V6" s="45">
        <v>-60925</v>
      </c>
    </row>
    <row r="7" spans="1:22" x14ac:dyDescent="0.2">
      <c r="B7" t="s">
        <v>110</v>
      </c>
      <c r="C7" s="45">
        <v>579840</v>
      </c>
      <c r="D7" s="45">
        <v>-444706</v>
      </c>
      <c r="E7" s="45">
        <v>131999</v>
      </c>
      <c r="F7" s="45">
        <v>-14990</v>
      </c>
      <c r="G7" s="45">
        <v>-5742</v>
      </c>
      <c r="H7" s="45">
        <v>418803</v>
      </c>
      <c r="I7" s="77">
        <f t="shared" ref="I7:I9" si="1">H7/$M$20*1000</f>
        <v>3.090815341947633</v>
      </c>
      <c r="J7" s="45">
        <v>3436248</v>
      </c>
      <c r="K7" s="45">
        <v>6317759</v>
      </c>
      <c r="L7" s="45">
        <v>2881511</v>
      </c>
      <c r="M7" s="45">
        <v>3035205</v>
      </c>
      <c r="N7" s="45">
        <v>1282062</v>
      </c>
      <c r="O7" s="45">
        <v>321697</v>
      </c>
      <c r="P7" s="45">
        <v>238500</v>
      </c>
      <c r="Q7" s="45">
        <v>165825</v>
      </c>
      <c r="R7" s="45">
        <v>2233782</v>
      </c>
      <c r="S7" s="45">
        <v>390347</v>
      </c>
      <c r="T7" s="45">
        <v>-243027</v>
      </c>
      <c r="U7" s="45">
        <v>-77536</v>
      </c>
      <c r="V7" s="45">
        <v>69782</v>
      </c>
    </row>
    <row r="8" spans="1:22" x14ac:dyDescent="0.2">
      <c r="B8" t="s">
        <v>109</v>
      </c>
      <c r="C8" s="45">
        <v>522757</v>
      </c>
      <c r="D8" s="45">
        <v>-361974</v>
      </c>
      <c r="E8" s="45">
        <v>160729</v>
      </c>
      <c r="F8" s="45">
        <v>-13331</v>
      </c>
      <c r="G8" s="45">
        <v>-3410</v>
      </c>
      <c r="H8" s="45">
        <v>121585</v>
      </c>
      <c r="I8" s="77">
        <f t="shared" si="1"/>
        <v>0.89731158408775225</v>
      </c>
      <c r="J8" s="45">
        <v>3589469</v>
      </c>
      <c r="K8" s="45">
        <v>5988231</v>
      </c>
      <c r="L8" s="45">
        <v>2398762</v>
      </c>
      <c r="M8" s="45">
        <v>2515439</v>
      </c>
      <c r="N8" s="45">
        <v>734302</v>
      </c>
      <c r="O8" s="45">
        <v>366280</v>
      </c>
      <c r="P8" s="45">
        <v>173675</v>
      </c>
      <c r="Q8" s="45">
        <v>96542</v>
      </c>
      <c r="R8" s="45">
        <v>1804981</v>
      </c>
      <c r="S8" s="45">
        <v>130882</v>
      </c>
      <c r="T8" s="45">
        <v>-89818</v>
      </c>
      <c r="U8" s="45">
        <v>-162233</v>
      </c>
      <c r="V8" s="45">
        <v>-121169</v>
      </c>
    </row>
    <row r="9" spans="1:22" x14ac:dyDescent="0.2">
      <c r="B9" t="s">
        <v>108</v>
      </c>
      <c r="C9" s="45">
        <v>243620</v>
      </c>
      <c r="D9" s="45">
        <v>-203218</v>
      </c>
      <c r="E9" s="45">
        <v>40402</v>
      </c>
      <c r="F9" s="45">
        <v>-3819</v>
      </c>
      <c r="G9" s="45">
        <v>-3253</v>
      </c>
      <c r="H9" s="45">
        <v>51455</v>
      </c>
      <c r="I9" s="77">
        <f t="shared" si="1"/>
        <v>0.37974394505272274</v>
      </c>
      <c r="J9" s="45">
        <v>3421343</v>
      </c>
      <c r="K9" s="45">
        <v>6024148</v>
      </c>
      <c r="L9" s="45">
        <v>2602804</v>
      </c>
      <c r="M9" s="45">
        <v>2745338</v>
      </c>
      <c r="N9" s="45">
        <v>906367</v>
      </c>
      <c r="O9" s="45">
        <v>319383</v>
      </c>
      <c r="P9" s="45">
        <v>225415</v>
      </c>
      <c r="Q9" s="45">
        <v>217719</v>
      </c>
      <c r="R9" s="45">
        <v>1896613</v>
      </c>
      <c r="S9" s="45">
        <v>24329</v>
      </c>
      <c r="T9" s="45">
        <v>251311</v>
      </c>
      <c r="U9" s="45">
        <v>-218473</v>
      </c>
      <c r="V9" s="45">
        <v>57167</v>
      </c>
    </row>
    <row r="10" spans="1:22" x14ac:dyDescent="0.2">
      <c r="B10" t="s">
        <v>107</v>
      </c>
      <c r="C10" s="45">
        <v>365548</v>
      </c>
      <c r="D10" s="45">
        <v>-308414</v>
      </c>
      <c r="E10" s="45">
        <v>57133</v>
      </c>
      <c r="F10" s="45">
        <v>-8689</v>
      </c>
      <c r="G10" s="45">
        <v>-4223</v>
      </c>
      <c r="H10" s="45">
        <v>295089</v>
      </c>
      <c r="I10" s="77">
        <f>H10/$M$20*1000</f>
        <v>2.1777914877400235</v>
      </c>
      <c r="J10" s="45">
        <v>3392385</v>
      </c>
      <c r="K10" s="45">
        <v>6137362</v>
      </c>
      <c r="L10" s="45">
        <v>2744977</v>
      </c>
      <c r="M10" s="45">
        <v>2868576</v>
      </c>
      <c r="N10" s="45">
        <v>1054730</v>
      </c>
      <c r="O10" s="45">
        <v>268366</v>
      </c>
      <c r="P10" s="45">
        <v>298508</v>
      </c>
      <c r="Q10" s="45">
        <v>159848</v>
      </c>
      <c r="R10" s="45">
        <v>2057006</v>
      </c>
      <c r="S10" s="45">
        <v>244582</v>
      </c>
      <c r="T10" s="45">
        <v>-159457</v>
      </c>
      <c r="U10" s="45">
        <v>-64292</v>
      </c>
      <c r="V10" s="45">
        <v>20832</v>
      </c>
    </row>
    <row r="11" spans="1:22" x14ac:dyDescent="0.2">
      <c r="B11" t="s">
        <v>106</v>
      </c>
      <c r="C11" s="45">
        <v>667711</v>
      </c>
      <c r="D11" s="45">
        <v>-479134</v>
      </c>
      <c r="E11" s="45">
        <v>183758</v>
      </c>
      <c r="F11" s="45">
        <v>-12580</v>
      </c>
      <c r="G11" s="45">
        <v>-4481</v>
      </c>
      <c r="H11" s="45">
        <v>236794</v>
      </c>
      <c r="I11" s="77"/>
      <c r="J11" s="45">
        <v>3109970</v>
      </c>
      <c r="K11" s="45">
        <v>6025027</v>
      </c>
      <c r="L11" s="45">
        <v>2915057</v>
      </c>
      <c r="M11" s="45">
        <v>2734989</v>
      </c>
      <c r="N11" s="45">
        <v>1188863</v>
      </c>
      <c r="O11" s="45">
        <v>332880</v>
      </c>
      <c r="P11" s="45">
        <v>273396</v>
      </c>
      <c r="Q11" s="45">
        <v>139214</v>
      </c>
      <c r="R11" s="45">
        <v>1897919</v>
      </c>
      <c r="S11" s="45">
        <v>97566</v>
      </c>
      <c r="T11" s="45">
        <v>88197</v>
      </c>
      <c r="U11" s="45">
        <v>-180030</v>
      </c>
      <c r="V11" s="45">
        <v>5733</v>
      </c>
    </row>
    <row r="12" spans="1:22" x14ac:dyDescent="0.2">
      <c r="B12" t="s">
        <v>105</v>
      </c>
      <c r="C12" s="45">
        <v>521686</v>
      </c>
      <c r="D12" s="45">
        <v>-321361</v>
      </c>
      <c r="E12" s="45">
        <v>200325</v>
      </c>
      <c r="F12" s="45">
        <v>-8249</v>
      </c>
      <c r="G12" s="45">
        <v>-3950</v>
      </c>
      <c r="H12" s="45">
        <v>145008</v>
      </c>
      <c r="I12" s="77"/>
      <c r="J12" s="45">
        <v>3282913</v>
      </c>
      <c r="K12" s="45">
        <v>6074260</v>
      </c>
      <c r="L12" s="45">
        <v>2791346</v>
      </c>
      <c r="M12" s="45">
        <v>2794262</v>
      </c>
      <c r="N12" s="45">
        <v>981358</v>
      </c>
      <c r="O12" s="45">
        <v>383403</v>
      </c>
      <c r="P12" s="45">
        <v>253365</v>
      </c>
      <c r="Q12" s="45">
        <v>133710</v>
      </c>
      <c r="R12" s="45">
        <v>1934118</v>
      </c>
      <c r="S12" s="45">
        <v>131631</v>
      </c>
      <c r="T12" s="45">
        <v>-77415</v>
      </c>
      <c r="U12" s="45">
        <v>-97553</v>
      </c>
      <c r="V12" s="45">
        <v>-43338</v>
      </c>
    </row>
    <row r="13" spans="1:22" x14ac:dyDescent="0.2">
      <c r="B13" t="s">
        <v>104</v>
      </c>
      <c r="C13" s="45">
        <v>477692</v>
      </c>
      <c r="D13" s="45">
        <v>-410297</v>
      </c>
      <c r="E13" s="45">
        <v>67394</v>
      </c>
      <c r="F13" s="45">
        <v>-5335</v>
      </c>
      <c r="G13" s="45">
        <v>-5087</v>
      </c>
      <c r="H13" s="45">
        <v>76301</v>
      </c>
      <c r="J13" s="45">
        <v>3120704</v>
      </c>
      <c r="K13" s="45">
        <v>6084282</v>
      </c>
      <c r="L13" s="45">
        <v>2963578</v>
      </c>
      <c r="M13" s="45">
        <v>2720459</v>
      </c>
      <c r="N13" s="45">
        <v>990159</v>
      </c>
      <c r="O13" s="45">
        <v>374816</v>
      </c>
      <c r="P13" s="45">
        <v>234250</v>
      </c>
      <c r="Q13" s="45">
        <v>177048</v>
      </c>
      <c r="R13" s="45">
        <v>1833889</v>
      </c>
      <c r="S13" s="45">
        <v>134061</v>
      </c>
      <c r="T13" s="45">
        <v>74065</v>
      </c>
      <c r="U13" s="45">
        <v>-102897</v>
      </c>
      <c r="V13" s="45">
        <v>105230</v>
      </c>
    </row>
    <row r="14" spans="1:22" x14ac:dyDescent="0.2">
      <c r="B14" t="s">
        <v>103</v>
      </c>
      <c r="C14" s="45">
        <v>280094</v>
      </c>
      <c r="D14" s="45">
        <v>-218468</v>
      </c>
      <c r="E14" s="45">
        <v>61626</v>
      </c>
      <c r="F14" s="45">
        <v>-5825</v>
      </c>
      <c r="G14" s="45">
        <v>-6146</v>
      </c>
      <c r="H14" s="45">
        <v>83769</v>
      </c>
      <c r="J14" s="45">
        <v>3317389</v>
      </c>
      <c r="K14" s="45">
        <v>5989558</v>
      </c>
      <c r="L14" s="45">
        <v>2672169</v>
      </c>
      <c r="M14" s="45">
        <v>2577790</v>
      </c>
      <c r="N14" s="45">
        <v>719743</v>
      </c>
      <c r="O14" s="45">
        <v>362862</v>
      </c>
      <c r="P14" s="45">
        <v>236634</v>
      </c>
      <c r="Q14" s="45">
        <v>73166</v>
      </c>
      <c r="R14" s="45">
        <v>1828609</v>
      </c>
      <c r="S14" s="45">
        <v>-127380</v>
      </c>
      <c r="T14" s="45">
        <v>241790</v>
      </c>
      <c r="U14" s="45">
        <v>-470586</v>
      </c>
      <c r="V14" s="45">
        <v>-356177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1631648</v>
      </c>
      <c r="C18" s="26">
        <v>2459700</v>
      </c>
      <c r="D18" s="26">
        <f>VLOOKUP(A1,'2020'!A40:F210,6,FALSE)</f>
        <v>1081918</v>
      </c>
      <c r="E18" s="17">
        <v>918400</v>
      </c>
      <c r="F18" s="4">
        <f>D18/E18</f>
        <v>1.1780466027874565</v>
      </c>
      <c r="G18" s="139">
        <v>0</v>
      </c>
      <c r="J18" s="6">
        <v>2020</v>
      </c>
      <c r="K18" s="17">
        <f>VLOOKUP(A1,'2020'!A40:B210,2,FALSE)</f>
        <v>0</v>
      </c>
      <c r="L18" s="17">
        <f>VLOOKUP(A1,'2020'!A40:C210,3,FALSE)</f>
        <v>3311291</v>
      </c>
      <c r="M18" s="23">
        <f>VLOOKUP(A1,'2020'!A40:D210,4,FALSE)</f>
        <v>135500000</v>
      </c>
      <c r="N18" s="6"/>
      <c r="O18" s="6"/>
    </row>
    <row r="19" spans="1:17" x14ac:dyDescent="0.2">
      <c r="A19" s="13">
        <v>2021</v>
      </c>
      <c r="B19" s="26">
        <f>VLOOKUP(A1,'2021'!A40:E210,5,FALSE)</f>
        <v>1945434</v>
      </c>
      <c r="C19" s="26">
        <v>2128000</v>
      </c>
      <c r="D19" s="26">
        <f>VLOOKUP(A1,'2021'!A40:F210,6,FALSE)</f>
        <v>477512</v>
      </c>
      <c r="E19" s="17">
        <v>692200</v>
      </c>
      <c r="F19" s="4">
        <f>D19/E19</f>
        <v>0.6898468650678995</v>
      </c>
      <c r="G19" s="140"/>
      <c r="J19" s="6">
        <v>2021</v>
      </c>
      <c r="K19" s="17">
        <f>VLOOKUP(A1,'2021'!A40:B210,2,FALSE)</f>
        <v>1354991</v>
      </c>
      <c r="L19" s="17">
        <f>VLOOKUP(A1,'2021'!A40:C210,3,FALSE)</f>
        <v>3109170</v>
      </c>
      <c r="M19" s="23">
        <f>VLOOKUP(A1,'2021'!A40:D210,4,FALSE)</f>
        <v>135499198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1708579</v>
      </c>
      <c r="C20" s="26">
        <v>2252800</v>
      </c>
      <c r="D20" s="26">
        <f>VLOOKUP(A1,'2022'!A40:F210,6,FALSE)</f>
        <v>885441</v>
      </c>
      <c r="E20" s="17">
        <v>719100</v>
      </c>
      <c r="F20" s="4">
        <f>D20/E20</f>
        <v>1.2313183145598665</v>
      </c>
      <c r="G20" s="140"/>
      <c r="J20" s="13">
        <v>2022</v>
      </c>
      <c r="K20" s="17">
        <f>VLOOKUP(A1,'2022'!A40:B210,2,FALSE)</f>
        <v>1354991</v>
      </c>
      <c r="L20" s="17">
        <f>VLOOKUP(A1,'2022'!A40:C210,3,FALSE)</f>
        <v>3435222</v>
      </c>
      <c r="M20" s="23">
        <f>VLOOKUP(A1,'2022'!A40:D210,4,FALSE)</f>
        <v>135499198</v>
      </c>
      <c r="N20" s="23"/>
      <c r="O20" s="6"/>
    </row>
    <row r="21" spans="1:17" x14ac:dyDescent="0.2">
      <c r="A21" s="13">
        <v>2023</v>
      </c>
      <c r="B21" s="3">
        <f>VLOOKUP(A1,'2023'!A40:E210,5,FALSE)</f>
        <v>1351024</v>
      </c>
      <c r="C21" s="3">
        <v>1813400</v>
      </c>
      <c r="D21" s="26">
        <f>VLOOKUP(A1,'2023'!A40:F210,6,FALSE)</f>
        <v>622153</v>
      </c>
      <c r="E21" s="3">
        <v>439300</v>
      </c>
      <c r="F21" s="4">
        <f>D21/E21</f>
        <v>1.4162371955383566</v>
      </c>
      <c r="G21" s="141"/>
      <c r="J21" s="13">
        <v>2023</v>
      </c>
      <c r="K21" s="17">
        <f>VLOOKUP(A1,'2023'!A40:B210,2,FALSE)</f>
        <v>1354991</v>
      </c>
      <c r="L21" s="17">
        <f>VLOOKUP(A1,'2023'!A40:C210,3,FALSE)</f>
        <v>3816044</v>
      </c>
      <c r="M21" s="23">
        <f>VLOOKUP(A1,'2023'!A40:D210,4,FALSE)</f>
        <v>135499198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1354991</v>
      </c>
      <c r="L22" s="17">
        <f>L21</f>
        <v>3816044</v>
      </c>
      <c r="M22" s="23">
        <f>M21</f>
        <v>135499198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2020</v>
      </c>
      <c r="C31" s="60">
        <v>80000</v>
      </c>
      <c r="D31" s="26">
        <f>VLOOKUP(B31,A18:D21,4,FALSE)</f>
        <v>1081918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4.5915548518597138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3.2420856099827251</v>
      </c>
      <c r="L32" s="13" t="e">
        <f>E22/N22*1000</f>
        <v>#DIV/0!</v>
      </c>
      <c r="N32" s="130" t="s">
        <v>71</v>
      </c>
      <c r="O32" s="131"/>
      <c r="P32" s="74">
        <f>K31*P26</f>
        <v>57.578097842320808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40.655753549183373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28.162860417815907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D24E5-6E6D-F848-97E8-3E7A7A050013}">
  <sheetPr codeName="Sheet29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270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1913464</v>
      </c>
      <c r="D3" s="45">
        <v>-1619581</v>
      </c>
      <c r="E3" s="45">
        <v>291880</v>
      </c>
      <c r="F3" s="45">
        <v>-841</v>
      </c>
      <c r="G3" s="45">
        <v>-16174</v>
      </c>
      <c r="H3" s="45">
        <v>339568</v>
      </c>
      <c r="I3" s="77">
        <f t="shared" ref="I3:I5" si="0">H3/$M$21*1000</f>
        <v>1.8677293838288884</v>
      </c>
      <c r="J3" s="45">
        <v>4038759</v>
      </c>
      <c r="K3" s="45">
        <v>21083654</v>
      </c>
      <c r="L3" s="45">
        <v>17044895</v>
      </c>
      <c r="M3" s="45">
        <v>9361102</v>
      </c>
      <c r="N3" s="45">
        <v>3051816</v>
      </c>
      <c r="O3" s="45">
        <v>472796</v>
      </c>
      <c r="P3" s="45">
        <v>4293596</v>
      </c>
      <c r="Q3" s="45">
        <v>827296</v>
      </c>
      <c r="R3" s="45">
        <v>2996642</v>
      </c>
      <c r="S3" s="45">
        <v>236094</v>
      </c>
      <c r="T3" s="45">
        <v>-50779</v>
      </c>
      <c r="U3" s="45">
        <v>240559</v>
      </c>
      <c r="V3" s="45">
        <v>425873</v>
      </c>
    </row>
    <row r="4" spans="1:22" x14ac:dyDescent="0.2">
      <c r="B4" t="s">
        <v>21</v>
      </c>
      <c r="C4" s="45">
        <v>1704990</v>
      </c>
      <c r="D4" s="45">
        <v>-1487336</v>
      </c>
      <c r="E4" s="45">
        <v>217385</v>
      </c>
      <c r="F4" s="45">
        <v>-3502</v>
      </c>
      <c r="G4" s="45">
        <v>-11007</v>
      </c>
      <c r="H4" s="45">
        <v>193836</v>
      </c>
      <c r="I4" s="77">
        <f t="shared" si="0"/>
        <v>1.0661581563747362</v>
      </c>
      <c r="J4" s="45">
        <v>3873570</v>
      </c>
      <c r="K4" s="45">
        <v>20333168</v>
      </c>
      <c r="L4" s="45">
        <v>16459597</v>
      </c>
      <c r="M4" s="45">
        <v>9026541</v>
      </c>
      <c r="N4" s="45">
        <v>2196095</v>
      </c>
      <c r="O4" s="45">
        <v>453801</v>
      </c>
      <c r="P4" s="45">
        <v>4326504</v>
      </c>
      <c r="Q4" s="45">
        <v>401422</v>
      </c>
      <c r="R4" s="45">
        <v>3213262</v>
      </c>
      <c r="S4" s="45">
        <v>-297957</v>
      </c>
      <c r="T4" s="45">
        <v>-552778</v>
      </c>
      <c r="U4" s="45">
        <v>-79829</v>
      </c>
      <c r="V4" s="45">
        <v>-930565</v>
      </c>
    </row>
    <row r="5" spans="1:22" x14ac:dyDescent="0.2">
      <c r="B5" t="s">
        <v>22</v>
      </c>
      <c r="C5" s="45">
        <v>1663336</v>
      </c>
      <c r="D5" s="45">
        <v>-1475923</v>
      </c>
      <c r="E5" s="45">
        <v>187188</v>
      </c>
      <c r="F5" s="45">
        <v>-3394</v>
      </c>
      <c r="G5" s="45">
        <v>-17458</v>
      </c>
      <c r="H5" s="45">
        <v>257050</v>
      </c>
      <c r="I5" s="77">
        <f t="shared" si="0"/>
        <v>1.4138547746348766</v>
      </c>
      <c r="J5" s="45">
        <v>3668163</v>
      </c>
      <c r="K5" s="45">
        <v>20218808</v>
      </c>
      <c r="L5" s="45">
        <v>16550645</v>
      </c>
      <c r="M5" s="45">
        <v>9329368</v>
      </c>
      <c r="N5" s="45">
        <v>2545077</v>
      </c>
      <c r="O5" s="45">
        <v>404362</v>
      </c>
      <c r="P5" s="45">
        <v>3677712</v>
      </c>
      <c r="Q5" s="45">
        <v>1331988</v>
      </c>
      <c r="R5" s="45">
        <v>3298578</v>
      </c>
      <c r="S5" s="45">
        <v>-583225</v>
      </c>
      <c r="T5" s="45">
        <v>1153709</v>
      </c>
      <c r="U5" s="45">
        <v>-2039</v>
      </c>
      <c r="V5" s="45">
        <v>568444</v>
      </c>
    </row>
    <row r="6" spans="1:22" x14ac:dyDescent="0.2">
      <c r="B6" t="s">
        <v>23</v>
      </c>
      <c r="C6" s="45">
        <v>1394573</v>
      </c>
      <c r="D6" s="45">
        <v>-1160755</v>
      </c>
      <c r="E6" s="45">
        <v>233373</v>
      </c>
      <c r="F6" s="45">
        <v>-5147</v>
      </c>
      <c r="G6" s="45">
        <v>-12932</v>
      </c>
      <c r="H6" s="45">
        <v>165783</v>
      </c>
      <c r="I6" s="77">
        <f>H6/$M$21*1000</f>
        <v>0.91185795021705407</v>
      </c>
      <c r="J6" s="45">
        <v>3844411</v>
      </c>
      <c r="K6" s="45">
        <v>19759827</v>
      </c>
      <c r="L6" s="45">
        <v>15915416</v>
      </c>
      <c r="M6" s="45">
        <v>9480140</v>
      </c>
      <c r="N6" s="45">
        <v>2129637</v>
      </c>
      <c r="O6" s="45">
        <v>408710</v>
      </c>
      <c r="P6" s="45">
        <v>4758922</v>
      </c>
      <c r="Q6" s="45">
        <v>763544</v>
      </c>
      <c r="R6" s="45">
        <v>2949259</v>
      </c>
      <c r="S6" s="45">
        <v>-807311</v>
      </c>
      <c r="T6" s="45">
        <v>819733</v>
      </c>
      <c r="U6" s="45">
        <v>311391</v>
      </c>
      <c r="V6" s="45">
        <v>323813</v>
      </c>
    </row>
    <row r="7" spans="1:22" x14ac:dyDescent="0.2">
      <c r="B7" t="s">
        <v>110</v>
      </c>
      <c r="C7" s="45">
        <v>1441239</v>
      </c>
      <c r="D7" s="45">
        <v>-1168452</v>
      </c>
      <c r="E7" s="45">
        <v>271083</v>
      </c>
      <c r="F7" s="45">
        <v>-2341</v>
      </c>
      <c r="G7" s="45">
        <v>-8552</v>
      </c>
      <c r="H7" s="45">
        <v>242281</v>
      </c>
      <c r="I7" s="77">
        <f t="shared" ref="I7:I9" si="1">H7/$M$20*1000</f>
        <v>2.6652359728455068</v>
      </c>
      <c r="J7" s="45">
        <v>3660971</v>
      </c>
      <c r="K7" s="45">
        <v>18964671</v>
      </c>
      <c r="L7" s="45">
        <v>15303699</v>
      </c>
      <c r="M7" s="45">
        <v>8928374</v>
      </c>
      <c r="N7" s="45">
        <v>1957962</v>
      </c>
      <c r="O7" s="45">
        <v>444338</v>
      </c>
      <c r="P7" s="45">
        <v>3706262</v>
      </c>
      <c r="Q7" s="45">
        <v>410556</v>
      </c>
      <c r="R7" s="45">
        <v>3803063</v>
      </c>
      <c r="S7" s="45">
        <v>477655</v>
      </c>
      <c r="T7" s="45">
        <v>-564292</v>
      </c>
      <c r="U7" s="45">
        <v>-126731</v>
      </c>
      <c r="V7" s="45">
        <v>-213368</v>
      </c>
    </row>
    <row r="8" spans="1:22" x14ac:dyDescent="0.2">
      <c r="B8" t="s">
        <v>109</v>
      </c>
      <c r="C8" s="45">
        <v>1508506</v>
      </c>
      <c r="D8" s="45">
        <v>-1326210</v>
      </c>
      <c r="E8" s="45">
        <v>182015</v>
      </c>
      <c r="F8" s="45">
        <v>-3519</v>
      </c>
      <c r="G8" s="45">
        <v>-8170</v>
      </c>
      <c r="H8" s="45">
        <v>191069</v>
      </c>
      <c r="I8" s="77">
        <f t="shared" si="1"/>
        <v>2.1018733292978737</v>
      </c>
      <c r="J8" s="45">
        <v>3568871</v>
      </c>
      <c r="K8" s="45">
        <v>18616819</v>
      </c>
      <c r="L8" s="45">
        <v>15047947</v>
      </c>
      <c r="M8" s="45">
        <v>9185099</v>
      </c>
      <c r="N8" s="45">
        <v>2056486</v>
      </c>
      <c r="O8" s="45">
        <v>508257</v>
      </c>
      <c r="P8" s="45">
        <v>3896085</v>
      </c>
      <c r="Q8" s="45">
        <v>623925</v>
      </c>
      <c r="R8" s="45">
        <v>3568534</v>
      </c>
      <c r="S8" s="45">
        <v>163733</v>
      </c>
      <c r="T8" s="45">
        <v>479076</v>
      </c>
      <c r="U8" s="45">
        <v>-625998</v>
      </c>
      <c r="V8" s="45">
        <v>16812</v>
      </c>
    </row>
    <row r="9" spans="1:22" x14ac:dyDescent="0.2">
      <c r="B9" t="s">
        <v>108</v>
      </c>
      <c r="C9" s="45">
        <v>1610941</v>
      </c>
      <c r="D9" s="45">
        <v>-1401063</v>
      </c>
      <c r="E9" s="45">
        <v>209432</v>
      </c>
      <c r="F9" s="45">
        <v>-3798</v>
      </c>
      <c r="G9" s="45">
        <v>-7040</v>
      </c>
      <c r="H9" s="45">
        <v>256823</v>
      </c>
      <c r="I9" s="77">
        <f t="shared" si="1"/>
        <v>2.8252066742918416</v>
      </c>
      <c r="J9" s="45">
        <v>3574061</v>
      </c>
      <c r="K9" s="45">
        <v>18915346</v>
      </c>
      <c r="L9" s="45">
        <v>15341284</v>
      </c>
      <c r="M9" s="45">
        <v>9657154</v>
      </c>
      <c r="N9" s="45">
        <v>2339431</v>
      </c>
      <c r="O9" s="45">
        <v>522344</v>
      </c>
      <c r="P9" s="45">
        <v>3916334</v>
      </c>
      <c r="Q9" s="45">
        <v>607112</v>
      </c>
      <c r="R9" s="45">
        <v>4037677</v>
      </c>
      <c r="S9" s="45">
        <v>282354</v>
      </c>
      <c r="T9" s="45">
        <v>-691210</v>
      </c>
      <c r="U9" s="45">
        <v>169451</v>
      </c>
      <c r="V9" s="45">
        <v>-239404</v>
      </c>
    </row>
    <row r="10" spans="1:22" x14ac:dyDescent="0.2">
      <c r="B10" t="s">
        <v>107</v>
      </c>
      <c r="C10" s="45">
        <v>1476232</v>
      </c>
      <c r="D10" s="45">
        <v>-1237143</v>
      </c>
      <c r="E10" s="45">
        <v>239086</v>
      </c>
      <c r="F10" s="45">
        <v>-5496</v>
      </c>
      <c r="G10" s="45">
        <v>-4053</v>
      </c>
      <c r="H10" s="45">
        <v>229679</v>
      </c>
      <c r="I10" s="77">
        <f>H10/$M$20*1000</f>
        <v>2.5266064322302748</v>
      </c>
      <c r="J10" s="45">
        <v>3539536</v>
      </c>
      <c r="K10" s="45">
        <v>18654859</v>
      </c>
      <c r="L10" s="45">
        <v>15115323</v>
      </c>
      <c r="M10" s="45">
        <v>9757580</v>
      </c>
      <c r="N10" s="45">
        <v>2058332</v>
      </c>
      <c r="O10" s="45">
        <v>552858</v>
      </c>
      <c r="P10" s="45">
        <v>3614801</v>
      </c>
      <c r="Q10" s="45">
        <v>846517</v>
      </c>
      <c r="R10" s="45">
        <v>4250454</v>
      </c>
      <c r="S10" s="45">
        <v>-78431</v>
      </c>
      <c r="T10" s="45">
        <v>-260028</v>
      </c>
      <c r="U10" s="45">
        <v>410581</v>
      </c>
      <c r="V10" s="45">
        <v>72120</v>
      </c>
    </row>
    <row r="11" spans="1:22" x14ac:dyDescent="0.2">
      <c r="B11" t="s">
        <v>106</v>
      </c>
      <c r="C11" s="45">
        <v>1451193</v>
      </c>
      <c r="D11" s="45">
        <v>-1320236</v>
      </c>
      <c r="E11" s="45">
        <v>127939</v>
      </c>
      <c r="F11" s="45">
        <v>-1610</v>
      </c>
      <c r="G11" s="45">
        <v>-2874</v>
      </c>
      <c r="H11" s="45">
        <v>154035</v>
      </c>
      <c r="I11" s="77"/>
      <c r="J11" s="45">
        <v>3294965</v>
      </c>
      <c r="K11" s="45">
        <v>17801575</v>
      </c>
      <c r="L11" s="45">
        <v>14506609</v>
      </c>
      <c r="M11" s="45">
        <v>8818169</v>
      </c>
      <c r="N11" s="45">
        <v>1542142</v>
      </c>
      <c r="O11" s="45">
        <v>516948</v>
      </c>
      <c r="P11" s="45">
        <v>3655844</v>
      </c>
      <c r="Q11" s="45">
        <v>627284</v>
      </c>
      <c r="R11" s="45">
        <v>3527303</v>
      </c>
      <c r="S11" s="45">
        <v>-172804</v>
      </c>
      <c r="T11" s="45">
        <v>110913</v>
      </c>
      <c r="U11" s="45">
        <v>-22125</v>
      </c>
      <c r="V11" s="45">
        <v>-84016</v>
      </c>
    </row>
    <row r="12" spans="1:22" x14ac:dyDescent="0.2">
      <c r="B12" t="s">
        <v>105</v>
      </c>
      <c r="C12" s="45">
        <v>1133587</v>
      </c>
      <c r="D12" s="45">
        <v>-977723</v>
      </c>
      <c r="E12" s="45">
        <v>155864</v>
      </c>
      <c r="F12" s="45">
        <v>-1396</v>
      </c>
      <c r="G12" s="45">
        <v>-2240</v>
      </c>
      <c r="H12" s="45">
        <v>165185</v>
      </c>
      <c r="I12" s="77"/>
      <c r="J12" s="45">
        <v>3358512</v>
      </c>
      <c r="K12" s="45">
        <v>17624422</v>
      </c>
      <c r="L12" s="45">
        <v>14265909</v>
      </c>
      <c r="M12" s="45">
        <v>9139195</v>
      </c>
      <c r="N12" s="45">
        <v>1572749</v>
      </c>
      <c r="O12" s="45">
        <v>561644</v>
      </c>
      <c r="P12" s="45">
        <v>3653891</v>
      </c>
      <c r="Q12" s="45">
        <v>711298</v>
      </c>
      <c r="R12" s="45">
        <v>3723268</v>
      </c>
      <c r="S12" s="45">
        <v>588222</v>
      </c>
      <c r="T12" s="45">
        <v>-600719</v>
      </c>
      <c r="U12" s="45">
        <v>-131256</v>
      </c>
      <c r="V12" s="45">
        <v>-143753</v>
      </c>
    </row>
    <row r="13" spans="1:22" x14ac:dyDescent="0.2">
      <c r="B13" t="s">
        <v>104</v>
      </c>
      <c r="C13" s="45">
        <v>1664915</v>
      </c>
      <c r="D13" s="45">
        <v>-1337447</v>
      </c>
      <c r="E13" s="45">
        <v>327110</v>
      </c>
      <c r="F13" s="45">
        <v>-2761</v>
      </c>
      <c r="G13" s="45">
        <v>-811</v>
      </c>
      <c r="H13" s="45">
        <v>328098</v>
      </c>
      <c r="J13" s="45">
        <v>3253839</v>
      </c>
      <c r="K13" s="45">
        <v>17396418</v>
      </c>
      <c r="L13" s="45">
        <v>14142579</v>
      </c>
      <c r="M13" s="45">
        <v>8965344</v>
      </c>
      <c r="N13" s="45">
        <v>1588751</v>
      </c>
      <c r="O13" s="45">
        <v>462606</v>
      </c>
      <c r="P13" s="45">
        <v>3683316</v>
      </c>
      <c r="Q13" s="45">
        <v>855051</v>
      </c>
      <c r="R13" s="45">
        <v>3496056</v>
      </c>
      <c r="S13" s="45">
        <v>-63862</v>
      </c>
      <c r="T13" s="45">
        <v>355665</v>
      </c>
      <c r="U13" s="45">
        <v>57485</v>
      </c>
      <c r="V13" s="45">
        <v>349288</v>
      </c>
    </row>
    <row r="14" spans="1:22" x14ac:dyDescent="0.2">
      <c r="B14" t="s">
        <v>103</v>
      </c>
      <c r="C14" s="45">
        <v>1331476</v>
      </c>
      <c r="D14" s="45">
        <v>-1167920</v>
      </c>
      <c r="E14" s="45">
        <v>163085</v>
      </c>
      <c r="F14" s="45">
        <v>-6124</v>
      </c>
      <c r="G14" s="45">
        <v>-2519</v>
      </c>
      <c r="H14" s="45">
        <v>186051</v>
      </c>
      <c r="J14" s="45">
        <v>3009180</v>
      </c>
      <c r="K14" s="45">
        <v>17054687</v>
      </c>
      <c r="L14" s="45">
        <v>14045506</v>
      </c>
      <c r="M14" s="45">
        <v>8547469</v>
      </c>
      <c r="N14" s="45">
        <v>1874007</v>
      </c>
      <c r="O14" s="45">
        <v>465708</v>
      </c>
      <c r="P14" s="45">
        <v>3196212</v>
      </c>
      <c r="Q14" s="45">
        <v>505763</v>
      </c>
      <c r="R14" s="45">
        <v>3906812</v>
      </c>
      <c r="S14" s="45">
        <v>256022</v>
      </c>
      <c r="T14" s="45">
        <v>-588959</v>
      </c>
      <c r="U14" s="45">
        <v>-139669</v>
      </c>
      <c r="V14" s="45">
        <v>-472606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5082582</v>
      </c>
      <c r="C18" s="26">
        <v>3370000</v>
      </c>
      <c r="D18" s="26">
        <f>VLOOKUP(A1,'2020'!A40:F210,6,FALSE)</f>
        <v>930314</v>
      </c>
      <c r="E18" s="17">
        <v>240000</v>
      </c>
      <c r="F18" s="4">
        <f>D18/E18</f>
        <v>3.8763083333333332</v>
      </c>
      <c r="G18" s="139">
        <v>0</v>
      </c>
      <c r="J18" s="6">
        <v>2020</v>
      </c>
      <c r="K18" s="17">
        <f>VLOOKUP(A1,'2020'!A40:B210,2,FALSE)</f>
        <v>794053</v>
      </c>
      <c r="L18" s="17">
        <f>VLOOKUP(A1,'2020'!A40:C210,3,FALSE)</f>
        <v>2777911</v>
      </c>
      <c r="M18" s="23">
        <f>VLOOKUP(A1,'2020'!A40:D210,4,FALSE)</f>
        <v>79405357</v>
      </c>
      <c r="N18" s="6"/>
      <c r="O18" s="6"/>
    </row>
    <row r="19" spans="1:17" x14ac:dyDescent="0.2">
      <c r="A19" s="13">
        <v>2021</v>
      </c>
      <c r="B19" s="26">
        <f>VLOOKUP(A1,'2021'!A40:E210,5,FALSE)</f>
        <v>5577558</v>
      </c>
      <c r="C19" s="26">
        <v>4116000</v>
      </c>
      <c r="D19" s="26">
        <f>VLOOKUP(A1,'2021'!A40:F210,6,FALSE)</f>
        <v>835405</v>
      </c>
      <c r="E19" s="17">
        <v>520000</v>
      </c>
      <c r="F19" s="4">
        <f>D19/E19</f>
        <v>1.6065480769230769</v>
      </c>
      <c r="G19" s="140"/>
      <c r="J19" s="6">
        <v>2021</v>
      </c>
      <c r="K19" s="17">
        <f>VLOOKUP(A1,'2021'!A40:B210,2,FALSE)</f>
        <v>929041</v>
      </c>
      <c r="L19" s="17">
        <f>VLOOKUP(A1,'2021'!A40:C210,3,FALSE)</f>
        <v>3297878</v>
      </c>
      <c r="M19" s="23">
        <f>VLOOKUP(A1,'2021'!A40:D210,4,FALSE)</f>
        <v>92904146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6034522</v>
      </c>
      <c r="C20" s="26">
        <v>5200000</v>
      </c>
      <c r="D20" s="26">
        <f>VLOOKUP(A1,'2022'!A40:F210,6,FALSE)</f>
        <v>977156</v>
      </c>
      <c r="E20" s="17">
        <v>668000</v>
      </c>
      <c r="F20" s="4">
        <f>D20/E20</f>
        <v>1.462808383233533</v>
      </c>
      <c r="G20" s="140"/>
      <c r="J20" s="13">
        <v>2022</v>
      </c>
      <c r="K20" s="17">
        <f>VLOOKUP(A1,'2022'!A40:B210,2,FALSE)</f>
        <v>909041</v>
      </c>
      <c r="L20" s="17">
        <f>VLOOKUP(A1,'2022'!A40:C210,3,FALSE)</f>
        <v>3660833</v>
      </c>
      <c r="M20" s="23">
        <f>VLOOKUP(A1,'2022'!A40:D210,4,FALSE)</f>
        <v>90904146</v>
      </c>
      <c r="N20" s="23"/>
      <c r="O20" s="6"/>
    </row>
    <row r="21" spans="1:17" x14ac:dyDescent="0.2">
      <c r="A21" s="13">
        <v>2023</v>
      </c>
      <c r="B21" s="3">
        <f>VLOOKUP(A1,'2023'!A40:E210,5,FALSE)</f>
        <v>6673425</v>
      </c>
      <c r="C21" s="3">
        <v>5312500</v>
      </c>
      <c r="D21" s="26">
        <f>VLOOKUP(A1,'2023'!A40:F210,6,FALSE)</f>
        <v>956238</v>
      </c>
      <c r="E21" s="3">
        <v>755200</v>
      </c>
      <c r="F21" s="4">
        <f>D21/E21</f>
        <v>1.2662049788135594</v>
      </c>
      <c r="G21" s="141"/>
      <c r="J21" s="13">
        <v>2023</v>
      </c>
      <c r="K21" s="17">
        <f>VLOOKUP(A1,'2023'!A40:B210,2,FALSE)</f>
        <v>1818079</v>
      </c>
      <c r="L21" s="17">
        <f>VLOOKUP(A1,'2023'!A40:C210,3,FALSE)</f>
        <v>4038759</v>
      </c>
      <c r="M21" s="23">
        <f>VLOOKUP(A1,'2023'!A40:D210,4,FALSE)</f>
        <v>181807923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1818079</v>
      </c>
      <c r="L22" s="17">
        <f>L21</f>
        <v>4038759</v>
      </c>
      <c r="M22" s="23">
        <f>M21</f>
        <v>181807923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2022</v>
      </c>
      <c r="C31" s="60">
        <v>96000</v>
      </c>
      <c r="D31" s="26">
        <f>VLOOKUP(B31,A18:D21,4,FALSE)</f>
        <v>977156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5.2596002650555551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4.153834373873794</v>
      </c>
      <c r="L32" s="13" t="e">
        <f>E22/N22*1000</f>
        <v>#DIV/0!</v>
      </c>
      <c r="N32" s="130" t="s">
        <v>71</v>
      </c>
      <c r="O32" s="131"/>
      <c r="P32" s="74">
        <f>K31*P26</f>
        <v>65.955387323796657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52.089083048377375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22.214427915773506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9D2E4-612B-1240-B4AC-97AC9EBA9F63}">
  <sheetPr codeName="Sheet30"/>
  <dimension ref="A1:V37"/>
  <sheetViews>
    <sheetView workbookViewId="0">
      <selection activeCell="I32" sqref="I32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177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144969</v>
      </c>
      <c r="D3" s="45">
        <v>-67914</v>
      </c>
      <c r="E3" s="45">
        <v>77054</v>
      </c>
      <c r="F3" s="45">
        <v>-1799</v>
      </c>
      <c r="G3" s="45">
        <v>-4088</v>
      </c>
      <c r="H3" s="45">
        <v>61635</v>
      </c>
      <c r="I3" s="77">
        <f t="shared" ref="I3:I5" si="0">H3/$M$21*1000</f>
        <v>1.2324039765648291</v>
      </c>
      <c r="J3" s="45">
        <v>1594911</v>
      </c>
      <c r="K3" s="45">
        <v>3055666</v>
      </c>
      <c r="L3" s="45">
        <v>1460755</v>
      </c>
      <c r="M3" s="45">
        <v>2155108</v>
      </c>
      <c r="N3" s="45">
        <v>865743</v>
      </c>
      <c r="O3" s="45">
        <v>647089</v>
      </c>
      <c r="P3" s="45">
        <v>307800</v>
      </c>
      <c r="Q3" s="45">
        <v>244024</v>
      </c>
      <c r="R3" s="45">
        <v>946308</v>
      </c>
      <c r="S3" s="45">
        <v>70090</v>
      </c>
      <c r="T3" s="45">
        <v>86755</v>
      </c>
      <c r="U3" s="45">
        <v>-1621</v>
      </c>
      <c r="V3" s="45">
        <v>155224</v>
      </c>
    </row>
    <row r="4" spans="1:22" x14ac:dyDescent="0.2">
      <c r="B4" t="s">
        <v>21</v>
      </c>
      <c r="C4" s="45">
        <v>67451</v>
      </c>
      <c r="D4" s="45">
        <v>-35052</v>
      </c>
      <c r="E4" s="45">
        <v>32398</v>
      </c>
      <c r="F4" s="45">
        <v>-1526</v>
      </c>
      <c r="G4" s="45">
        <v>-4169</v>
      </c>
      <c r="H4" s="45">
        <v>32000</v>
      </c>
      <c r="I4" s="77">
        <f t="shared" si="0"/>
        <v>0.63984630891659822</v>
      </c>
      <c r="J4" s="45">
        <v>1514481</v>
      </c>
      <c r="K4" s="45">
        <v>2971107</v>
      </c>
      <c r="L4" s="45">
        <v>1456625</v>
      </c>
      <c r="M4" s="45">
        <v>2083334</v>
      </c>
      <c r="N4" s="45">
        <v>856974</v>
      </c>
      <c r="O4" s="45">
        <v>659345</v>
      </c>
      <c r="P4" s="45">
        <v>316220</v>
      </c>
      <c r="Q4" s="45">
        <v>87704</v>
      </c>
      <c r="R4" s="45">
        <v>1009548</v>
      </c>
      <c r="S4" s="45">
        <v>3402</v>
      </c>
      <c r="T4" s="45">
        <v>96056</v>
      </c>
      <c r="U4" s="45">
        <v>-79062</v>
      </c>
      <c r="V4" s="45">
        <v>20395</v>
      </c>
    </row>
    <row r="5" spans="1:22" x14ac:dyDescent="0.2">
      <c r="B5" t="s">
        <v>22</v>
      </c>
      <c r="C5" s="45">
        <v>66743</v>
      </c>
      <c r="D5" s="45">
        <v>-32659</v>
      </c>
      <c r="E5" s="45">
        <v>34083</v>
      </c>
      <c r="F5" s="45">
        <v>-1784</v>
      </c>
      <c r="G5" s="45">
        <v>-3502</v>
      </c>
      <c r="H5" s="45">
        <v>24328</v>
      </c>
      <c r="I5" s="77">
        <f t="shared" si="0"/>
        <v>0.48644315635384383</v>
      </c>
      <c r="J5" s="45">
        <v>1483178</v>
      </c>
      <c r="K5" s="45">
        <v>3032611</v>
      </c>
      <c r="L5" s="45">
        <v>1549432</v>
      </c>
      <c r="M5" s="45">
        <v>2150166</v>
      </c>
      <c r="N5" s="45">
        <v>968121</v>
      </c>
      <c r="O5" s="45">
        <v>637060</v>
      </c>
      <c r="P5" s="45">
        <v>338171</v>
      </c>
      <c r="Q5" s="45">
        <v>67308</v>
      </c>
      <c r="R5" s="45">
        <v>1097434</v>
      </c>
      <c r="S5" s="45">
        <v>-27220</v>
      </c>
      <c r="T5" s="45">
        <v>-6457</v>
      </c>
      <c r="U5" s="45">
        <v>15171</v>
      </c>
      <c r="V5" s="45">
        <v>-18506</v>
      </c>
    </row>
    <row r="6" spans="1:22" x14ac:dyDescent="0.2">
      <c r="B6" t="s">
        <v>23</v>
      </c>
      <c r="C6" s="45">
        <v>115695</v>
      </c>
      <c r="D6" s="45">
        <v>-57270</v>
      </c>
      <c r="E6" s="45">
        <v>58424</v>
      </c>
      <c r="F6" s="45">
        <v>-594</v>
      </c>
      <c r="G6" s="45">
        <v>-3342</v>
      </c>
      <c r="H6" s="45">
        <v>50745</v>
      </c>
      <c r="I6" s="77">
        <f>H6/$M$21*1000</f>
        <v>1.0146562795616494</v>
      </c>
      <c r="J6" s="45">
        <v>1585454</v>
      </c>
      <c r="K6" s="45">
        <v>3007254</v>
      </c>
      <c r="L6" s="45">
        <v>1421799</v>
      </c>
      <c r="M6" s="45">
        <v>2151424</v>
      </c>
      <c r="N6" s="45">
        <v>855047</v>
      </c>
      <c r="O6" s="45">
        <v>627173</v>
      </c>
      <c r="P6" s="45">
        <v>312602</v>
      </c>
      <c r="Q6" s="45">
        <v>85779</v>
      </c>
      <c r="R6" s="45">
        <v>1118023</v>
      </c>
      <c r="S6" s="45">
        <v>5519</v>
      </c>
      <c r="T6" s="45">
        <v>-14724</v>
      </c>
      <c r="U6" s="45">
        <v>9953</v>
      </c>
      <c r="V6" s="45">
        <v>748</v>
      </c>
    </row>
    <row r="7" spans="1:22" x14ac:dyDescent="0.2">
      <c r="B7" t="s">
        <v>110</v>
      </c>
      <c r="C7" s="45">
        <v>103298</v>
      </c>
      <c r="D7" s="45">
        <v>-59241</v>
      </c>
      <c r="E7" s="45">
        <v>44057</v>
      </c>
      <c r="F7" s="45">
        <v>-1801</v>
      </c>
      <c r="G7" s="45">
        <v>-3224</v>
      </c>
      <c r="H7" s="45">
        <v>30456</v>
      </c>
      <c r="I7" s="77">
        <f t="shared" ref="I7:I9" si="1">H7/$M$20*1000</f>
        <v>0.60897372451137244</v>
      </c>
      <c r="J7" s="45">
        <v>1533213</v>
      </c>
      <c r="K7" s="45">
        <v>3002469</v>
      </c>
      <c r="L7" s="45">
        <v>1469255</v>
      </c>
      <c r="M7" s="45">
        <v>2189240</v>
      </c>
      <c r="N7" s="45">
        <v>919547</v>
      </c>
      <c r="O7" s="45">
        <v>611442</v>
      </c>
      <c r="P7" s="45">
        <v>347990</v>
      </c>
      <c r="Q7" s="45">
        <v>84927</v>
      </c>
      <c r="R7" s="45">
        <v>1138252</v>
      </c>
      <c r="S7" s="45">
        <v>9008</v>
      </c>
      <c r="T7" s="45">
        <v>-120293</v>
      </c>
      <c r="U7" s="45">
        <v>-10254</v>
      </c>
      <c r="V7" s="45">
        <v>-121539</v>
      </c>
    </row>
    <row r="8" spans="1:22" x14ac:dyDescent="0.2">
      <c r="B8" t="s">
        <v>109</v>
      </c>
      <c r="C8" s="45">
        <v>177902</v>
      </c>
      <c r="D8" s="45">
        <v>-83520</v>
      </c>
      <c r="E8" s="45">
        <v>94381</v>
      </c>
      <c r="F8" s="45">
        <v>-1680</v>
      </c>
      <c r="G8" s="45">
        <v>-3261</v>
      </c>
      <c r="H8" s="45">
        <v>82433</v>
      </c>
      <c r="I8" s="77">
        <f t="shared" si="1"/>
        <v>1.6482640869663105</v>
      </c>
      <c r="J8" s="45">
        <v>1502755</v>
      </c>
      <c r="K8" s="45">
        <v>2996541</v>
      </c>
      <c r="L8" s="45">
        <v>1493785</v>
      </c>
      <c r="M8" s="45">
        <v>2201754</v>
      </c>
      <c r="N8" s="45">
        <v>940561</v>
      </c>
      <c r="O8" s="45">
        <v>613165</v>
      </c>
      <c r="P8" s="45">
        <v>339380</v>
      </c>
      <c r="Q8" s="45">
        <v>205744</v>
      </c>
      <c r="R8" s="45">
        <v>1037196</v>
      </c>
      <c r="S8" s="45">
        <v>76116</v>
      </c>
      <c r="T8" s="45">
        <v>121581</v>
      </c>
      <c r="U8" s="45">
        <v>-106454</v>
      </c>
      <c r="V8" s="45">
        <v>91242</v>
      </c>
    </row>
    <row r="9" spans="1:22" x14ac:dyDescent="0.2">
      <c r="B9" t="s">
        <v>108</v>
      </c>
      <c r="C9" s="45">
        <v>233364</v>
      </c>
      <c r="D9" s="45">
        <v>-175437</v>
      </c>
      <c r="E9" s="45">
        <v>57926</v>
      </c>
      <c r="F9" s="45">
        <v>-533</v>
      </c>
      <c r="G9" s="45">
        <v>-3532</v>
      </c>
      <c r="H9" s="45">
        <v>40846</v>
      </c>
      <c r="I9" s="77">
        <f t="shared" si="1"/>
        <v>0.81672382293773027</v>
      </c>
      <c r="J9" s="45">
        <v>1420316</v>
      </c>
      <c r="K9" s="45">
        <v>3003859</v>
      </c>
      <c r="L9" s="45">
        <v>1583543</v>
      </c>
      <c r="M9" s="45">
        <v>2196729</v>
      </c>
      <c r="N9" s="45">
        <v>1036336</v>
      </c>
      <c r="O9" s="45">
        <v>620522</v>
      </c>
      <c r="P9" s="45">
        <v>307973</v>
      </c>
      <c r="Q9" s="45">
        <v>114501</v>
      </c>
      <c r="R9" s="45">
        <v>1146617</v>
      </c>
      <c r="S9" s="45">
        <v>129584</v>
      </c>
      <c r="T9" s="45">
        <v>-92213</v>
      </c>
      <c r="U9" s="45">
        <v>-11688</v>
      </c>
      <c r="V9" s="45">
        <v>25682</v>
      </c>
    </row>
    <row r="10" spans="1:22" x14ac:dyDescent="0.2">
      <c r="B10" t="s">
        <v>107</v>
      </c>
      <c r="C10" s="45">
        <v>114330</v>
      </c>
      <c r="D10" s="45">
        <v>-54214</v>
      </c>
      <c r="E10" s="45">
        <v>60116</v>
      </c>
      <c r="F10" s="45">
        <v>-887</v>
      </c>
      <c r="G10" s="45">
        <v>-3501</v>
      </c>
      <c r="H10" s="45">
        <v>48659</v>
      </c>
      <c r="I10" s="77">
        <f>H10/$M$20*1000</f>
        <v>0.97294629829914858</v>
      </c>
      <c r="J10" s="45">
        <v>1512767</v>
      </c>
      <c r="K10" s="45">
        <v>2915874</v>
      </c>
      <c r="L10" s="45">
        <v>1403106</v>
      </c>
      <c r="M10" s="45">
        <v>2094011</v>
      </c>
      <c r="N10" s="45">
        <v>845808</v>
      </c>
      <c r="O10" s="45">
        <v>643464</v>
      </c>
      <c r="P10" s="45">
        <v>309710</v>
      </c>
      <c r="Q10" s="45">
        <v>87913</v>
      </c>
      <c r="R10" s="45">
        <v>1046547</v>
      </c>
      <c r="S10" s="45">
        <v>56495</v>
      </c>
      <c r="T10" s="45">
        <v>-48819</v>
      </c>
      <c r="U10" s="45">
        <v>-11620</v>
      </c>
      <c r="V10" s="45">
        <v>-3944</v>
      </c>
    </row>
    <row r="11" spans="1:22" x14ac:dyDescent="0.2">
      <c r="B11" t="s">
        <v>106</v>
      </c>
      <c r="C11" s="45">
        <v>63822</v>
      </c>
      <c r="D11" s="45">
        <v>-35691</v>
      </c>
      <c r="E11" s="45">
        <v>28130</v>
      </c>
      <c r="F11" s="45">
        <v>-477</v>
      </c>
      <c r="G11" s="45">
        <v>-3785</v>
      </c>
      <c r="H11" s="45">
        <v>23936</v>
      </c>
      <c r="I11" s="77"/>
      <c r="J11" s="45">
        <v>1462787</v>
      </c>
      <c r="K11" s="45">
        <v>2845907</v>
      </c>
      <c r="L11" s="45">
        <v>1383120</v>
      </c>
      <c r="M11" s="45">
        <v>2014341</v>
      </c>
      <c r="N11" s="45">
        <v>817929</v>
      </c>
      <c r="O11" s="45">
        <v>626888</v>
      </c>
      <c r="P11" s="45">
        <v>303248</v>
      </c>
      <c r="Q11" s="45">
        <v>91857</v>
      </c>
      <c r="R11" s="45">
        <v>985596</v>
      </c>
      <c r="S11" s="45">
        <v>-8139</v>
      </c>
      <c r="T11" s="45">
        <v>-9807</v>
      </c>
      <c r="U11" s="45">
        <v>-9374</v>
      </c>
      <c r="V11" s="45">
        <v>-27320</v>
      </c>
    </row>
    <row r="12" spans="1:22" x14ac:dyDescent="0.2">
      <c r="B12" t="s">
        <v>105</v>
      </c>
      <c r="C12" s="45">
        <v>52041</v>
      </c>
      <c r="D12" s="45">
        <v>-26352</v>
      </c>
      <c r="E12" s="45">
        <v>25688</v>
      </c>
      <c r="F12" s="45">
        <v>-162</v>
      </c>
      <c r="G12" s="45">
        <v>-3928</v>
      </c>
      <c r="H12" s="45">
        <v>19892</v>
      </c>
      <c r="I12" s="77"/>
      <c r="J12" s="45">
        <v>1438844</v>
      </c>
      <c r="K12" s="45">
        <v>2852196</v>
      </c>
      <c r="L12" s="45">
        <v>1413351</v>
      </c>
      <c r="M12" s="45">
        <v>2006108</v>
      </c>
      <c r="N12" s="45">
        <v>835200</v>
      </c>
      <c r="O12" s="45">
        <v>603382</v>
      </c>
      <c r="P12" s="45">
        <v>315748</v>
      </c>
      <c r="Q12" s="45">
        <v>119681</v>
      </c>
      <c r="R12" s="45">
        <v>959480</v>
      </c>
      <c r="S12" s="45">
        <v>26273</v>
      </c>
      <c r="T12" s="45">
        <v>66311</v>
      </c>
      <c r="U12" s="45">
        <v>-92570</v>
      </c>
      <c r="V12" s="45">
        <v>14</v>
      </c>
    </row>
    <row r="13" spans="1:22" x14ac:dyDescent="0.2">
      <c r="B13" t="s">
        <v>104</v>
      </c>
      <c r="C13" s="45">
        <v>555552</v>
      </c>
      <c r="D13" s="45">
        <v>-254847</v>
      </c>
      <c r="E13" s="45">
        <v>300705</v>
      </c>
      <c r="F13" s="45">
        <v>-8296</v>
      </c>
      <c r="G13" s="45">
        <v>-3997</v>
      </c>
      <c r="H13" s="45">
        <v>218484</v>
      </c>
      <c r="J13" s="45">
        <v>1418948</v>
      </c>
      <c r="K13" s="45">
        <v>2905935</v>
      </c>
      <c r="L13" s="45">
        <v>1486986</v>
      </c>
      <c r="M13" s="45">
        <v>2046874</v>
      </c>
      <c r="N13" s="45">
        <v>907514</v>
      </c>
      <c r="O13" s="45">
        <v>603673</v>
      </c>
      <c r="P13" s="45">
        <v>304797</v>
      </c>
      <c r="Q13" s="45">
        <v>119667</v>
      </c>
      <c r="R13" s="45">
        <v>1011981</v>
      </c>
      <c r="S13" s="45">
        <v>60193</v>
      </c>
      <c r="T13" s="45">
        <v>-104375</v>
      </c>
      <c r="U13" s="45">
        <v>-10415</v>
      </c>
      <c r="V13" s="45">
        <v>-54597</v>
      </c>
    </row>
    <row r="14" spans="1:22" x14ac:dyDescent="0.2">
      <c r="B14" t="s">
        <v>103</v>
      </c>
      <c r="C14" s="45">
        <v>110234</v>
      </c>
      <c r="D14" s="45">
        <v>-53055</v>
      </c>
      <c r="E14" s="45">
        <v>57178</v>
      </c>
      <c r="F14" s="45">
        <v>-1396</v>
      </c>
      <c r="G14" s="45">
        <v>-4076</v>
      </c>
      <c r="H14" s="45">
        <v>32665</v>
      </c>
      <c r="J14" s="45">
        <v>1316339</v>
      </c>
      <c r="K14" s="45">
        <v>2945493</v>
      </c>
      <c r="L14" s="45">
        <v>1629153</v>
      </c>
      <c r="M14" s="45">
        <v>2072167</v>
      </c>
      <c r="N14" s="45">
        <v>1088101</v>
      </c>
      <c r="O14" s="45">
        <v>682902</v>
      </c>
      <c r="P14" s="45">
        <v>302051</v>
      </c>
      <c r="Q14" s="45">
        <v>179596</v>
      </c>
      <c r="R14" s="45">
        <v>900705</v>
      </c>
      <c r="S14" s="45">
        <v>397931</v>
      </c>
      <c r="T14" s="45">
        <v>-473572</v>
      </c>
      <c r="U14" s="45">
        <v>-5281</v>
      </c>
      <c r="V14" s="45">
        <v>-80922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643579</v>
      </c>
      <c r="C18" s="26">
        <v>916081</v>
      </c>
      <c r="D18" s="26">
        <f>VLOOKUP(A1,'2020'!A40:F210,6,FALSE)</f>
        <v>198630</v>
      </c>
      <c r="E18" s="17">
        <v>122529</v>
      </c>
      <c r="F18" s="4">
        <f>D18/E18</f>
        <v>1.6210856205469726</v>
      </c>
      <c r="G18" s="139">
        <v>0</v>
      </c>
      <c r="J18" s="6">
        <v>2020</v>
      </c>
      <c r="K18" s="17">
        <f>VLOOKUP(A1,'2020'!A40:B210,2,FALSE)</f>
        <v>0</v>
      </c>
      <c r="L18" s="17">
        <f>VLOOKUP(A1,'2020'!A40:C210,3,FALSE)</f>
        <v>1283671</v>
      </c>
      <c r="M18" s="23">
        <f>VLOOKUP(A1,'2020'!A40:D210,4,FALSE)</f>
        <v>50010000</v>
      </c>
      <c r="N18" s="6"/>
      <c r="O18" s="6"/>
    </row>
    <row r="19" spans="1:17" x14ac:dyDescent="0.2">
      <c r="A19" s="13">
        <v>2021</v>
      </c>
      <c r="B19" s="26">
        <f>VLOOKUP(A1,'2021'!A40:E210,5,FALSE)</f>
        <v>781650</v>
      </c>
      <c r="C19" s="26">
        <v>922807</v>
      </c>
      <c r="D19" s="26">
        <f>VLOOKUP(A1,'2021'!A40:F210,6,FALSE)</f>
        <v>296294</v>
      </c>
      <c r="E19" s="17">
        <v>160999</v>
      </c>
      <c r="F19" s="4">
        <f>D19/E19</f>
        <v>1.8403468344523879</v>
      </c>
      <c r="G19" s="140"/>
      <c r="J19" s="6">
        <v>2021</v>
      </c>
      <c r="K19" s="17">
        <f>VLOOKUP(A1,'2021'!A40:B210,2,FALSE)</f>
        <v>500120</v>
      </c>
      <c r="L19" s="17">
        <f>VLOOKUP(A1,'2021'!A40:C210,3,FALSE)</f>
        <v>1464103</v>
      </c>
      <c r="M19" s="23">
        <f>VLOOKUP(A1,'2021'!A40:D210,4,FALSE)</f>
        <v>50012010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628857</v>
      </c>
      <c r="C20" s="26">
        <v>781000</v>
      </c>
      <c r="D20" s="26">
        <f>VLOOKUP(A1,'2022'!A40:F210,6,FALSE)</f>
        <v>203890</v>
      </c>
      <c r="E20" s="17">
        <v>110923</v>
      </c>
      <c r="F20" s="4">
        <f>D20/E20</f>
        <v>1.8381219404451736</v>
      </c>
      <c r="G20" s="140"/>
      <c r="J20" s="13">
        <v>2022</v>
      </c>
      <c r="K20" s="17">
        <f>VLOOKUP(A1,'2022'!A40:B210,2,FALSE)</f>
        <v>500120</v>
      </c>
      <c r="L20" s="17">
        <f>VLOOKUP(A1,'2022'!A40:C210,3,FALSE)</f>
        <v>1534708</v>
      </c>
      <c r="M20" s="23">
        <f>VLOOKUP(A1,'2022'!A40:D210,4,FALSE)</f>
        <v>50012010</v>
      </c>
      <c r="N20" s="23"/>
      <c r="O20" s="6"/>
    </row>
    <row r="21" spans="1:17" x14ac:dyDescent="0.2">
      <c r="A21" s="13">
        <v>2023</v>
      </c>
      <c r="B21" s="3">
        <f>VLOOKUP(A1,'2023'!A40:E210,5,FALSE)</f>
        <v>394859</v>
      </c>
      <c r="C21" s="3">
        <v>902099</v>
      </c>
      <c r="D21" s="26">
        <f>VLOOKUP(A1,'2023'!A40:F210,6,FALSE)</f>
        <v>166466</v>
      </c>
      <c r="E21" s="3">
        <v>127054</v>
      </c>
      <c r="F21" s="4">
        <f>D21/E21</f>
        <v>1.3101988131030899</v>
      </c>
      <c r="G21" s="141"/>
      <c r="J21" s="13">
        <v>2023</v>
      </c>
      <c r="K21" s="17">
        <f>VLOOKUP(A1,'2023'!A40:B210,2,FALSE)</f>
        <v>500120</v>
      </c>
      <c r="L21" s="17">
        <f>VLOOKUP(A1,'2023'!A40:C210,3,FALSE)</f>
        <v>1594911</v>
      </c>
      <c r="M21" s="23">
        <f>VLOOKUP(A1,'2023'!A40:D210,4,FALSE)</f>
        <v>50012010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>
        <v>218000</v>
      </c>
      <c r="F22" s="3"/>
      <c r="G22" s="3">
        <f>E22 + E22 * G18</f>
        <v>218000</v>
      </c>
      <c r="J22" s="13">
        <v>2024</v>
      </c>
      <c r="K22" s="17">
        <f>K21</f>
        <v>500120</v>
      </c>
      <c r="L22" s="17">
        <f>L21</f>
        <v>1594911</v>
      </c>
      <c r="M22" s="23">
        <f>M21</f>
        <v>50012010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40834.441466921366</v>
      </c>
      <c r="L26" s="60">
        <f>K26-K26*(100%-(VLOOKUP(B31,J18:K21,2,FALSE)/K22))</f>
        <v>40834.441466921366</v>
      </c>
      <c r="M26" s="60">
        <f>K26-K26*(100%-(VLOOKUP(B31,J18:L21,3,FALSE)/L22))</f>
        <v>37485.369562968699</v>
      </c>
      <c r="N26" s="39">
        <f>K26-K26*(100%-(VLOOKUP(B31,J18:M21,4,FALSE)/M22))</f>
        <v>40834.441466921366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40834.441466921366</v>
      </c>
      <c r="L27" s="60">
        <f>K27-K27*(100%-(VLOOKUP(B31,J18:K21,2,FALSE)/K22))</f>
        <v>40834.441466921366</v>
      </c>
      <c r="M27" s="60">
        <f>K27-K27*(100%-(VLOOKUP(B31,J18:L21,3,FALSE)/L22))</f>
        <v>37485.369562968699</v>
      </c>
      <c r="N27" s="39">
        <f>K27-K27*(100%-(VLOOKUP(B31,J18:M21,4,FALSE)/M22))</f>
        <v>40834.441466921366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60">
        <v>55500</v>
      </c>
      <c r="D31" s="26">
        <f>VLOOKUP(B31,A18:D21,4,FALSE)</f>
        <v>296294</v>
      </c>
      <c r="E31" s="43">
        <f>E22/D31</f>
        <v>0.73575570210669128</v>
      </c>
      <c r="F31" s="43">
        <f>G22/D31</f>
        <v>0.73575570210669128</v>
      </c>
      <c r="G31" s="72"/>
      <c r="J31" s="42"/>
      <c r="K31" s="74">
        <f>SUM(I3:I6)</f>
        <v>3.3733497213969206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2.540469779159046</v>
      </c>
      <c r="L32" s="13" t="e">
        <f>E22/N22*1000</f>
        <v>#DIV/0!</v>
      </c>
      <c r="N32" s="130" t="s">
        <v>71</v>
      </c>
      <c r="O32" s="131"/>
      <c r="P32" s="74">
        <f>K31*P26</f>
        <v>42.301805506317379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31.857491030654437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31.890559887515018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77EAB-6CC5-4C45-8814-F9CC9742208D}">
  <sheetPr codeName="Sheet31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178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407624</v>
      </c>
      <c r="D3" s="45">
        <v>-295868</v>
      </c>
      <c r="E3" s="45">
        <v>111066</v>
      </c>
      <c r="F3" s="45">
        <v>-7775</v>
      </c>
      <c r="G3" s="45">
        <v>0</v>
      </c>
      <c r="H3" s="45">
        <v>85091</v>
      </c>
      <c r="I3" s="77">
        <f t="shared" ref="I3:I5" si="0">H3/$M$21*1000</f>
        <v>0.97934151181114115</v>
      </c>
      <c r="J3" s="45">
        <v>3055764</v>
      </c>
      <c r="K3" s="45">
        <v>4261884</v>
      </c>
      <c r="L3" s="45">
        <v>1206120</v>
      </c>
      <c r="M3" s="45">
        <v>1990987</v>
      </c>
      <c r="N3" s="45">
        <v>243092</v>
      </c>
      <c r="O3" s="45">
        <v>164925</v>
      </c>
      <c r="P3" s="45">
        <v>110211</v>
      </c>
      <c r="Q3" s="45">
        <v>319773</v>
      </c>
      <c r="R3" s="45">
        <v>1291715</v>
      </c>
      <c r="S3" s="45">
        <v>242198</v>
      </c>
      <c r="T3" s="45">
        <v>-60474</v>
      </c>
      <c r="U3" s="45">
        <v>-178001</v>
      </c>
      <c r="V3" s="45">
        <v>3722</v>
      </c>
    </row>
    <row r="4" spans="1:22" x14ac:dyDescent="0.2">
      <c r="B4" t="s">
        <v>21</v>
      </c>
      <c r="C4" s="45">
        <v>286092</v>
      </c>
      <c r="D4" s="45">
        <v>-222335</v>
      </c>
      <c r="E4" s="45">
        <v>63756</v>
      </c>
      <c r="F4" s="45">
        <v>-6442</v>
      </c>
      <c r="G4" s="45">
        <v>0</v>
      </c>
      <c r="H4" s="45">
        <v>37123</v>
      </c>
      <c r="I4" s="77">
        <f t="shared" si="0"/>
        <v>0.42726134306759811</v>
      </c>
      <c r="J4" s="45">
        <v>3114773</v>
      </c>
      <c r="K4" s="45">
        <v>4342678</v>
      </c>
      <c r="L4" s="45">
        <v>1227904</v>
      </c>
      <c r="M4" s="45">
        <v>1983969</v>
      </c>
      <c r="N4" s="45">
        <v>241766</v>
      </c>
      <c r="O4" s="45">
        <v>212911</v>
      </c>
      <c r="P4" s="45">
        <v>112912</v>
      </c>
      <c r="Q4" s="45">
        <v>316426</v>
      </c>
      <c r="R4" s="45">
        <v>1205399</v>
      </c>
      <c r="S4" s="45">
        <v>13430</v>
      </c>
      <c r="T4" s="45">
        <v>118861</v>
      </c>
      <c r="U4" s="45">
        <v>-13802</v>
      </c>
      <c r="V4" s="45">
        <v>118489</v>
      </c>
    </row>
    <row r="5" spans="1:22" x14ac:dyDescent="0.2">
      <c r="B5" t="s">
        <v>22</v>
      </c>
      <c r="C5" s="45">
        <v>146001</v>
      </c>
      <c r="D5" s="45">
        <v>-114898</v>
      </c>
      <c r="E5" s="45">
        <v>31004</v>
      </c>
      <c r="F5" s="45">
        <v>-4385</v>
      </c>
      <c r="G5" s="45">
        <v>32</v>
      </c>
      <c r="H5" s="45">
        <v>28880</v>
      </c>
      <c r="I5" s="77">
        <f t="shared" si="0"/>
        <v>0.33238982807941797</v>
      </c>
      <c r="J5" s="45">
        <v>3019434</v>
      </c>
      <c r="K5" s="45">
        <v>4241559</v>
      </c>
      <c r="L5" s="45">
        <v>1222124</v>
      </c>
      <c r="M5" s="45">
        <v>1931224</v>
      </c>
      <c r="N5" s="45">
        <v>267819</v>
      </c>
      <c r="O5" s="45">
        <v>211707</v>
      </c>
      <c r="P5" s="45">
        <v>105427</v>
      </c>
      <c r="Q5" s="45">
        <v>196533</v>
      </c>
      <c r="R5" s="45">
        <v>1287836</v>
      </c>
      <c r="S5" s="45">
        <v>103836</v>
      </c>
      <c r="T5" s="45">
        <v>-94841</v>
      </c>
      <c r="U5" s="45">
        <v>-450</v>
      </c>
      <c r="V5" s="45">
        <v>8544</v>
      </c>
    </row>
    <row r="6" spans="1:22" x14ac:dyDescent="0.2">
      <c r="B6" t="s">
        <v>23</v>
      </c>
      <c r="C6" s="45">
        <v>179757</v>
      </c>
      <c r="D6" s="45">
        <v>-111191</v>
      </c>
      <c r="E6" s="45">
        <v>68566</v>
      </c>
      <c r="F6" s="45">
        <v>-3232</v>
      </c>
      <c r="G6" s="45">
        <v>-32</v>
      </c>
      <c r="H6" s="45">
        <v>55047</v>
      </c>
      <c r="I6" s="77">
        <f>H6/$M$21*1000</f>
        <v>0.63355480838946399</v>
      </c>
      <c r="J6" s="45">
        <v>3061250</v>
      </c>
      <c r="K6" s="45">
        <v>4193156</v>
      </c>
      <c r="L6" s="45">
        <v>1131906</v>
      </c>
      <c r="M6" s="45">
        <v>1884103</v>
      </c>
      <c r="N6" s="45">
        <v>219290</v>
      </c>
      <c r="O6" s="45">
        <v>195614</v>
      </c>
      <c r="P6" s="45">
        <v>101631</v>
      </c>
      <c r="Q6" s="45">
        <v>188533</v>
      </c>
      <c r="R6" s="45">
        <v>1267160</v>
      </c>
      <c r="S6" s="45">
        <v>-58609</v>
      </c>
      <c r="T6" s="45">
        <v>-51132</v>
      </c>
      <c r="U6" s="45">
        <v>-13420</v>
      </c>
      <c r="V6" s="45">
        <v>-123162</v>
      </c>
    </row>
    <row r="7" spans="1:22" x14ac:dyDescent="0.2">
      <c r="B7" t="s">
        <v>110</v>
      </c>
      <c r="C7" s="45">
        <v>381884</v>
      </c>
      <c r="D7" s="45">
        <v>-289100</v>
      </c>
      <c r="E7" s="45">
        <v>92665</v>
      </c>
      <c r="F7" s="45">
        <v>-10205</v>
      </c>
      <c r="G7" s="45">
        <v>-97</v>
      </c>
      <c r="H7" s="45">
        <v>52549</v>
      </c>
      <c r="I7" s="77">
        <f t="shared" ref="I7:I9" si="1">H7/$M$20*1000</f>
        <v>1.2220697674418604</v>
      </c>
      <c r="J7" s="45">
        <v>2975984</v>
      </c>
      <c r="K7" s="45">
        <v>4137969</v>
      </c>
      <c r="L7" s="45">
        <v>1161985</v>
      </c>
      <c r="M7" s="45">
        <v>1878206</v>
      </c>
      <c r="N7" s="45">
        <v>304074</v>
      </c>
      <c r="O7" s="45">
        <v>196356</v>
      </c>
      <c r="P7" s="45">
        <v>80933</v>
      </c>
      <c r="Q7" s="45">
        <v>311159</v>
      </c>
      <c r="R7" s="45">
        <v>1208993</v>
      </c>
      <c r="S7" s="45">
        <v>173539</v>
      </c>
      <c r="T7" s="45">
        <v>-166816</v>
      </c>
      <c r="U7" s="45">
        <v>-64719</v>
      </c>
      <c r="V7" s="45">
        <v>-57997</v>
      </c>
    </row>
    <row r="8" spans="1:22" x14ac:dyDescent="0.2">
      <c r="B8" t="s">
        <v>109</v>
      </c>
      <c r="C8" s="45">
        <v>340817</v>
      </c>
      <c r="D8" s="45">
        <v>-219106</v>
      </c>
      <c r="E8" s="45">
        <v>121711</v>
      </c>
      <c r="F8" s="45">
        <v>-4950</v>
      </c>
      <c r="G8" s="45">
        <v>-78</v>
      </c>
      <c r="H8" s="45">
        <v>85046</v>
      </c>
      <c r="I8" s="77">
        <f t="shared" si="1"/>
        <v>1.9778139534883721</v>
      </c>
      <c r="J8" s="45">
        <v>3072421</v>
      </c>
      <c r="K8" s="45">
        <v>4255624</v>
      </c>
      <c r="L8" s="45">
        <v>1183203</v>
      </c>
      <c r="M8" s="45">
        <v>1867754</v>
      </c>
      <c r="N8" s="45">
        <v>311766</v>
      </c>
      <c r="O8" s="45">
        <v>260142</v>
      </c>
      <c r="P8" s="45">
        <v>86315</v>
      </c>
      <c r="Q8" s="45">
        <v>370636</v>
      </c>
      <c r="R8" s="45">
        <v>1082942</v>
      </c>
      <c r="S8" s="45">
        <v>-195849</v>
      </c>
      <c r="T8" s="45">
        <v>43426</v>
      </c>
      <c r="U8" s="45">
        <v>72703</v>
      </c>
      <c r="V8" s="45">
        <v>-79718</v>
      </c>
    </row>
    <row r="9" spans="1:22" x14ac:dyDescent="0.2">
      <c r="B9" t="s">
        <v>108</v>
      </c>
      <c r="C9" s="45">
        <v>295795</v>
      </c>
      <c r="D9" s="45">
        <v>-201971</v>
      </c>
      <c r="E9" s="45">
        <v>93621</v>
      </c>
      <c r="F9" s="45">
        <v>-5646</v>
      </c>
      <c r="G9" s="45">
        <v>-331</v>
      </c>
      <c r="H9" s="45">
        <v>64190</v>
      </c>
      <c r="I9" s="77">
        <f t="shared" si="1"/>
        <v>1.4927906976744185</v>
      </c>
      <c r="J9" s="45">
        <v>2802002</v>
      </c>
      <c r="K9" s="45">
        <v>3992041</v>
      </c>
      <c r="L9" s="45">
        <v>1190039</v>
      </c>
      <c r="M9" s="45">
        <v>1642422</v>
      </c>
      <c r="N9" s="45">
        <v>362592</v>
      </c>
      <c r="O9" s="45">
        <v>231802</v>
      </c>
      <c r="P9" s="45">
        <v>90656</v>
      </c>
      <c r="Q9" s="45">
        <v>447303</v>
      </c>
      <c r="R9" s="45">
        <v>816992</v>
      </c>
      <c r="S9" s="45">
        <v>262575</v>
      </c>
      <c r="T9" s="45">
        <v>-140829</v>
      </c>
      <c r="U9" s="45">
        <v>-168355</v>
      </c>
      <c r="V9" s="45">
        <v>-46608</v>
      </c>
    </row>
    <row r="10" spans="1:22" x14ac:dyDescent="0.2">
      <c r="B10" t="s">
        <v>107</v>
      </c>
      <c r="C10" s="45">
        <v>204338</v>
      </c>
      <c r="D10" s="45">
        <v>-148197</v>
      </c>
      <c r="E10" s="45">
        <v>55654</v>
      </c>
      <c r="F10" s="45">
        <v>-5261</v>
      </c>
      <c r="G10" s="45">
        <v>-439</v>
      </c>
      <c r="H10" s="45">
        <v>37820</v>
      </c>
      <c r="I10" s="77">
        <f>H10/$M$20*1000</f>
        <v>0.87953488372093025</v>
      </c>
      <c r="J10" s="45">
        <v>2771589</v>
      </c>
      <c r="K10" s="45">
        <v>3879215</v>
      </c>
      <c r="L10" s="45">
        <v>1107625</v>
      </c>
      <c r="M10" s="45">
        <v>1535397</v>
      </c>
      <c r="N10" s="45">
        <v>269997</v>
      </c>
      <c r="O10" s="45">
        <v>196830</v>
      </c>
      <c r="P10" s="45">
        <v>80686</v>
      </c>
      <c r="Q10" s="45">
        <v>493178</v>
      </c>
      <c r="R10" s="45">
        <v>705882</v>
      </c>
      <c r="S10" s="45">
        <v>-151909</v>
      </c>
      <c r="T10" s="45">
        <v>-10062</v>
      </c>
      <c r="U10" s="45">
        <v>62729</v>
      </c>
      <c r="V10" s="45">
        <v>-99242</v>
      </c>
    </row>
    <row r="11" spans="1:22" x14ac:dyDescent="0.2">
      <c r="B11" t="s">
        <v>106</v>
      </c>
      <c r="C11" s="45">
        <v>488364</v>
      </c>
      <c r="D11" s="45">
        <v>-279371</v>
      </c>
      <c r="E11" s="45">
        <v>208481</v>
      </c>
      <c r="F11" s="45">
        <v>-9723</v>
      </c>
      <c r="G11" s="45">
        <v>-570</v>
      </c>
      <c r="H11" s="45">
        <v>309510</v>
      </c>
      <c r="I11" s="77"/>
      <c r="J11" s="45">
        <v>2809015</v>
      </c>
      <c r="K11" s="45">
        <v>4033695</v>
      </c>
      <c r="L11" s="45">
        <v>1224680</v>
      </c>
      <c r="M11" s="45">
        <v>1625735</v>
      </c>
      <c r="N11" s="45">
        <v>398842</v>
      </c>
      <c r="O11" s="45">
        <v>213562</v>
      </c>
      <c r="P11" s="45">
        <v>53368</v>
      </c>
      <c r="Q11" s="45">
        <v>592654</v>
      </c>
      <c r="R11" s="45">
        <v>704840</v>
      </c>
      <c r="S11" s="45">
        <v>13241</v>
      </c>
      <c r="T11" s="45">
        <v>345901</v>
      </c>
      <c r="U11" s="45">
        <v>-59229</v>
      </c>
      <c r="V11" s="45">
        <v>299912</v>
      </c>
    </row>
    <row r="12" spans="1:22" x14ac:dyDescent="0.2">
      <c r="B12" t="s">
        <v>105</v>
      </c>
      <c r="C12" s="45">
        <v>303022</v>
      </c>
      <c r="D12" s="45">
        <v>-205329</v>
      </c>
      <c r="E12" s="45">
        <v>95602</v>
      </c>
      <c r="F12" s="45">
        <v>-3989</v>
      </c>
      <c r="G12" s="45">
        <v>-945</v>
      </c>
      <c r="H12" s="45">
        <v>68702</v>
      </c>
      <c r="I12" s="77"/>
      <c r="J12" s="45">
        <v>2484517</v>
      </c>
      <c r="K12" s="45">
        <v>3748785</v>
      </c>
      <c r="L12" s="45">
        <v>1264268</v>
      </c>
      <c r="M12" s="45">
        <v>1294992</v>
      </c>
      <c r="N12" s="45">
        <v>410064</v>
      </c>
      <c r="O12" s="45">
        <v>229499</v>
      </c>
      <c r="P12" s="45">
        <v>69589</v>
      </c>
      <c r="Q12" s="45">
        <v>292701</v>
      </c>
      <c r="R12" s="45">
        <v>628255</v>
      </c>
      <c r="S12" s="45">
        <v>42384</v>
      </c>
      <c r="T12" s="45">
        <v>23150</v>
      </c>
      <c r="U12" s="45">
        <v>-65854</v>
      </c>
      <c r="V12" s="45">
        <v>-318</v>
      </c>
    </row>
    <row r="13" spans="1:22" x14ac:dyDescent="0.2">
      <c r="B13" t="s">
        <v>104</v>
      </c>
      <c r="C13" s="45">
        <v>224963</v>
      </c>
      <c r="D13" s="45">
        <v>-162240</v>
      </c>
      <c r="E13" s="45">
        <v>62068</v>
      </c>
      <c r="F13" s="45">
        <v>-12463</v>
      </c>
      <c r="G13" s="45">
        <v>-1278</v>
      </c>
      <c r="H13" s="45">
        <v>30836</v>
      </c>
      <c r="J13" s="45">
        <v>2498594</v>
      </c>
      <c r="K13" s="45">
        <v>3731215</v>
      </c>
      <c r="L13" s="45">
        <v>1232621</v>
      </c>
      <c r="M13" s="45">
        <v>1269401</v>
      </c>
      <c r="N13" s="45">
        <v>359261</v>
      </c>
      <c r="O13" s="45">
        <v>216199</v>
      </c>
      <c r="P13" s="45">
        <v>76874</v>
      </c>
      <c r="Q13" s="45">
        <v>293040</v>
      </c>
      <c r="R13" s="45">
        <v>633899</v>
      </c>
      <c r="S13" s="45">
        <v>146778</v>
      </c>
      <c r="T13" s="45">
        <v>-297018</v>
      </c>
      <c r="U13" s="45">
        <v>123674</v>
      </c>
      <c r="V13" s="45">
        <v>-26565</v>
      </c>
    </row>
    <row r="14" spans="1:22" x14ac:dyDescent="0.2">
      <c r="B14" t="s">
        <v>103</v>
      </c>
      <c r="C14" s="45">
        <v>201525</v>
      </c>
      <c r="D14" s="45">
        <v>-134674</v>
      </c>
      <c r="E14" s="45">
        <v>66838</v>
      </c>
      <c r="F14" s="45">
        <v>-5144</v>
      </c>
      <c r="G14" s="45">
        <v>-1968</v>
      </c>
      <c r="H14" s="45">
        <v>39454</v>
      </c>
      <c r="J14" s="45">
        <v>2356744</v>
      </c>
      <c r="K14" s="45">
        <v>3569815</v>
      </c>
      <c r="L14" s="45">
        <v>1213070</v>
      </c>
      <c r="M14" s="45">
        <v>1052402</v>
      </c>
      <c r="N14" s="45">
        <v>320508</v>
      </c>
      <c r="O14" s="45">
        <v>196717</v>
      </c>
      <c r="P14" s="45">
        <v>70919</v>
      </c>
      <c r="Q14" s="45">
        <v>319430</v>
      </c>
      <c r="R14" s="45">
        <v>409163</v>
      </c>
      <c r="S14" s="45">
        <v>35635</v>
      </c>
      <c r="T14" s="45">
        <v>98033</v>
      </c>
      <c r="U14" s="45">
        <v>-180313</v>
      </c>
      <c r="V14" s="45">
        <v>-46644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1137598</v>
      </c>
      <c r="C18" s="26">
        <v>721000</v>
      </c>
      <c r="D18" s="26">
        <f>VLOOKUP(A1,'2020'!A40:F210,6,FALSE)</f>
        <v>177939</v>
      </c>
      <c r="E18" s="17">
        <v>141800</v>
      </c>
      <c r="F18" s="4">
        <f>D18/E18</f>
        <v>1.2548589562764456</v>
      </c>
      <c r="G18" s="139">
        <v>0</v>
      </c>
      <c r="J18" s="6">
        <v>2020</v>
      </c>
      <c r="K18" s="17">
        <f>VLOOKUP(A1,'2020'!A40:B210,2,FALSE)</f>
        <v>0</v>
      </c>
      <c r="L18" s="17">
        <f>VLOOKUP(A1,'2020'!A40:C210,3,FALSE)</f>
        <v>2325050</v>
      </c>
      <c r="M18" s="23">
        <f>VLOOKUP(A1,'2020'!A40:D210,4,FALSE)</f>
        <v>43000000</v>
      </c>
      <c r="N18" s="6"/>
      <c r="O18" s="6"/>
    </row>
    <row r="19" spans="1:17" x14ac:dyDescent="0.2">
      <c r="A19" s="13">
        <v>2021</v>
      </c>
      <c r="B19" s="26">
        <f>VLOOKUP(A1,'2021'!A40:E210,5,FALSE)</f>
        <v>1216841</v>
      </c>
      <c r="C19" s="26">
        <v>1087200</v>
      </c>
      <c r="D19" s="26">
        <f>VLOOKUP(A1,'2021'!A40:F210,6,FALSE)</f>
        <v>431075</v>
      </c>
      <c r="E19" s="17">
        <v>336900</v>
      </c>
      <c r="F19" s="4">
        <f>D19/E19</f>
        <v>1.2795339863460968</v>
      </c>
      <c r="G19" s="140"/>
      <c r="J19" s="6">
        <v>2021</v>
      </c>
      <c r="K19" s="17">
        <f>VLOOKUP(A1,'2021'!A40:B210,2,FALSE)</f>
        <v>430000</v>
      </c>
      <c r="L19" s="17">
        <f>VLOOKUP(A1,'2021'!A40:C210,3,FALSE)</f>
        <v>2742552</v>
      </c>
      <c r="M19" s="23">
        <f>VLOOKUP(A1,'2021'!A40:D210,4,FALSE)</f>
        <v>43000000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1210731</v>
      </c>
      <c r="C20" s="26">
        <v>910100</v>
      </c>
      <c r="D20" s="26">
        <f>VLOOKUP(A1,'2022'!A40:F210,6,FALSE)</f>
        <v>247964</v>
      </c>
      <c r="E20" s="17">
        <v>260600</v>
      </c>
      <c r="F20" s="4">
        <f>D20/E20</f>
        <v>0.95151189562547966</v>
      </c>
      <c r="G20" s="140"/>
      <c r="J20" s="13">
        <v>2022</v>
      </c>
      <c r="K20" s="17">
        <f>VLOOKUP(A1,'2022'!A40:B210,2,FALSE)</f>
        <v>430000</v>
      </c>
      <c r="L20" s="17">
        <f>VLOOKUP(A1,'2022'!A40:C210,3,FALSE)</f>
        <v>2991291</v>
      </c>
      <c r="M20" s="23">
        <f>VLOOKUP(A1,'2022'!A40:D210,4,FALSE)</f>
        <v>43000000</v>
      </c>
      <c r="N20" s="23"/>
      <c r="O20" s="6"/>
    </row>
    <row r="21" spans="1:17" x14ac:dyDescent="0.2">
      <c r="A21" s="13">
        <v>2023</v>
      </c>
      <c r="B21" s="3">
        <f>VLOOKUP(A1,'2023'!A40:E210,5,FALSE)</f>
        <v>1018687</v>
      </c>
      <c r="C21" s="3">
        <v>819700</v>
      </c>
      <c r="D21" s="26">
        <f>VLOOKUP(A1,'2023'!A40:F210,6,FALSE)</f>
        <v>206144</v>
      </c>
      <c r="E21" s="3">
        <v>220000</v>
      </c>
      <c r="F21" s="4">
        <f>D21/E21</f>
        <v>0.93701818181818186</v>
      </c>
      <c r="G21" s="141"/>
      <c r="J21" s="13">
        <v>2023</v>
      </c>
      <c r="K21" s="17">
        <f>VLOOKUP(A1,'2023'!A40:B210,2,FALSE)</f>
        <v>868859</v>
      </c>
      <c r="L21" s="17">
        <f>VLOOKUP(A1,'2023'!A40:C210,3,FALSE)</f>
        <v>3055764</v>
      </c>
      <c r="M21" s="23">
        <f>VLOOKUP(A1,'2023'!A40:D210,4,FALSE)</f>
        <v>86885932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868859</v>
      </c>
      <c r="L22" s="17">
        <f>L21</f>
        <v>3055764</v>
      </c>
      <c r="M22" s="23">
        <f>M21</f>
        <v>86885932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60">
        <v>97000</v>
      </c>
      <c r="D31" s="26">
        <f>VLOOKUP(B31,A18:D21,4,FALSE)</f>
        <v>431075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2.3725474913476212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2.532055477059278</v>
      </c>
      <c r="L32" s="13" t="e">
        <f>E22/N22*1000</f>
        <v>#DIV/0!</v>
      </c>
      <c r="N32" s="130" t="s">
        <v>71</v>
      </c>
      <c r="O32" s="131"/>
      <c r="P32" s="74">
        <f>K31*P26</f>
        <v>29.751745541499169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31.751975682323344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35.169836240002581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AF9A7-342E-8A4F-AFED-7C542DAED86B}">
  <sheetPr codeName="Sheet32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180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7606796</v>
      </c>
      <c r="D3" s="45">
        <v>-5988029</v>
      </c>
      <c r="E3" s="45">
        <v>1603147</v>
      </c>
      <c r="F3" s="45">
        <v>-217989</v>
      </c>
      <c r="G3" s="45">
        <v>-114630</v>
      </c>
      <c r="H3" s="45">
        <v>1164396</v>
      </c>
      <c r="I3" s="77">
        <f t="shared" ref="I3:I5" si="0">H3/$M$21*1000</f>
        <v>0.291099</v>
      </c>
      <c r="J3" s="45">
        <v>54853576</v>
      </c>
      <c r="K3" s="45">
        <v>78385273</v>
      </c>
      <c r="L3" s="45">
        <v>23531697</v>
      </c>
      <c r="M3" s="45">
        <v>24185726</v>
      </c>
      <c r="N3" s="45">
        <v>10016576</v>
      </c>
      <c r="O3" s="45">
        <v>3377456</v>
      </c>
      <c r="P3" s="45">
        <v>2866845</v>
      </c>
      <c r="Q3" s="45">
        <v>5677906</v>
      </c>
      <c r="R3" s="45">
        <v>11227060</v>
      </c>
      <c r="S3" s="45">
        <v>-1690343</v>
      </c>
      <c r="T3" s="45">
        <v>1552076</v>
      </c>
      <c r="U3" s="45">
        <v>265350</v>
      </c>
      <c r="V3" s="45">
        <v>127083</v>
      </c>
    </row>
    <row r="4" spans="1:22" x14ac:dyDescent="0.2">
      <c r="B4" t="s">
        <v>21</v>
      </c>
      <c r="C4" s="45">
        <v>6199494</v>
      </c>
      <c r="D4" s="45">
        <v>-4960823</v>
      </c>
      <c r="E4" s="45">
        <v>1234500</v>
      </c>
      <c r="F4" s="45">
        <v>-158520</v>
      </c>
      <c r="G4" s="45">
        <v>-93463</v>
      </c>
      <c r="H4" s="45">
        <v>312834</v>
      </c>
      <c r="I4" s="77">
        <f t="shared" si="0"/>
        <v>7.82085E-2</v>
      </c>
      <c r="J4" s="45">
        <v>55290020</v>
      </c>
      <c r="K4" s="45">
        <v>77796794</v>
      </c>
      <c r="L4" s="45">
        <v>22506774</v>
      </c>
      <c r="M4" s="45">
        <v>23730999</v>
      </c>
      <c r="N4" s="45">
        <v>8306811</v>
      </c>
      <c r="O4" s="45">
        <v>3672301</v>
      </c>
      <c r="P4" s="45">
        <v>2836796</v>
      </c>
      <c r="Q4" s="45">
        <v>5534414</v>
      </c>
      <c r="R4" s="45">
        <v>10770292</v>
      </c>
      <c r="S4" s="45">
        <v>3258348</v>
      </c>
      <c r="T4" s="45">
        <v>-1537257</v>
      </c>
      <c r="U4" s="45">
        <v>-482716</v>
      </c>
      <c r="V4" s="45">
        <v>1238374</v>
      </c>
    </row>
    <row r="5" spans="1:22" x14ac:dyDescent="0.2">
      <c r="B5" t="s">
        <v>22</v>
      </c>
      <c r="C5" s="45">
        <v>4161201</v>
      </c>
      <c r="D5" s="45">
        <v>-3252382</v>
      </c>
      <c r="E5" s="45">
        <v>905836</v>
      </c>
      <c r="F5" s="45">
        <v>-104714</v>
      </c>
      <c r="G5" s="45">
        <v>-113444</v>
      </c>
      <c r="H5" s="45">
        <v>558183</v>
      </c>
      <c r="I5" s="77">
        <f t="shared" si="0"/>
        <v>0.13954575</v>
      </c>
      <c r="J5" s="45">
        <v>54174590</v>
      </c>
      <c r="K5" s="45">
        <v>76664275</v>
      </c>
      <c r="L5" s="45">
        <v>22489684</v>
      </c>
      <c r="M5" s="45">
        <v>22626045</v>
      </c>
      <c r="N5" s="45">
        <v>8284461</v>
      </c>
      <c r="O5" s="45">
        <v>3877530</v>
      </c>
      <c r="P5" s="45">
        <v>2614569</v>
      </c>
      <c r="Q5" s="45">
        <v>4301260</v>
      </c>
      <c r="R5" s="45">
        <v>10747900</v>
      </c>
      <c r="S5" s="45">
        <v>2100493</v>
      </c>
      <c r="T5" s="45">
        <v>-1016719</v>
      </c>
      <c r="U5" s="45">
        <v>-331080</v>
      </c>
      <c r="V5" s="45">
        <v>752692</v>
      </c>
    </row>
    <row r="6" spans="1:22" x14ac:dyDescent="0.2">
      <c r="B6" t="s">
        <v>23</v>
      </c>
      <c r="C6" s="45">
        <v>4142023</v>
      </c>
      <c r="D6" s="45">
        <v>-3129291</v>
      </c>
      <c r="E6" s="45">
        <v>1005877</v>
      </c>
      <c r="F6" s="45">
        <v>-109152</v>
      </c>
      <c r="G6" s="45">
        <v>-121115</v>
      </c>
      <c r="H6" s="45">
        <v>549814</v>
      </c>
      <c r="I6" s="77">
        <f>H6/$M$21*1000</f>
        <v>0.13745350000000001</v>
      </c>
      <c r="J6" s="45">
        <v>54290962</v>
      </c>
      <c r="K6" s="45">
        <v>77043060</v>
      </c>
      <c r="L6" s="45">
        <v>22752098</v>
      </c>
      <c r="M6" s="45">
        <v>22405646</v>
      </c>
      <c r="N6" s="45">
        <v>8400935</v>
      </c>
      <c r="O6" s="45">
        <v>4023529</v>
      </c>
      <c r="P6" s="45">
        <v>2766076</v>
      </c>
      <c r="Q6" s="45">
        <v>3576550</v>
      </c>
      <c r="R6" s="45">
        <v>11012622</v>
      </c>
      <c r="S6" s="45">
        <v>-823570</v>
      </c>
      <c r="T6" s="45">
        <v>423949</v>
      </c>
      <c r="U6" s="45">
        <v>-385609</v>
      </c>
      <c r="V6" s="45">
        <v>-785230</v>
      </c>
    </row>
    <row r="7" spans="1:22" x14ac:dyDescent="0.2">
      <c r="B7" t="s">
        <v>110</v>
      </c>
      <c r="C7" s="45">
        <v>9036882</v>
      </c>
      <c r="D7" s="45">
        <v>-7324787</v>
      </c>
      <c r="E7" s="45">
        <v>1687992</v>
      </c>
      <c r="F7" s="45">
        <v>-219507</v>
      </c>
      <c r="G7" s="45">
        <v>-135190</v>
      </c>
      <c r="H7" s="45">
        <v>911627</v>
      </c>
      <c r="I7" s="77">
        <f t="shared" ref="I7:I9" si="1">H7/$M$20*1000</f>
        <v>0.22790675000000002</v>
      </c>
      <c r="J7" s="45">
        <v>53203257</v>
      </c>
      <c r="K7" s="45">
        <v>78063988</v>
      </c>
      <c r="L7" s="45">
        <v>24860731</v>
      </c>
      <c r="M7" s="45">
        <v>23314794</v>
      </c>
      <c r="N7" s="45">
        <v>10232094</v>
      </c>
      <c r="O7" s="45">
        <v>4003321</v>
      </c>
      <c r="P7" s="45">
        <v>2942282</v>
      </c>
      <c r="Q7" s="45">
        <v>4164223</v>
      </c>
      <c r="R7" s="45">
        <v>11317923</v>
      </c>
      <c r="S7" s="45">
        <v>-1235802</v>
      </c>
      <c r="T7" s="45">
        <v>771557</v>
      </c>
      <c r="U7" s="45">
        <v>-504067</v>
      </c>
      <c r="V7" s="45">
        <v>-968312</v>
      </c>
    </row>
    <row r="8" spans="1:22" x14ac:dyDescent="0.2">
      <c r="B8" t="s">
        <v>109</v>
      </c>
      <c r="C8" s="45">
        <v>5853642</v>
      </c>
      <c r="D8" s="45">
        <v>-4266681</v>
      </c>
      <c r="E8" s="45">
        <v>1580495</v>
      </c>
      <c r="F8" s="45">
        <v>-131585</v>
      </c>
      <c r="G8" s="45">
        <v>-125792</v>
      </c>
      <c r="H8" s="45">
        <v>835095</v>
      </c>
      <c r="I8" s="77">
        <f t="shared" si="1"/>
        <v>0.20877375000000001</v>
      </c>
      <c r="J8" s="45">
        <v>54845730</v>
      </c>
      <c r="K8" s="45">
        <v>79587100</v>
      </c>
      <c r="L8" s="45">
        <v>24741370</v>
      </c>
      <c r="M8" s="45">
        <v>24433688</v>
      </c>
      <c r="N8" s="45">
        <v>9081808</v>
      </c>
      <c r="O8" s="45">
        <v>5447463</v>
      </c>
      <c r="P8" s="45">
        <v>2628383</v>
      </c>
      <c r="Q8" s="45">
        <v>5139700</v>
      </c>
      <c r="R8" s="45">
        <v>10426562</v>
      </c>
      <c r="S8" s="45">
        <v>1065749</v>
      </c>
      <c r="T8" s="45">
        <v>-1117835</v>
      </c>
      <c r="U8" s="45">
        <v>-742147</v>
      </c>
      <c r="V8" s="45">
        <v>-794234</v>
      </c>
    </row>
    <row r="9" spans="1:22" x14ac:dyDescent="0.2">
      <c r="B9" t="s">
        <v>108</v>
      </c>
      <c r="C9" s="45">
        <v>5577098</v>
      </c>
      <c r="D9" s="45">
        <v>-4090895</v>
      </c>
      <c r="E9" s="45">
        <v>1470850</v>
      </c>
      <c r="F9" s="45">
        <v>-128243</v>
      </c>
      <c r="G9" s="45">
        <v>-114189</v>
      </c>
      <c r="H9" s="45">
        <v>1017118</v>
      </c>
      <c r="I9" s="77">
        <f t="shared" si="1"/>
        <v>0.25427949999999999</v>
      </c>
      <c r="J9" s="45">
        <v>53854118</v>
      </c>
      <c r="K9" s="45">
        <v>79273792</v>
      </c>
      <c r="L9" s="45">
        <v>25419673</v>
      </c>
      <c r="M9" s="45">
        <v>24144910</v>
      </c>
      <c r="N9" s="45">
        <v>9648366</v>
      </c>
      <c r="O9" s="45">
        <v>4618678</v>
      </c>
      <c r="P9" s="45">
        <v>2475087</v>
      </c>
      <c r="Q9" s="45">
        <v>5973065</v>
      </c>
      <c r="R9" s="45">
        <v>10172765</v>
      </c>
      <c r="S9" s="45">
        <v>2635292</v>
      </c>
      <c r="T9" s="45">
        <v>-1514689</v>
      </c>
      <c r="U9" s="45">
        <v>-217673</v>
      </c>
      <c r="V9" s="45">
        <v>902929</v>
      </c>
    </row>
    <row r="10" spans="1:22" x14ac:dyDescent="0.2">
      <c r="B10" t="s">
        <v>107</v>
      </c>
      <c r="C10" s="45">
        <v>4904892</v>
      </c>
      <c r="D10" s="45">
        <v>-3423294</v>
      </c>
      <c r="E10" s="45">
        <v>1470201</v>
      </c>
      <c r="F10" s="45">
        <v>-113335</v>
      </c>
      <c r="G10" s="45">
        <v>-126126</v>
      </c>
      <c r="H10" s="45">
        <v>1055094</v>
      </c>
      <c r="I10" s="77">
        <f>H10/$M$20*1000</f>
        <v>0.26377349999999999</v>
      </c>
      <c r="J10" s="45">
        <v>53917936</v>
      </c>
      <c r="K10" s="45">
        <v>79340163</v>
      </c>
      <c r="L10" s="45">
        <v>25422226</v>
      </c>
      <c r="M10" s="45">
        <v>22789797</v>
      </c>
      <c r="N10" s="45">
        <v>9396758</v>
      </c>
      <c r="O10" s="45">
        <v>3966074</v>
      </c>
      <c r="P10" s="45">
        <v>3066416</v>
      </c>
      <c r="Q10" s="45">
        <v>5051844</v>
      </c>
      <c r="R10" s="45">
        <v>9858579</v>
      </c>
      <c r="S10" s="45">
        <v>-437268</v>
      </c>
      <c r="T10" s="45">
        <v>487977</v>
      </c>
      <c r="U10" s="45">
        <v>-298815</v>
      </c>
      <c r="V10" s="45">
        <v>-248106</v>
      </c>
    </row>
    <row r="11" spans="1:22" x14ac:dyDescent="0.2">
      <c r="B11" t="s">
        <v>106</v>
      </c>
      <c r="C11" s="45">
        <v>9678063</v>
      </c>
      <c r="D11" s="45">
        <v>-7091410</v>
      </c>
      <c r="E11" s="45">
        <v>2564448</v>
      </c>
      <c r="F11" s="45">
        <v>-192881</v>
      </c>
      <c r="G11" s="45">
        <v>-149982</v>
      </c>
      <c r="H11" s="45">
        <v>1437516</v>
      </c>
      <c r="I11" s="77"/>
      <c r="J11" s="45">
        <v>51916745</v>
      </c>
      <c r="K11" s="45">
        <v>79023272</v>
      </c>
      <c r="L11" s="45">
        <v>27106526</v>
      </c>
      <c r="M11" s="45">
        <v>22843448</v>
      </c>
      <c r="N11" s="45">
        <v>10989788</v>
      </c>
      <c r="O11" s="45">
        <v>3573202</v>
      </c>
      <c r="P11" s="45">
        <v>2824495</v>
      </c>
      <c r="Q11" s="45">
        <v>5328589</v>
      </c>
      <c r="R11" s="45">
        <v>10226655</v>
      </c>
      <c r="S11" s="45">
        <v>-2272858</v>
      </c>
      <c r="T11" s="45">
        <v>672185</v>
      </c>
      <c r="U11" s="45">
        <v>-393331</v>
      </c>
      <c r="V11" s="45">
        <v>-1994004</v>
      </c>
    </row>
    <row r="12" spans="1:22" x14ac:dyDescent="0.2">
      <c r="B12" t="s">
        <v>105</v>
      </c>
      <c r="C12" s="45">
        <v>6160837</v>
      </c>
      <c r="D12" s="45">
        <v>-4061708</v>
      </c>
      <c r="E12" s="45">
        <v>2089335</v>
      </c>
      <c r="F12" s="45">
        <v>-116240</v>
      </c>
      <c r="G12" s="45">
        <v>-147071</v>
      </c>
      <c r="H12" s="45">
        <v>1240537</v>
      </c>
      <c r="I12" s="77"/>
      <c r="J12" s="45">
        <v>53421350</v>
      </c>
      <c r="K12" s="45">
        <v>79367556</v>
      </c>
      <c r="L12" s="45">
        <v>25946205</v>
      </c>
      <c r="M12" s="45">
        <v>23213058</v>
      </c>
      <c r="N12" s="45">
        <v>8797935</v>
      </c>
      <c r="O12" s="45">
        <v>3610527</v>
      </c>
      <c r="P12" s="45">
        <v>2567273</v>
      </c>
      <c r="Q12" s="45">
        <v>7325879</v>
      </c>
      <c r="R12" s="45">
        <v>8879988</v>
      </c>
      <c r="S12" s="45">
        <v>2197937</v>
      </c>
      <c r="T12" s="45">
        <v>-656375</v>
      </c>
      <c r="U12" s="45">
        <v>-762792</v>
      </c>
      <c r="V12" s="45">
        <v>778769</v>
      </c>
    </row>
    <row r="13" spans="1:22" x14ac:dyDescent="0.2">
      <c r="B13" t="s">
        <v>104</v>
      </c>
      <c r="C13" s="45">
        <v>5696229</v>
      </c>
      <c r="D13" s="45">
        <v>-4046675</v>
      </c>
      <c r="E13" s="45">
        <v>1647181</v>
      </c>
      <c r="F13" s="45">
        <v>-106698</v>
      </c>
      <c r="G13" s="45">
        <v>-137984</v>
      </c>
      <c r="H13" s="45">
        <v>759864</v>
      </c>
      <c r="J13" s="45">
        <v>52792883</v>
      </c>
      <c r="K13" s="45">
        <v>79002742</v>
      </c>
      <c r="L13" s="45">
        <v>26209858</v>
      </c>
      <c r="M13" s="45">
        <v>21933579</v>
      </c>
      <c r="N13" s="45">
        <v>8651728</v>
      </c>
      <c r="O13" s="45">
        <v>3177458</v>
      </c>
      <c r="P13" s="45">
        <v>2460422</v>
      </c>
      <c r="Q13" s="45">
        <v>6557563</v>
      </c>
      <c r="R13" s="45">
        <v>8856546</v>
      </c>
      <c r="S13" s="45">
        <v>4642875</v>
      </c>
      <c r="T13" s="45">
        <v>-1262667</v>
      </c>
      <c r="U13" s="45">
        <v>-1474816</v>
      </c>
      <c r="V13" s="45">
        <v>1905392</v>
      </c>
    </row>
    <row r="14" spans="1:22" x14ac:dyDescent="0.2">
      <c r="B14" t="s">
        <v>103</v>
      </c>
      <c r="C14" s="45">
        <v>4854675</v>
      </c>
      <c r="D14" s="45">
        <v>-3453444</v>
      </c>
      <c r="E14" s="45">
        <v>1396202</v>
      </c>
      <c r="F14" s="45">
        <v>-94345</v>
      </c>
      <c r="G14" s="45">
        <v>-147115</v>
      </c>
      <c r="H14" s="45">
        <v>817931</v>
      </c>
      <c r="J14" s="45">
        <v>52137156</v>
      </c>
      <c r="K14" s="45">
        <v>79045278</v>
      </c>
      <c r="L14" s="45">
        <v>26908121</v>
      </c>
      <c r="M14" s="45">
        <v>21914093</v>
      </c>
      <c r="N14" s="45">
        <v>8878789</v>
      </c>
      <c r="O14" s="45">
        <v>2488453</v>
      </c>
      <c r="P14" s="45">
        <v>2623980</v>
      </c>
      <c r="Q14" s="45">
        <v>4658542</v>
      </c>
      <c r="R14" s="45">
        <v>11291352</v>
      </c>
      <c r="S14" s="45">
        <v>-504840</v>
      </c>
      <c r="T14" s="45">
        <v>235870</v>
      </c>
      <c r="U14" s="45">
        <v>-599757</v>
      </c>
      <c r="V14" s="45">
        <v>-868726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21116314</v>
      </c>
      <c r="C18" s="26">
        <v>24647000</v>
      </c>
      <c r="D18" s="26">
        <f>VLOOKUP(A1,'2020'!A40:F210,6,FALSE)</f>
        <v>3770729</v>
      </c>
      <c r="E18" s="17">
        <v>4029000</v>
      </c>
      <c r="F18" s="4">
        <f>D18/E18</f>
        <v>0.93589699677339289</v>
      </c>
      <c r="G18" s="139">
        <v>0</v>
      </c>
      <c r="J18" s="6">
        <v>2020</v>
      </c>
      <c r="K18" s="17">
        <f>VLOOKUP(A1,'2020'!A40:B210,2,FALSE)</f>
        <v>40000000</v>
      </c>
      <c r="L18" s="17">
        <f>VLOOKUP(A1,'2020'!A40:C210,3,FALSE)</f>
        <v>51430652</v>
      </c>
      <c r="M18" s="23">
        <f>VLOOKUP(A1,'2020'!A40:D210,4,FALSE)</f>
        <v>4000000000</v>
      </c>
      <c r="N18" s="6"/>
      <c r="O18" s="6"/>
    </row>
    <row r="19" spans="1:17" x14ac:dyDescent="0.2">
      <c r="A19" s="13">
        <v>2021</v>
      </c>
      <c r="B19" s="26">
        <f>VLOOKUP(A1,'2021'!A40:E210,5,FALSE)</f>
        <v>26189593</v>
      </c>
      <c r="C19" s="26">
        <v>26914000</v>
      </c>
      <c r="D19" s="26">
        <f>VLOOKUP(A1,'2021'!A40:F210,6,FALSE)</f>
        <v>4158196</v>
      </c>
      <c r="E19" s="17">
        <v>4564000</v>
      </c>
      <c r="F19" s="4">
        <f>D19/E19</f>
        <v>0.91108588957055214</v>
      </c>
      <c r="G19" s="140"/>
      <c r="J19" s="6">
        <v>2021</v>
      </c>
      <c r="K19" s="17">
        <f>VLOOKUP(A1,'2021'!A40:B210,2,FALSE)</f>
        <v>40000000</v>
      </c>
      <c r="L19" s="17">
        <f>VLOOKUP(A1,'2021'!A40:C210,3,FALSE)</f>
        <v>51940039</v>
      </c>
      <c r="M19" s="23">
        <f>VLOOKUP(A1,'2021'!A40:D210,4,FALSE)</f>
        <v>4000000000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25315198</v>
      </c>
      <c r="C20" s="26">
        <v>29707000</v>
      </c>
      <c r="D20" s="26">
        <f>VLOOKUP(A1,'2022'!A40:F210,6,FALSE)</f>
        <v>3818934</v>
      </c>
      <c r="E20" s="17">
        <v>5340000</v>
      </c>
      <c r="F20" s="4">
        <f>D20/E20</f>
        <v>0.7151561797752809</v>
      </c>
      <c r="G20" s="140"/>
      <c r="J20" s="13">
        <v>2022</v>
      </c>
      <c r="K20" s="17">
        <f>VLOOKUP(A1,'2022'!A40:B210,2,FALSE)</f>
        <v>40000000</v>
      </c>
      <c r="L20" s="17">
        <f>VLOOKUP(A1,'2022'!A40:C210,3,FALSE)</f>
        <v>53203257</v>
      </c>
      <c r="M20" s="23">
        <f>VLOOKUP(A1,'2022'!A40:D210,4,FALSE)</f>
        <v>4000000000</v>
      </c>
      <c r="N20" s="23"/>
      <c r="O20" s="6"/>
    </row>
    <row r="21" spans="1:17" x14ac:dyDescent="0.2">
      <c r="A21" s="13">
        <v>2023</v>
      </c>
      <c r="B21" s="3">
        <f>VLOOKUP(A1,'2023'!A40:E210,5,FALSE)</f>
        <v>22079889</v>
      </c>
      <c r="C21" s="3">
        <v>27527000</v>
      </c>
      <c r="D21" s="26">
        <f>VLOOKUP(A1,'2023'!A40:F210,6,FALSE)</f>
        <v>2585229</v>
      </c>
      <c r="E21" s="3">
        <v>4264000</v>
      </c>
      <c r="F21" s="4">
        <f>D21/E21</f>
        <v>0.60629197936210133</v>
      </c>
      <c r="G21" s="141"/>
      <c r="J21" s="13">
        <v>2023</v>
      </c>
      <c r="K21" s="17">
        <f>VLOOKUP(A1,'2023'!A40:B210,2,FALSE)</f>
        <v>40000000</v>
      </c>
      <c r="L21" s="17">
        <f>VLOOKUP(A1,'2023'!A40:C210,3,FALSE)</f>
        <v>54853576</v>
      </c>
      <c r="M21" s="23">
        <f>VLOOKUP(A1,'2023'!A40:D210,4,FALSE)</f>
        <v>4000000000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40000000</v>
      </c>
      <c r="L22" s="17">
        <f>L21</f>
        <v>54853576</v>
      </c>
      <c r="M22" s="23">
        <f>M21</f>
        <v>4000000000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60">
        <v>42000</v>
      </c>
      <c r="D31" s="26">
        <f>VLOOKUP(B31,A18:D21,4,FALSE)</f>
        <v>4158196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0.64630675000000004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1.0660000000000001</v>
      </c>
      <c r="L32" s="13" t="e">
        <f>E22/N22*1000</f>
        <v>#DIV/0!</v>
      </c>
      <c r="N32" s="130" t="s">
        <v>71</v>
      </c>
      <c r="O32" s="131"/>
      <c r="P32" s="74">
        <f>K31*P26</f>
        <v>8.1046866449999992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13.36764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13.713394000000001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6B5A6-E359-4A42-BF98-B2E349A08CB0}">
  <sheetPr codeName="Sheet33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203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1200535</v>
      </c>
      <c r="D3" s="45">
        <v>-973690</v>
      </c>
      <c r="E3" s="45">
        <v>226845</v>
      </c>
      <c r="F3" s="45">
        <v>0</v>
      </c>
      <c r="G3" s="45">
        <v>-11510</v>
      </c>
      <c r="H3" s="45">
        <v>240145</v>
      </c>
      <c r="I3" s="77">
        <f t="shared" ref="I3:I5" si="0">H3/$M$21*1000</f>
        <v>0.83419588923119403</v>
      </c>
      <c r="J3" s="45">
        <v>4358560</v>
      </c>
      <c r="K3" s="45">
        <v>8471043</v>
      </c>
      <c r="L3" s="45">
        <v>4112483</v>
      </c>
      <c r="M3" s="45">
        <v>4790998</v>
      </c>
      <c r="N3" s="45">
        <v>4112483</v>
      </c>
      <c r="O3" s="45">
        <v>260356</v>
      </c>
      <c r="P3" s="45">
        <v>2346415</v>
      </c>
      <c r="Q3" s="45">
        <v>1152</v>
      </c>
      <c r="R3" s="45">
        <v>2100390</v>
      </c>
      <c r="S3" s="45">
        <v>331268</v>
      </c>
      <c r="T3" s="45">
        <v>-669275</v>
      </c>
      <c r="U3" s="45">
        <v>273816</v>
      </c>
      <c r="V3" s="45">
        <v>-64191</v>
      </c>
    </row>
    <row r="4" spans="1:22" x14ac:dyDescent="0.2">
      <c r="B4" t="s">
        <v>21</v>
      </c>
      <c r="C4" s="45">
        <v>816425</v>
      </c>
      <c r="D4" s="45">
        <v>-948558</v>
      </c>
      <c r="E4" s="45">
        <v>-132132</v>
      </c>
      <c r="F4" s="45">
        <v>0</v>
      </c>
      <c r="G4" s="45">
        <v>-10308</v>
      </c>
      <c r="H4" s="45">
        <v>-123766</v>
      </c>
      <c r="I4" s="77">
        <f t="shared" si="0"/>
        <v>-0.42992812020482607</v>
      </c>
      <c r="J4" s="45">
        <v>4118415</v>
      </c>
      <c r="K4" s="45">
        <v>7836810</v>
      </c>
      <c r="L4" s="45">
        <v>3718395</v>
      </c>
      <c r="M4" s="45">
        <v>4958716</v>
      </c>
      <c r="N4" s="45">
        <v>3718395</v>
      </c>
      <c r="O4" s="45">
        <v>340715</v>
      </c>
      <c r="P4" s="45">
        <v>3083333</v>
      </c>
      <c r="Q4" s="45">
        <v>65344</v>
      </c>
      <c r="R4" s="45">
        <v>1430490</v>
      </c>
      <c r="S4" s="45">
        <v>271960</v>
      </c>
      <c r="T4" s="45">
        <v>-626805</v>
      </c>
      <c r="U4" s="45">
        <v>144342</v>
      </c>
      <c r="V4" s="45">
        <v>-210502</v>
      </c>
    </row>
    <row r="5" spans="1:22" x14ac:dyDescent="0.2">
      <c r="B5" t="s">
        <v>22</v>
      </c>
      <c r="C5" s="45">
        <v>2182760</v>
      </c>
      <c r="D5" s="45">
        <v>-2020512</v>
      </c>
      <c r="E5" s="45">
        <v>162247</v>
      </c>
      <c r="F5" s="45">
        <v>0</v>
      </c>
      <c r="G5" s="45">
        <v>-4917</v>
      </c>
      <c r="H5" s="45">
        <v>144245</v>
      </c>
      <c r="I5" s="77">
        <f t="shared" si="0"/>
        <v>0.50106638090384381</v>
      </c>
      <c r="J5" s="45">
        <v>4672653</v>
      </c>
      <c r="K5" s="45">
        <v>9166040</v>
      </c>
      <c r="L5" s="45">
        <v>4493387</v>
      </c>
      <c r="M5" s="45">
        <v>6667456</v>
      </c>
      <c r="N5" s="45">
        <v>4493387</v>
      </c>
      <c r="O5" s="45">
        <v>345118</v>
      </c>
      <c r="P5" s="45">
        <v>5251192</v>
      </c>
      <c r="Q5" s="45">
        <v>275846</v>
      </c>
      <c r="R5" s="45">
        <v>780000</v>
      </c>
      <c r="S5" s="45">
        <v>310051</v>
      </c>
      <c r="T5" s="45">
        <v>264482</v>
      </c>
      <c r="U5" s="45">
        <v>-299676</v>
      </c>
      <c r="V5" s="45">
        <v>274857</v>
      </c>
    </row>
    <row r="6" spans="1:22" x14ac:dyDescent="0.2">
      <c r="B6" t="s">
        <v>23</v>
      </c>
      <c r="C6" s="45">
        <v>2182877</v>
      </c>
      <c r="D6" s="45">
        <v>-1931234</v>
      </c>
      <c r="E6" s="45">
        <v>251643</v>
      </c>
      <c r="F6" s="45">
        <v>0</v>
      </c>
      <c r="G6" s="45">
        <v>-7107</v>
      </c>
      <c r="H6" s="45">
        <v>233821</v>
      </c>
      <c r="I6" s="77">
        <f>H6/$M$21*1000</f>
        <v>0.81222809975609322</v>
      </c>
      <c r="J6" s="45">
        <v>4559786</v>
      </c>
      <c r="K6" s="45">
        <v>8427807</v>
      </c>
      <c r="L6" s="45">
        <v>3868020</v>
      </c>
      <c r="M6" s="45">
        <v>5735747</v>
      </c>
      <c r="N6" s="45">
        <v>3868020</v>
      </c>
      <c r="O6" s="45">
        <v>310205</v>
      </c>
      <c r="P6" s="45">
        <v>4383730</v>
      </c>
      <c r="Q6" s="45">
        <v>989</v>
      </c>
      <c r="R6" s="45">
        <v>1030000</v>
      </c>
      <c r="S6" s="45">
        <v>-56769</v>
      </c>
      <c r="T6" s="45">
        <v>-58501</v>
      </c>
      <c r="U6" s="45">
        <v>-268038</v>
      </c>
      <c r="V6" s="45">
        <v>-383309</v>
      </c>
    </row>
    <row r="7" spans="1:22" x14ac:dyDescent="0.2">
      <c r="B7" t="s">
        <v>110</v>
      </c>
      <c r="C7" s="45">
        <v>1924869</v>
      </c>
      <c r="D7" s="45">
        <v>-1859985</v>
      </c>
      <c r="E7" s="45">
        <v>64884</v>
      </c>
      <c r="F7" s="45">
        <v>0</v>
      </c>
      <c r="G7" s="45">
        <v>-7946</v>
      </c>
      <c r="H7" s="45">
        <v>159850</v>
      </c>
      <c r="I7" s="77">
        <f t="shared" ref="I7:I9" si="1">H7/$M$20*1000</f>
        <v>0.55527374250393047</v>
      </c>
      <c r="J7" s="45">
        <v>4613841</v>
      </c>
      <c r="K7" s="45">
        <v>7444781</v>
      </c>
      <c r="L7" s="45">
        <v>2830940</v>
      </c>
      <c r="M7" s="45">
        <v>4556819</v>
      </c>
      <c r="N7" s="45">
        <v>2830940</v>
      </c>
      <c r="O7" s="45">
        <v>307450</v>
      </c>
      <c r="P7" s="45">
        <v>2911381</v>
      </c>
      <c r="Q7" s="45">
        <v>384299</v>
      </c>
      <c r="R7" s="45">
        <v>949000</v>
      </c>
      <c r="S7" s="45">
        <v>712923</v>
      </c>
      <c r="T7" s="45">
        <v>-541822</v>
      </c>
      <c r="U7" s="45">
        <v>-186891</v>
      </c>
      <c r="V7" s="45">
        <v>-15790</v>
      </c>
    </row>
    <row r="8" spans="1:22" x14ac:dyDescent="0.2">
      <c r="B8" t="s">
        <v>109</v>
      </c>
      <c r="C8" s="45">
        <v>2168333</v>
      </c>
      <c r="D8" s="45">
        <v>-1745805</v>
      </c>
      <c r="E8" s="45">
        <v>422527</v>
      </c>
      <c r="F8" s="45">
        <v>0</v>
      </c>
      <c r="G8" s="45">
        <v>-409</v>
      </c>
      <c r="H8" s="45">
        <v>198978</v>
      </c>
      <c r="I8" s="77">
        <f t="shared" si="1"/>
        <v>0.69119336087548999</v>
      </c>
      <c r="J8" s="45">
        <v>4453991</v>
      </c>
      <c r="K8" s="45">
        <v>7339914</v>
      </c>
      <c r="L8" s="45">
        <v>2885923</v>
      </c>
      <c r="M8" s="45">
        <v>4223407</v>
      </c>
      <c r="N8" s="45">
        <v>2885923</v>
      </c>
      <c r="O8" s="45">
        <v>304631</v>
      </c>
      <c r="P8" s="45">
        <v>3110389</v>
      </c>
      <c r="Q8" s="45">
        <v>400089</v>
      </c>
      <c r="R8" s="45">
        <v>404000</v>
      </c>
      <c r="S8" s="45">
        <v>168687</v>
      </c>
      <c r="T8" s="45">
        <v>-404024</v>
      </c>
      <c r="U8" s="45">
        <v>430506</v>
      </c>
      <c r="V8" s="45">
        <v>195170</v>
      </c>
    </row>
    <row r="9" spans="1:22" x14ac:dyDescent="0.2">
      <c r="B9" t="s">
        <v>108</v>
      </c>
      <c r="C9" s="45">
        <v>2687969</v>
      </c>
      <c r="D9" s="45">
        <v>-2278942</v>
      </c>
      <c r="E9" s="45">
        <v>409026</v>
      </c>
      <c r="F9" s="45">
        <v>0</v>
      </c>
      <c r="G9" s="45">
        <v>-4893</v>
      </c>
      <c r="H9" s="45">
        <v>365004</v>
      </c>
      <c r="I9" s="77">
        <f t="shared" si="1"/>
        <v>1.2679207826644017</v>
      </c>
      <c r="J9" s="45">
        <v>4442132</v>
      </c>
      <c r="K9" s="45">
        <v>7800068</v>
      </c>
      <c r="L9" s="45">
        <v>3357936</v>
      </c>
      <c r="M9" s="45">
        <v>4475436</v>
      </c>
      <c r="N9" s="45">
        <v>3357936</v>
      </c>
      <c r="O9" s="45">
        <v>309142</v>
      </c>
      <c r="P9" s="45">
        <v>3949226</v>
      </c>
      <c r="Q9" s="45">
        <v>204919</v>
      </c>
      <c r="R9" s="45">
        <v>0</v>
      </c>
      <c r="S9" s="45">
        <v>823936</v>
      </c>
      <c r="T9" s="45">
        <v>735</v>
      </c>
      <c r="U9" s="45">
        <v>-676241</v>
      </c>
      <c r="V9" s="45">
        <v>148430</v>
      </c>
    </row>
    <row r="10" spans="1:22" x14ac:dyDescent="0.2">
      <c r="B10" t="s">
        <v>107</v>
      </c>
      <c r="C10" s="45">
        <v>2006519</v>
      </c>
      <c r="D10" s="45">
        <v>-1821431</v>
      </c>
      <c r="E10" s="45">
        <v>185087</v>
      </c>
      <c r="F10" s="45">
        <v>0</v>
      </c>
      <c r="G10" s="45">
        <v>-2117</v>
      </c>
      <c r="H10" s="45">
        <v>159584</v>
      </c>
      <c r="I10" s="77">
        <f>H10/$M$20*1000</f>
        <v>0.55434973364871587</v>
      </c>
      <c r="J10" s="45">
        <v>4371158</v>
      </c>
      <c r="K10" s="45">
        <v>7050990</v>
      </c>
      <c r="L10" s="45">
        <v>2679832</v>
      </c>
      <c r="M10" s="45">
        <v>3377400</v>
      </c>
      <c r="N10" s="45">
        <v>2679832</v>
      </c>
      <c r="O10" s="45">
        <v>310404</v>
      </c>
      <c r="P10" s="45">
        <v>2967851</v>
      </c>
      <c r="Q10" s="45">
        <v>56488</v>
      </c>
      <c r="R10" s="45">
        <v>490</v>
      </c>
      <c r="S10" s="45">
        <v>-322137</v>
      </c>
      <c r="T10" s="45">
        <v>-1063</v>
      </c>
      <c r="U10" s="45">
        <v>378701</v>
      </c>
      <c r="V10" s="45">
        <v>55501</v>
      </c>
    </row>
    <row r="11" spans="1:22" x14ac:dyDescent="0.2">
      <c r="B11" t="s">
        <v>106</v>
      </c>
      <c r="C11" s="45">
        <v>1634556</v>
      </c>
      <c r="D11" s="45">
        <v>-1484732</v>
      </c>
      <c r="E11" s="45">
        <v>149824</v>
      </c>
      <c r="F11" s="45">
        <v>0</v>
      </c>
      <c r="G11" s="45">
        <v>-4375</v>
      </c>
      <c r="H11" s="45">
        <v>121101</v>
      </c>
      <c r="I11" s="77"/>
      <c r="J11" s="45">
        <v>4233573</v>
      </c>
      <c r="K11" s="45">
        <v>6624064</v>
      </c>
      <c r="L11" s="45">
        <v>2390490</v>
      </c>
      <c r="M11" s="45">
        <v>2581043</v>
      </c>
      <c r="N11" s="45">
        <v>2390490</v>
      </c>
      <c r="O11" s="45">
        <v>310903</v>
      </c>
      <c r="P11" s="45">
        <v>2230443</v>
      </c>
      <c r="Q11" s="45">
        <v>987</v>
      </c>
      <c r="R11" s="45">
        <v>490</v>
      </c>
      <c r="S11" s="45">
        <v>250421</v>
      </c>
      <c r="T11" s="45">
        <v>426830</v>
      </c>
      <c r="U11" s="45">
        <v>-692769</v>
      </c>
      <c r="V11" s="45">
        <v>-15518</v>
      </c>
    </row>
    <row r="12" spans="1:22" x14ac:dyDescent="0.2">
      <c r="B12" t="s">
        <v>105</v>
      </c>
      <c r="C12" s="45">
        <v>1249646</v>
      </c>
      <c r="D12" s="45">
        <v>-944593</v>
      </c>
      <c r="E12" s="45">
        <v>305052</v>
      </c>
      <c r="F12" s="45">
        <v>0</v>
      </c>
      <c r="G12" s="45">
        <v>-6520</v>
      </c>
      <c r="H12" s="45">
        <v>273219</v>
      </c>
      <c r="I12" s="77"/>
      <c r="J12" s="45">
        <v>4112472</v>
      </c>
      <c r="K12" s="45">
        <v>6699999</v>
      </c>
      <c r="L12" s="45">
        <v>2587527</v>
      </c>
      <c r="M12" s="45">
        <v>2805015</v>
      </c>
      <c r="N12" s="45">
        <v>2587527</v>
      </c>
      <c r="O12" s="45">
        <v>310007</v>
      </c>
      <c r="P12" s="45">
        <v>1767707</v>
      </c>
      <c r="Q12" s="45">
        <v>16506</v>
      </c>
      <c r="R12" s="45">
        <v>420000</v>
      </c>
      <c r="S12" s="45">
        <v>39060</v>
      </c>
      <c r="T12" s="45">
        <v>533</v>
      </c>
      <c r="U12" s="45">
        <v>-24120</v>
      </c>
      <c r="V12" s="45">
        <v>15474</v>
      </c>
    </row>
    <row r="13" spans="1:22" x14ac:dyDescent="0.2">
      <c r="B13" t="s">
        <v>104</v>
      </c>
      <c r="C13" s="45">
        <v>1615686</v>
      </c>
      <c r="D13" s="45">
        <v>-1542789</v>
      </c>
      <c r="E13" s="45">
        <v>72897</v>
      </c>
      <c r="F13" s="45">
        <v>0</v>
      </c>
      <c r="G13" s="45">
        <v>-5425</v>
      </c>
      <c r="H13" s="45">
        <v>24551</v>
      </c>
      <c r="J13" s="45">
        <v>4127128</v>
      </c>
      <c r="K13" s="45">
        <v>6989372</v>
      </c>
      <c r="L13" s="45">
        <v>2862244</v>
      </c>
      <c r="M13" s="45">
        <v>2909124</v>
      </c>
      <c r="N13" s="45">
        <v>2862244</v>
      </c>
      <c r="O13" s="45">
        <v>314047</v>
      </c>
      <c r="P13" s="45">
        <v>2170831</v>
      </c>
      <c r="Q13" s="45">
        <v>1031</v>
      </c>
      <c r="R13" s="45">
        <v>420490</v>
      </c>
      <c r="S13" s="45">
        <v>251433</v>
      </c>
      <c r="T13" s="45">
        <v>-419524</v>
      </c>
      <c r="U13" s="45">
        <v>107548</v>
      </c>
      <c r="V13" s="45">
        <v>-60542</v>
      </c>
    </row>
    <row r="14" spans="1:22" x14ac:dyDescent="0.2">
      <c r="B14" t="s">
        <v>103</v>
      </c>
      <c r="C14" s="45">
        <v>1649693</v>
      </c>
      <c r="D14" s="45">
        <v>-1501662</v>
      </c>
      <c r="E14" s="45">
        <v>148031</v>
      </c>
      <c r="F14" s="45">
        <v>0</v>
      </c>
      <c r="G14" s="45">
        <v>-4025</v>
      </c>
      <c r="H14" s="45">
        <v>114915</v>
      </c>
      <c r="J14" s="45">
        <v>4124576</v>
      </c>
      <c r="K14" s="45">
        <v>6886767</v>
      </c>
      <c r="L14" s="45">
        <v>2762190</v>
      </c>
      <c r="M14" s="45">
        <v>2601612</v>
      </c>
      <c r="N14" s="45">
        <v>2761681</v>
      </c>
      <c r="O14" s="45">
        <v>313926</v>
      </c>
      <c r="P14" s="45">
        <v>2214422</v>
      </c>
      <c r="Q14" s="45">
        <v>61574</v>
      </c>
      <c r="R14" s="45">
        <v>490</v>
      </c>
      <c r="S14" s="45">
        <v>533429</v>
      </c>
      <c r="T14" s="45">
        <v>375</v>
      </c>
      <c r="U14" s="45">
        <v>-533928</v>
      </c>
      <c r="V14" s="45">
        <v>-123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6082248</v>
      </c>
      <c r="C18" s="26">
        <v>7177400</v>
      </c>
      <c r="D18" s="26">
        <f>VLOOKUP(A1,'2020'!A40:F210,6,FALSE)</f>
        <v>625244</v>
      </c>
      <c r="E18" s="17">
        <v>620020</v>
      </c>
      <c r="F18" s="4">
        <f>D18/E18</f>
        <v>1.0084255346601723</v>
      </c>
      <c r="G18" s="139">
        <v>0</v>
      </c>
      <c r="J18" s="6">
        <v>2020</v>
      </c>
      <c r="K18" s="17">
        <f>VLOOKUP(A1,'2020'!A40:B210,2,FALSE)</f>
        <v>2878760</v>
      </c>
      <c r="L18" s="17">
        <f>VLOOKUP(A1,'2020'!A40:C210,3,FALSE)</f>
        <v>4297536</v>
      </c>
      <c r="M18" s="23">
        <f>VLOOKUP(A1,'2020'!A40:D210,4,FALSE)</f>
        <v>287880000</v>
      </c>
      <c r="N18" s="6"/>
      <c r="O18" s="6"/>
    </row>
    <row r="19" spans="1:17" x14ac:dyDescent="0.2">
      <c r="A19" s="13">
        <v>2021</v>
      </c>
      <c r="B19" s="26">
        <f>VLOOKUP(A1,'2021'!A40:E210,5,FALSE)</f>
        <v>6149583</v>
      </c>
      <c r="C19" s="26">
        <v>7713300</v>
      </c>
      <c r="D19" s="26">
        <f>VLOOKUP(A1,'2021'!A40:F210,6,FALSE)</f>
        <v>533789</v>
      </c>
      <c r="E19" s="17">
        <v>462200</v>
      </c>
      <c r="F19" s="4">
        <f>D19/E19</f>
        <v>1.1548874945910861</v>
      </c>
      <c r="G19" s="140"/>
      <c r="J19" s="6">
        <v>2021</v>
      </c>
      <c r="K19" s="17">
        <f>VLOOKUP(A1,'2021'!A40:B210,2,FALSE)</f>
        <v>2878760</v>
      </c>
      <c r="L19" s="17">
        <f>VLOOKUP(A1,'2021'!A40:C210,3,FALSE)</f>
        <v>4233573</v>
      </c>
      <c r="M19" s="23">
        <f>VLOOKUP(A1,'2021'!A40:D210,4,FALSE)</f>
        <v>287876029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8787691</v>
      </c>
      <c r="C20" s="26">
        <v>8128950</v>
      </c>
      <c r="D20" s="26">
        <f>VLOOKUP(A1,'2022'!A40:F210,6,FALSE)</f>
        <v>883417</v>
      </c>
      <c r="E20" s="17">
        <v>468150</v>
      </c>
      <c r="F20" s="4">
        <f>D20/E20</f>
        <v>1.8870383424116202</v>
      </c>
      <c r="G20" s="140"/>
      <c r="J20" s="13">
        <v>2022</v>
      </c>
      <c r="K20" s="17">
        <f>VLOOKUP(A1,'2022'!A40:B210,2,FALSE)</f>
        <v>2878760</v>
      </c>
      <c r="L20" s="17">
        <f>VLOOKUP(A1,'2022'!A40:C210,3,FALSE)</f>
        <v>4613841</v>
      </c>
      <c r="M20" s="23">
        <f>VLOOKUP(A1,'2022'!A40:D210,4,FALSE)</f>
        <v>287876029</v>
      </c>
      <c r="N20" s="23"/>
      <c r="O20" s="6"/>
    </row>
    <row r="21" spans="1:17" x14ac:dyDescent="0.2">
      <c r="A21" s="13">
        <v>2023</v>
      </c>
      <c r="B21" s="3">
        <f>VLOOKUP(A1,'2023'!A40:E210,5,FALSE)</f>
        <v>6382599</v>
      </c>
      <c r="C21" s="3">
        <v>8299170</v>
      </c>
      <c r="D21" s="26">
        <f>VLOOKUP(A1,'2023'!A40:F210,6,FALSE)</f>
        <v>495787</v>
      </c>
      <c r="E21" s="3">
        <v>473600</v>
      </c>
      <c r="F21" s="4">
        <f>D21/E21</f>
        <v>1.0468475506756756</v>
      </c>
      <c r="G21" s="141"/>
      <c r="J21" s="13">
        <v>2023</v>
      </c>
      <c r="K21" s="17">
        <f>VLOOKUP(A1,'2023'!A40:B210,2,FALSE)</f>
        <v>2878760</v>
      </c>
      <c r="L21" s="17">
        <f>VLOOKUP(A1,'2023'!A40:C210,3,FALSE)</f>
        <v>4358560</v>
      </c>
      <c r="M21" s="23">
        <f>VLOOKUP(A1,'2023'!A40:D210,4,FALSE)</f>
        <v>287876029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2878760</v>
      </c>
      <c r="L22" s="17">
        <f>L21</f>
        <v>4358560</v>
      </c>
      <c r="M22" s="23">
        <f>M21</f>
        <v>287876029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2022</v>
      </c>
      <c r="C31" s="60">
        <v>30600</v>
      </c>
      <c r="D31" s="26">
        <f>VLOOKUP(B31,A18:D21,4,FALSE)</f>
        <v>883417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1.717562249686305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1.6451526083819921</v>
      </c>
      <c r="L32" s="13" t="e">
        <f>E22/N22*1000</f>
        <v>#DIV/0!</v>
      </c>
      <c r="N32" s="130" t="s">
        <v>71</v>
      </c>
      <c r="O32" s="131"/>
      <c r="P32" s="74">
        <f>K31*P26</f>
        <v>21.538230611066265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20.63021370911018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15.14040615031549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98C3D-50EB-F249-8298-CCAD5633721B}">
  <sheetPr codeName="Sheet34"/>
  <dimension ref="A1:V37"/>
  <sheetViews>
    <sheetView topLeftCell="A6" workbookViewId="0">
      <selection activeCell="R28" sqref="R28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204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2847172</v>
      </c>
      <c r="D3" s="45">
        <v>-2568451</v>
      </c>
      <c r="E3" s="45">
        <v>278721</v>
      </c>
      <c r="F3" s="45">
        <v>0</v>
      </c>
      <c r="G3" s="45">
        <v>-9047</v>
      </c>
      <c r="H3" s="45">
        <v>210568</v>
      </c>
      <c r="I3" s="77">
        <f t="shared" ref="I3:I5" si="0">H3/$M$21*1000</f>
        <v>0.46792888888888889</v>
      </c>
      <c r="J3" s="45">
        <v>5166327</v>
      </c>
      <c r="K3" s="45">
        <v>7382474</v>
      </c>
      <c r="L3" s="45">
        <v>2216146</v>
      </c>
      <c r="M3" s="45">
        <v>3946209</v>
      </c>
      <c r="N3" s="45">
        <v>1993396</v>
      </c>
      <c r="O3" s="45">
        <v>725925</v>
      </c>
      <c r="P3" s="45">
        <v>2983605</v>
      </c>
      <c r="Q3" s="45">
        <v>157679</v>
      </c>
      <c r="R3" s="45">
        <v>1500</v>
      </c>
      <c r="S3" s="45">
        <v>300753</v>
      </c>
      <c r="T3" s="45">
        <v>1293</v>
      </c>
      <c r="U3" s="45">
        <v>-404623</v>
      </c>
      <c r="V3" s="45">
        <v>-102576</v>
      </c>
    </row>
    <row r="4" spans="1:22" x14ac:dyDescent="0.2">
      <c r="B4" t="s">
        <v>21</v>
      </c>
      <c r="C4" s="45">
        <v>2507396</v>
      </c>
      <c r="D4" s="45">
        <v>-2444813</v>
      </c>
      <c r="E4" s="45">
        <v>62582</v>
      </c>
      <c r="F4" s="45">
        <v>0</v>
      </c>
      <c r="G4" s="45">
        <v>-13226</v>
      </c>
      <c r="H4" s="45">
        <v>11636</v>
      </c>
      <c r="I4" s="77">
        <f t="shared" si="0"/>
        <v>2.5857777777777778E-2</v>
      </c>
      <c r="J4" s="45">
        <v>5421959</v>
      </c>
      <c r="K4" s="45">
        <v>7440108</v>
      </c>
      <c r="L4" s="45">
        <v>2018149</v>
      </c>
      <c r="M4" s="45">
        <v>3751572</v>
      </c>
      <c r="N4" s="45">
        <v>1746849</v>
      </c>
      <c r="O4" s="45">
        <v>719693</v>
      </c>
      <c r="P4" s="45">
        <v>2716334</v>
      </c>
      <c r="Q4" s="45">
        <v>260255</v>
      </c>
      <c r="R4" s="45">
        <v>1500</v>
      </c>
      <c r="S4" s="45">
        <v>349130</v>
      </c>
      <c r="T4" s="45">
        <v>-642</v>
      </c>
      <c r="U4" s="45">
        <v>-561698</v>
      </c>
      <c r="V4" s="45">
        <v>-213210</v>
      </c>
    </row>
    <row r="5" spans="1:22" x14ac:dyDescent="0.2">
      <c r="B5" t="s">
        <v>22</v>
      </c>
      <c r="C5" s="45">
        <v>3708420</v>
      </c>
      <c r="D5" s="45">
        <v>-3409068</v>
      </c>
      <c r="E5" s="45">
        <v>299352</v>
      </c>
      <c r="F5" s="45">
        <v>0</v>
      </c>
      <c r="G5" s="45">
        <v>-15975</v>
      </c>
      <c r="H5" s="45">
        <v>248318</v>
      </c>
      <c r="I5" s="77">
        <f t="shared" si="0"/>
        <v>0.55181777777777774</v>
      </c>
      <c r="J5" s="45">
        <v>5410322</v>
      </c>
      <c r="K5" s="45">
        <v>7850422</v>
      </c>
      <c r="L5" s="45">
        <v>2440099</v>
      </c>
      <c r="M5" s="45">
        <v>3978037</v>
      </c>
      <c r="N5" s="45">
        <v>2168799</v>
      </c>
      <c r="O5" s="45">
        <v>565056</v>
      </c>
      <c r="P5" s="45">
        <v>2906824</v>
      </c>
      <c r="Q5" s="45">
        <v>473466</v>
      </c>
      <c r="R5" s="45">
        <v>1500</v>
      </c>
      <c r="S5" s="45">
        <v>775123</v>
      </c>
      <c r="T5" s="45">
        <v>281887</v>
      </c>
      <c r="U5" s="45">
        <v>-611282</v>
      </c>
      <c r="V5" s="45">
        <v>445728</v>
      </c>
    </row>
    <row r="6" spans="1:22" x14ac:dyDescent="0.2">
      <c r="B6" t="s">
        <v>23</v>
      </c>
      <c r="C6" s="45">
        <v>2995204</v>
      </c>
      <c r="D6" s="45">
        <v>-2817001</v>
      </c>
      <c r="E6" s="45">
        <v>178202</v>
      </c>
      <c r="F6" s="45">
        <v>0</v>
      </c>
      <c r="G6" s="45">
        <v>-19231</v>
      </c>
      <c r="H6" s="45">
        <v>143944</v>
      </c>
      <c r="I6" s="77">
        <f>H6/$M$21*1000</f>
        <v>0.31987555555555558</v>
      </c>
      <c r="J6" s="45">
        <v>6081336</v>
      </c>
      <c r="K6" s="45">
        <v>8205225</v>
      </c>
      <c r="L6" s="45">
        <v>2123888</v>
      </c>
      <c r="M6" s="45">
        <v>4115344</v>
      </c>
      <c r="N6" s="45">
        <v>1821392</v>
      </c>
      <c r="O6" s="45">
        <v>636320</v>
      </c>
      <c r="P6" s="45">
        <v>3153419</v>
      </c>
      <c r="Q6" s="45">
        <v>27738</v>
      </c>
      <c r="R6" s="45">
        <v>271500</v>
      </c>
      <c r="S6" s="45">
        <v>-276485</v>
      </c>
      <c r="T6" s="45">
        <v>504938</v>
      </c>
      <c r="U6" s="45">
        <v>-224631</v>
      </c>
      <c r="V6" s="45">
        <v>3821</v>
      </c>
    </row>
    <row r="7" spans="1:22" x14ac:dyDescent="0.2">
      <c r="B7" t="s">
        <v>110</v>
      </c>
      <c r="C7" s="45">
        <v>2261895</v>
      </c>
      <c r="D7" s="45">
        <v>-2172859</v>
      </c>
      <c r="E7" s="45">
        <v>89036</v>
      </c>
      <c r="F7" s="45">
        <v>0</v>
      </c>
      <c r="G7" s="45">
        <v>-33046</v>
      </c>
      <c r="H7" s="45">
        <v>25424</v>
      </c>
      <c r="I7" s="77">
        <f t="shared" ref="I7:I9" si="1">H7/$M$20*1000</f>
        <v>5.6497777777777772E-2</v>
      </c>
      <c r="J7" s="45">
        <v>6168624</v>
      </c>
      <c r="K7" s="45">
        <v>8048784</v>
      </c>
      <c r="L7" s="45">
        <v>1880160</v>
      </c>
      <c r="M7" s="45">
        <v>3731489</v>
      </c>
      <c r="N7" s="45">
        <v>1558924</v>
      </c>
      <c r="O7" s="45">
        <v>390988</v>
      </c>
      <c r="P7" s="45">
        <v>2514753</v>
      </c>
      <c r="Q7" s="45">
        <v>23916</v>
      </c>
      <c r="R7" s="45">
        <v>771500</v>
      </c>
      <c r="S7" s="45">
        <v>847085</v>
      </c>
      <c r="T7" s="45">
        <v>-100194</v>
      </c>
      <c r="U7" s="45">
        <v>-737430</v>
      </c>
      <c r="V7" s="45">
        <v>9459</v>
      </c>
    </row>
    <row r="8" spans="1:22" x14ac:dyDescent="0.2">
      <c r="B8" t="s">
        <v>109</v>
      </c>
      <c r="C8" s="45">
        <v>3141272</v>
      </c>
      <c r="D8" s="45">
        <v>-2905709</v>
      </c>
      <c r="E8" s="45">
        <v>235563</v>
      </c>
      <c r="F8" s="45">
        <v>0</v>
      </c>
      <c r="G8" s="45">
        <v>-31082</v>
      </c>
      <c r="H8" s="45">
        <v>147420</v>
      </c>
      <c r="I8" s="77">
        <f t="shared" si="1"/>
        <v>0.3276</v>
      </c>
      <c r="J8" s="45">
        <v>6143199</v>
      </c>
      <c r="K8" s="45">
        <v>8868050</v>
      </c>
      <c r="L8" s="45">
        <v>2724850</v>
      </c>
      <c r="M8" s="45">
        <v>4314465</v>
      </c>
      <c r="N8" s="45">
        <v>1840706</v>
      </c>
      <c r="O8" s="45">
        <v>422595</v>
      </c>
      <c r="P8" s="45">
        <v>3211415</v>
      </c>
      <c r="Q8" s="45">
        <v>14457</v>
      </c>
      <c r="R8" s="45">
        <v>661500</v>
      </c>
      <c r="S8" s="45">
        <v>391773</v>
      </c>
      <c r="T8" s="45">
        <v>-407792</v>
      </c>
      <c r="U8" s="45">
        <v>-359282</v>
      </c>
      <c r="V8" s="45">
        <v>-375300</v>
      </c>
    </row>
    <row r="9" spans="1:22" x14ac:dyDescent="0.2">
      <c r="B9" t="s">
        <v>108</v>
      </c>
      <c r="C9" s="45">
        <v>2415840</v>
      </c>
      <c r="D9" s="45">
        <v>-2069188</v>
      </c>
      <c r="E9" s="45">
        <v>346652</v>
      </c>
      <c r="F9" s="45">
        <v>0</v>
      </c>
      <c r="G9" s="45">
        <v>-33944</v>
      </c>
      <c r="H9" s="45">
        <v>251632</v>
      </c>
      <c r="I9" s="77">
        <f t="shared" si="1"/>
        <v>0.55918222222222225</v>
      </c>
      <c r="J9" s="45">
        <v>5995778</v>
      </c>
      <c r="K9" s="45">
        <v>9013880</v>
      </c>
      <c r="L9" s="45">
        <v>3018101</v>
      </c>
      <c r="M9" s="45">
        <v>4218276</v>
      </c>
      <c r="N9" s="45">
        <v>2092002</v>
      </c>
      <c r="O9" s="45">
        <v>631443</v>
      </c>
      <c r="P9" s="45">
        <v>2934020</v>
      </c>
      <c r="Q9" s="45">
        <v>389757</v>
      </c>
      <c r="R9" s="45">
        <v>251500</v>
      </c>
      <c r="S9" s="45">
        <v>572017</v>
      </c>
      <c r="T9" s="45">
        <v>158713</v>
      </c>
      <c r="U9" s="45">
        <v>-376994</v>
      </c>
      <c r="V9" s="45">
        <v>353736</v>
      </c>
    </row>
    <row r="10" spans="1:22" x14ac:dyDescent="0.2">
      <c r="B10" t="s">
        <v>107</v>
      </c>
      <c r="C10" s="45">
        <v>2598167</v>
      </c>
      <c r="D10" s="45">
        <v>-2182951</v>
      </c>
      <c r="E10" s="45">
        <v>415215</v>
      </c>
      <c r="F10" s="45">
        <v>0</v>
      </c>
      <c r="G10" s="45">
        <v>-35110</v>
      </c>
      <c r="H10" s="45">
        <v>345889</v>
      </c>
      <c r="I10" s="77">
        <f>H10/$M$20*1000</f>
        <v>0.76864222222222223</v>
      </c>
      <c r="J10" s="45">
        <v>6156431</v>
      </c>
      <c r="K10" s="45">
        <v>8908606</v>
      </c>
      <c r="L10" s="45">
        <v>2752174</v>
      </c>
      <c r="M10" s="45">
        <v>3879575</v>
      </c>
      <c r="N10" s="45">
        <v>1392126</v>
      </c>
      <c r="O10" s="45">
        <v>315081</v>
      </c>
      <c r="P10" s="45">
        <v>3126679</v>
      </c>
      <c r="Q10" s="45">
        <v>36021</v>
      </c>
      <c r="R10" s="45">
        <v>401500</v>
      </c>
      <c r="S10" s="45">
        <v>-376713</v>
      </c>
      <c r="T10" s="45">
        <v>565951</v>
      </c>
      <c r="U10" s="45">
        <v>-359022</v>
      </c>
      <c r="V10" s="45">
        <v>-169784</v>
      </c>
    </row>
    <row r="11" spans="1:22" x14ac:dyDescent="0.2">
      <c r="B11" t="s">
        <v>106</v>
      </c>
      <c r="C11" s="45">
        <v>2217304</v>
      </c>
      <c r="D11" s="45">
        <v>-2067895</v>
      </c>
      <c r="E11" s="45">
        <v>149409</v>
      </c>
      <c r="F11" s="45">
        <v>0</v>
      </c>
      <c r="G11" s="45">
        <v>-43568</v>
      </c>
      <c r="H11" s="45">
        <v>80395</v>
      </c>
      <c r="I11" s="77"/>
      <c r="J11" s="45">
        <v>6069198</v>
      </c>
      <c r="K11" s="45">
        <v>8805078</v>
      </c>
      <c r="L11" s="45">
        <v>2735880</v>
      </c>
      <c r="M11" s="45">
        <v>3534677</v>
      </c>
      <c r="N11" s="45">
        <v>1326108</v>
      </c>
      <c r="O11" s="45">
        <v>426436</v>
      </c>
      <c r="P11" s="45">
        <v>1939966</v>
      </c>
      <c r="Q11" s="45">
        <v>205806</v>
      </c>
      <c r="R11" s="45">
        <v>951500</v>
      </c>
      <c r="S11" s="45">
        <v>550692</v>
      </c>
      <c r="T11" s="45">
        <v>368366</v>
      </c>
      <c r="U11" s="45">
        <v>-1062533</v>
      </c>
      <c r="V11" s="45">
        <v>-143473</v>
      </c>
    </row>
    <row r="12" spans="1:22" x14ac:dyDescent="0.2">
      <c r="B12" t="s">
        <v>105</v>
      </c>
      <c r="C12" s="45">
        <v>1973238</v>
      </c>
      <c r="D12" s="45">
        <v>-1852043</v>
      </c>
      <c r="E12" s="45">
        <v>121194</v>
      </c>
      <c r="F12" s="45">
        <v>0</v>
      </c>
      <c r="G12" s="45">
        <v>-46390</v>
      </c>
      <c r="H12" s="45">
        <v>85926</v>
      </c>
      <c r="I12" s="77"/>
      <c r="J12" s="45">
        <v>5988802</v>
      </c>
      <c r="K12" s="45">
        <v>10077470</v>
      </c>
      <c r="L12" s="45">
        <v>4088667</v>
      </c>
      <c r="M12" s="45">
        <v>4544603</v>
      </c>
      <c r="N12" s="45">
        <v>2240270</v>
      </c>
      <c r="O12" s="45">
        <v>446794</v>
      </c>
      <c r="P12" s="45">
        <v>2417045</v>
      </c>
      <c r="Q12" s="45">
        <v>349280</v>
      </c>
      <c r="R12" s="45">
        <v>1311500</v>
      </c>
      <c r="S12" s="45">
        <v>530247</v>
      </c>
      <c r="T12" s="45">
        <v>-212896</v>
      </c>
      <c r="U12" s="45">
        <v>-7</v>
      </c>
      <c r="V12" s="45">
        <v>317343</v>
      </c>
    </row>
    <row r="13" spans="1:22" x14ac:dyDescent="0.2">
      <c r="B13" t="s">
        <v>104</v>
      </c>
      <c r="C13" s="45">
        <v>2471575</v>
      </c>
      <c r="D13" s="45">
        <v>-2214302</v>
      </c>
      <c r="E13" s="45">
        <v>257272</v>
      </c>
      <c r="F13" s="45">
        <v>0</v>
      </c>
      <c r="G13" s="45">
        <v>-50190</v>
      </c>
      <c r="H13" s="45">
        <v>193069</v>
      </c>
      <c r="J13" s="45">
        <v>5902876</v>
      </c>
      <c r="K13" s="45">
        <v>9823286</v>
      </c>
      <c r="L13" s="45">
        <v>3920410</v>
      </c>
      <c r="M13" s="45">
        <v>4073193</v>
      </c>
      <c r="N13" s="45">
        <v>2011084</v>
      </c>
      <c r="O13" s="45">
        <v>409894</v>
      </c>
      <c r="P13" s="45">
        <v>2509186</v>
      </c>
      <c r="Q13" s="45">
        <v>31936</v>
      </c>
      <c r="R13" s="45">
        <v>1081500</v>
      </c>
      <c r="S13" s="45">
        <v>27147</v>
      </c>
      <c r="T13" s="45">
        <v>-277158</v>
      </c>
      <c r="U13" s="45">
        <v>-377684</v>
      </c>
      <c r="V13" s="45">
        <v>-627696</v>
      </c>
    </row>
    <row r="14" spans="1:22" x14ac:dyDescent="0.2">
      <c r="B14" t="s">
        <v>103</v>
      </c>
      <c r="C14" s="45">
        <v>1793331</v>
      </c>
      <c r="D14" s="45">
        <v>-1612502</v>
      </c>
      <c r="E14" s="45">
        <v>180828</v>
      </c>
      <c r="F14" s="45">
        <v>0</v>
      </c>
      <c r="G14" s="45">
        <v>-54685</v>
      </c>
      <c r="H14" s="45">
        <v>117279</v>
      </c>
      <c r="J14" s="45">
        <v>6205911</v>
      </c>
      <c r="K14" s="45">
        <v>9978148</v>
      </c>
      <c r="L14" s="45">
        <v>3772237</v>
      </c>
      <c r="M14" s="45">
        <v>3989581</v>
      </c>
      <c r="N14" s="45">
        <v>1414800</v>
      </c>
      <c r="O14" s="45">
        <v>410216</v>
      </c>
      <c r="P14" s="45">
        <v>2230269</v>
      </c>
      <c r="Q14" s="45">
        <v>659632</v>
      </c>
      <c r="R14" s="45">
        <v>651500</v>
      </c>
      <c r="S14" s="45">
        <v>684235</v>
      </c>
      <c r="T14" s="45">
        <v>-285549</v>
      </c>
      <c r="U14" s="45">
        <v>-575450</v>
      </c>
      <c r="V14" s="45">
        <v>-176765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9182385</v>
      </c>
      <c r="C18" s="26">
        <v>9813040</v>
      </c>
      <c r="D18" s="26">
        <f>VLOOKUP(A1,'2020'!A40:F210,6,FALSE)</f>
        <v>1305594</v>
      </c>
      <c r="E18" s="26">
        <v>350570</v>
      </c>
      <c r="F18" s="4">
        <f>D18/E18</f>
        <v>3.7242034401118178</v>
      </c>
      <c r="G18" s="139">
        <v>0</v>
      </c>
      <c r="J18" s="6">
        <v>2020</v>
      </c>
      <c r="K18" s="17">
        <f>VLOOKUP(A1,'2020'!A40:B210,2,FALSE)</f>
        <v>4500000</v>
      </c>
      <c r="L18" s="17">
        <f>VLOOKUP(A1,'2020'!A40:C210,3,FALSE)</f>
        <v>6081336</v>
      </c>
      <c r="M18" s="23">
        <f>VLOOKUP(A1,'2020'!A40:D210,4,FALSE)</f>
        <v>450000000</v>
      </c>
      <c r="N18" s="6"/>
      <c r="O18" s="6"/>
    </row>
    <row r="19" spans="1:17" x14ac:dyDescent="0.2">
      <c r="A19" s="13">
        <v>2021</v>
      </c>
      <c r="B19" s="26">
        <f>VLOOKUP(A1,'2021'!A40:E210,5,FALSE)</f>
        <v>8570583</v>
      </c>
      <c r="C19" s="26">
        <v>8322700</v>
      </c>
      <c r="D19" s="26">
        <f>VLOOKUP(A1,'2021'!A40:F210,6,FALSE)</f>
        <v>578015</v>
      </c>
      <c r="E19" s="26">
        <v>318000</v>
      </c>
      <c r="F19" s="4">
        <f>D19/E19</f>
        <v>1.8176572327044025</v>
      </c>
      <c r="G19" s="140"/>
      <c r="J19" s="6">
        <v>2021</v>
      </c>
      <c r="K19" s="17">
        <f>VLOOKUP(A1,'2021'!A40:B210,2,FALSE)</f>
        <v>4500000</v>
      </c>
      <c r="L19" s="17">
        <f>VLOOKUP(A1,'2021'!A40:C210,3,FALSE)</f>
        <v>6170542</v>
      </c>
      <c r="M19" s="23">
        <f>VLOOKUP(A1,'2021'!A40:D210,4,FALSE)</f>
        <v>450000000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10417176</v>
      </c>
      <c r="C20" s="26">
        <v>9580130</v>
      </c>
      <c r="D20" s="26">
        <f>VLOOKUP(A1,'2022'!A40:F210,6,FALSE)</f>
        <v>764135</v>
      </c>
      <c r="E20" s="26">
        <v>435860</v>
      </c>
      <c r="F20" s="4">
        <f>D20/E20</f>
        <v>1.7531661542697197</v>
      </c>
      <c r="G20" s="140"/>
      <c r="J20" s="13">
        <v>2022</v>
      </c>
      <c r="K20" s="17">
        <f>VLOOKUP(A1,'2022'!A40:B210,2,FALSE)</f>
        <v>4500000</v>
      </c>
      <c r="L20" s="17">
        <f>VLOOKUP(A1,'2022'!A40:C210,3,FALSE)</f>
        <v>6162392</v>
      </c>
      <c r="M20" s="23">
        <f>VLOOKUP(A1,'2022'!A40:D210,4,FALSE)</f>
        <v>450000000</v>
      </c>
      <c r="N20" s="23"/>
      <c r="O20" s="6"/>
    </row>
    <row r="21" spans="1:17" x14ac:dyDescent="0.2">
      <c r="A21" s="13">
        <v>2023</v>
      </c>
      <c r="B21" s="3">
        <f>VLOOKUP(A1,'2023'!A40:E210,5,FALSE)</f>
        <v>12058194</v>
      </c>
      <c r="C21" s="3">
        <v>11920990</v>
      </c>
      <c r="D21" s="26">
        <f>VLOOKUP(A1,'2023'!A40:F210,6,FALSE)</f>
        <v>614468</v>
      </c>
      <c r="E21" s="3">
        <v>440090</v>
      </c>
      <c r="F21" s="4">
        <f>D21/E21</f>
        <v>1.3962325887886569</v>
      </c>
      <c r="G21" s="141"/>
      <c r="J21" s="13">
        <v>2023</v>
      </c>
      <c r="K21" s="17">
        <f>VLOOKUP(A1,'2023'!A40:B210,2,FALSE)</f>
        <v>4500000</v>
      </c>
      <c r="L21" s="17">
        <f>VLOOKUP(A1,'2023'!A40:C210,3,FALSE)</f>
        <v>5166327</v>
      </c>
      <c r="M21" s="23">
        <f>VLOOKUP(A1,'2023'!A40:D210,4,FALSE)</f>
        <v>450000000</v>
      </c>
      <c r="N21" s="39"/>
      <c r="O21" s="6"/>
    </row>
    <row r="22" spans="1:17" x14ac:dyDescent="0.2">
      <c r="A22" s="13">
        <v>2024</v>
      </c>
      <c r="B22" s="3"/>
      <c r="C22" s="3">
        <v>11807000</v>
      </c>
      <c r="D22" s="26"/>
      <c r="E22" s="26">
        <v>694000</v>
      </c>
      <c r="F22" s="3"/>
      <c r="G22" s="3">
        <f>E22 + E22 * G18</f>
        <v>694000</v>
      </c>
      <c r="J22" s="13">
        <v>2024</v>
      </c>
      <c r="K22" s="17">
        <f>K21</f>
        <v>4500000</v>
      </c>
      <c r="L22" s="17">
        <f>L21</f>
        <v>5166327</v>
      </c>
      <c r="M22" s="23">
        <f>M21</f>
        <v>450000000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9461.7469136653508</v>
      </c>
      <c r="L26" s="60">
        <f>K26-K26*(100%-(VLOOKUP(B31,J18:K21,2,FALSE)/K22))</f>
        <v>9461.7469136653508</v>
      </c>
      <c r="M26" s="60">
        <f>K26-K26*(100%-(VLOOKUP(B31,J18:L21,3,FALSE)/L22))</f>
        <v>11137.518420526225</v>
      </c>
      <c r="N26" s="39">
        <f>K26-K26*(100%-(VLOOKUP(B31,J18:M21,4,FALSE)/M22))</f>
        <v>9461.7469136653508</v>
      </c>
      <c r="P26" s="63">
        <v>9.9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9461.7469136653508</v>
      </c>
      <c r="L27" s="60">
        <f>K27-K27*(100%-(VLOOKUP(B31,J18:K21,2,FALSE)/K22))</f>
        <v>9461.7469136653508</v>
      </c>
      <c r="M27" s="60">
        <f>K27-K27*(100%-(VLOOKUP(B31,J18:L21,3,FALSE)/L22))</f>
        <v>11137.518420526225</v>
      </c>
      <c r="N27" s="39">
        <f>K27-K27*(100%-(VLOOKUP(B31,J18:M21,4,FALSE)/M22))</f>
        <v>9461.7469136653508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2020</v>
      </c>
      <c r="C31" s="60">
        <v>17800</v>
      </c>
      <c r="D31" s="26">
        <f>VLOOKUP(B31,A18:D21,4,FALSE)</f>
        <v>1305594</v>
      </c>
      <c r="E31" s="43">
        <f>E22/D31</f>
        <v>0.53155881537445793</v>
      </c>
      <c r="F31" s="43">
        <f>G22/D31</f>
        <v>0.53155881537445793</v>
      </c>
      <c r="G31" s="72"/>
      <c r="J31" s="42"/>
      <c r="K31" s="74">
        <f>SUM(I3:I6)</f>
        <v>1.3654799999999998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0.97797777777777783</v>
      </c>
      <c r="L32" s="13" t="e">
        <f>E22/N22*1000</f>
        <v>#DIV/0!</v>
      </c>
      <c r="N32" s="130" t="s">
        <v>71</v>
      </c>
      <c r="O32" s="131"/>
      <c r="P32" s="74">
        <f>K31*P26</f>
        <v>13.518251999999999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9.6819800000000011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11.480728888888889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A8ED9-7DB1-4D4D-9721-E3DBD35C9803}">
  <sheetPr codeName="Sheet35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205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568774</v>
      </c>
      <c r="D3" s="45">
        <v>-316171</v>
      </c>
      <c r="E3" s="45">
        <v>252602</v>
      </c>
      <c r="F3" s="45">
        <v>-249</v>
      </c>
      <c r="G3" s="45">
        <v>-221110</v>
      </c>
      <c r="H3" s="45">
        <v>50568</v>
      </c>
      <c r="I3" s="77">
        <f t="shared" ref="I3:I5" si="0">H3/$M$21*1000</f>
        <v>0.12472086498408713</v>
      </c>
      <c r="J3" s="45">
        <v>5767322</v>
      </c>
      <c r="K3" s="45">
        <v>16132370</v>
      </c>
      <c r="L3" s="45">
        <v>10365048</v>
      </c>
      <c r="M3" s="45">
        <v>1458483</v>
      </c>
      <c r="N3" s="45">
        <v>1679163</v>
      </c>
      <c r="O3" s="45">
        <v>126615</v>
      </c>
      <c r="P3" s="45">
        <v>829253</v>
      </c>
      <c r="Q3" s="45">
        <v>229105</v>
      </c>
      <c r="R3" s="45">
        <v>233227</v>
      </c>
      <c r="S3" s="45">
        <v>148512</v>
      </c>
      <c r="T3" s="45">
        <v>-140604</v>
      </c>
      <c r="U3" s="45">
        <v>-43328</v>
      </c>
      <c r="V3" s="45">
        <v>-35420</v>
      </c>
    </row>
    <row r="4" spans="1:22" x14ac:dyDescent="0.2">
      <c r="B4" t="s">
        <v>21</v>
      </c>
      <c r="C4" s="45">
        <v>565912</v>
      </c>
      <c r="D4" s="45">
        <v>-272927</v>
      </c>
      <c r="E4" s="45">
        <v>292984</v>
      </c>
      <c r="F4" s="45">
        <v>-206</v>
      </c>
      <c r="G4" s="45">
        <v>-236448</v>
      </c>
      <c r="H4" s="45">
        <v>13721</v>
      </c>
      <c r="I4" s="77">
        <f t="shared" si="0"/>
        <v>3.3841460774534475E-2</v>
      </c>
      <c r="J4" s="45">
        <v>5673291</v>
      </c>
      <c r="K4" s="45">
        <v>16335606</v>
      </c>
      <c r="L4" s="45">
        <v>10662315</v>
      </c>
      <c r="M4" s="45">
        <v>1518073</v>
      </c>
      <c r="N4" s="45">
        <v>1507856</v>
      </c>
      <c r="O4" s="45">
        <v>154391</v>
      </c>
      <c r="P4" s="45">
        <v>827221</v>
      </c>
      <c r="Q4" s="45">
        <v>264609</v>
      </c>
      <c r="R4" s="45">
        <v>222572</v>
      </c>
      <c r="S4" s="45">
        <v>-401850</v>
      </c>
      <c r="T4" s="45">
        <v>398266</v>
      </c>
      <c r="U4" s="45">
        <v>7045</v>
      </c>
      <c r="V4" s="45">
        <v>3461</v>
      </c>
    </row>
    <row r="5" spans="1:22" x14ac:dyDescent="0.2">
      <c r="B5" t="s">
        <v>22</v>
      </c>
      <c r="C5" s="45">
        <v>480307</v>
      </c>
      <c r="D5" s="45">
        <v>-217826</v>
      </c>
      <c r="E5" s="45">
        <v>262480</v>
      </c>
      <c r="F5" s="45">
        <v>-124</v>
      </c>
      <c r="G5" s="45">
        <v>-205923</v>
      </c>
      <c r="H5" s="45">
        <v>8707</v>
      </c>
      <c r="I5" s="77">
        <f t="shared" si="0"/>
        <v>2.1474936153623767E-2</v>
      </c>
      <c r="J5" s="45">
        <v>5711629</v>
      </c>
      <c r="K5" s="45">
        <v>16329496</v>
      </c>
      <c r="L5" s="45">
        <v>10617867</v>
      </c>
      <c r="M5" s="45">
        <v>1386755</v>
      </c>
      <c r="N5" s="45">
        <v>1004523</v>
      </c>
      <c r="O5" s="45">
        <v>153915</v>
      </c>
      <c r="P5" s="45">
        <v>684399</v>
      </c>
      <c r="Q5" s="45">
        <v>260888</v>
      </c>
      <c r="R5" s="45">
        <v>235875</v>
      </c>
      <c r="S5" s="45">
        <v>480638</v>
      </c>
      <c r="T5" s="45">
        <v>-996284</v>
      </c>
      <c r="U5" s="45">
        <v>454848</v>
      </c>
      <c r="V5" s="45">
        <v>-60797</v>
      </c>
    </row>
    <row r="6" spans="1:22" x14ac:dyDescent="0.2">
      <c r="B6" t="s">
        <v>23</v>
      </c>
      <c r="C6" s="45">
        <v>548461</v>
      </c>
      <c r="D6" s="45">
        <v>-235603</v>
      </c>
      <c r="E6" s="45">
        <v>312858</v>
      </c>
      <c r="F6" s="45">
        <v>-404</v>
      </c>
      <c r="G6" s="45">
        <v>-178129</v>
      </c>
      <c r="H6" s="45">
        <v>64245</v>
      </c>
      <c r="I6" s="77">
        <f>H6/$M$21*1000</f>
        <v>0.15845380420231525</v>
      </c>
      <c r="J6" s="45">
        <v>5733045</v>
      </c>
      <c r="K6" s="45">
        <v>16498013</v>
      </c>
      <c r="L6" s="45">
        <v>10764968</v>
      </c>
      <c r="M6" s="45">
        <v>1525968</v>
      </c>
      <c r="N6" s="45">
        <v>1527927</v>
      </c>
      <c r="O6" s="45">
        <v>153799</v>
      </c>
      <c r="P6" s="45">
        <v>811218</v>
      </c>
      <c r="Q6" s="45">
        <v>321665</v>
      </c>
      <c r="R6" s="45">
        <v>177850</v>
      </c>
      <c r="S6" s="45">
        <v>473892</v>
      </c>
      <c r="T6" s="45">
        <v>-266514</v>
      </c>
      <c r="U6" s="45">
        <v>-219553</v>
      </c>
      <c r="V6" s="45">
        <v>-12175</v>
      </c>
    </row>
    <row r="7" spans="1:22" x14ac:dyDescent="0.2">
      <c r="B7" t="s">
        <v>110</v>
      </c>
      <c r="C7" s="45">
        <v>495880</v>
      </c>
      <c r="D7" s="45">
        <v>-275197</v>
      </c>
      <c r="E7" s="45">
        <v>220682</v>
      </c>
      <c r="F7" s="45">
        <v>-81</v>
      </c>
      <c r="G7" s="45">
        <v>-155733</v>
      </c>
      <c r="H7" s="45">
        <v>18601</v>
      </c>
      <c r="I7" s="77">
        <f t="shared" ref="I7:I9" si="1">H7/$M$20*1000</f>
        <v>4.8172034073034539E-2</v>
      </c>
      <c r="J7" s="45">
        <v>5629735</v>
      </c>
      <c r="K7" s="45">
        <v>17118154</v>
      </c>
      <c r="L7" s="45">
        <v>11488419</v>
      </c>
      <c r="M7" s="45">
        <v>2118417</v>
      </c>
      <c r="N7" s="45">
        <v>2070603</v>
      </c>
      <c r="O7" s="45">
        <v>155076</v>
      </c>
      <c r="P7" s="45">
        <v>749953</v>
      </c>
      <c r="Q7" s="45">
        <v>333840</v>
      </c>
      <c r="R7" s="45">
        <v>490780</v>
      </c>
      <c r="S7" s="45">
        <v>-578036</v>
      </c>
      <c r="T7" s="45">
        <v>-2229129</v>
      </c>
      <c r="U7" s="45">
        <v>2490980</v>
      </c>
      <c r="V7" s="45">
        <v>-316186</v>
      </c>
    </row>
    <row r="8" spans="1:22" x14ac:dyDescent="0.2">
      <c r="B8" t="s">
        <v>109</v>
      </c>
      <c r="C8" s="45">
        <v>521524</v>
      </c>
      <c r="D8" s="45">
        <v>-302639</v>
      </c>
      <c r="E8" s="45">
        <v>218885</v>
      </c>
      <c r="F8" s="45">
        <v>-56</v>
      </c>
      <c r="G8" s="45">
        <v>-146607</v>
      </c>
      <c r="H8" s="45">
        <v>125506</v>
      </c>
      <c r="I8" s="77">
        <f t="shared" si="1"/>
        <v>0.32502979992313713</v>
      </c>
      <c r="J8" s="45">
        <v>4894334</v>
      </c>
      <c r="K8" s="45">
        <v>16156993</v>
      </c>
      <c r="L8" s="45">
        <v>11262659</v>
      </c>
      <c r="M8" s="45">
        <v>1928410</v>
      </c>
      <c r="N8" s="45">
        <v>3587367</v>
      </c>
      <c r="O8" s="45">
        <v>153143</v>
      </c>
      <c r="P8" s="45">
        <v>752478</v>
      </c>
      <c r="Q8" s="45">
        <v>650155</v>
      </c>
      <c r="R8" s="45">
        <v>45605</v>
      </c>
      <c r="S8" s="45">
        <v>-27265</v>
      </c>
      <c r="T8" s="45">
        <v>-980071</v>
      </c>
      <c r="U8" s="45">
        <v>1386484</v>
      </c>
      <c r="V8" s="45">
        <v>379147</v>
      </c>
    </row>
    <row r="9" spans="1:22" x14ac:dyDescent="0.2">
      <c r="B9" t="s">
        <v>108</v>
      </c>
      <c r="C9" s="45">
        <v>505666</v>
      </c>
      <c r="D9" s="45">
        <v>-281034</v>
      </c>
      <c r="E9" s="45">
        <v>224632</v>
      </c>
      <c r="F9" s="45">
        <v>0</v>
      </c>
      <c r="G9" s="45">
        <v>-139265</v>
      </c>
      <c r="H9" s="45">
        <v>29526</v>
      </c>
      <c r="I9" s="77">
        <f t="shared" si="1"/>
        <v>7.6465108222161057E-2</v>
      </c>
      <c r="J9" s="45">
        <v>3938592</v>
      </c>
      <c r="K9" s="45">
        <v>12672652</v>
      </c>
      <c r="L9" s="45">
        <v>8734059</v>
      </c>
      <c r="M9" s="45">
        <v>1349980</v>
      </c>
      <c r="N9" s="45">
        <v>1734700</v>
      </c>
      <c r="O9" s="45">
        <v>155463</v>
      </c>
      <c r="P9" s="45">
        <v>822541</v>
      </c>
      <c r="Q9" s="45">
        <v>271050</v>
      </c>
      <c r="R9" s="45">
        <v>6575</v>
      </c>
      <c r="S9" s="45">
        <v>300964</v>
      </c>
      <c r="T9" s="45">
        <v>-420639</v>
      </c>
      <c r="U9" s="45">
        <v>105044</v>
      </c>
      <c r="V9" s="45">
        <v>-14629</v>
      </c>
    </row>
    <row r="10" spans="1:22" x14ac:dyDescent="0.2">
      <c r="B10" t="s">
        <v>107</v>
      </c>
      <c r="C10" s="45">
        <v>570161</v>
      </c>
      <c r="D10" s="45">
        <v>-222961</v>
      </c>
      <c r="E10" s="45">
        <v>347199</v>
      </c>
      <c r="F10" s="45">
        <v>-241</v>
      </c>
      <c r="G10" s="45">
        <v>-145298</v>
      </c>
      <c r="H10" s="45">
        <v>142058</v>
      </c>
      <c r="I10" s="77">
        <f>H10/$M$20*1000</f>
        <v>0.36789542585598306</v>
      </c>
      <c r="J10" s="45">
        <v>3907820</v>
      </c>
      <c r="K10" s="45">
        <v>12599491</v>
      </c>
      <c r="L10" s="45">
        <v>8691671</v>
      </c>
      <c r="M10" s="45">
        <v>1532759</v>
      </c>
      <c r="N10" s="45">
        <v>881426</v>
      </c>
      <c r="O10" s="45">
        <v>154114</v>
      </c>
      <c r="P10" s="45">
        <v>1014679</v>
      </c>
      <c r="Q10" s="45">
        <v>285689</v>
      </c>
      <c r="R10" s="45">
        <v>5775</v>
      </c>
      <c r="S10" s="45">
        <v>112963</v>
      </c>
      <c r="T10" s="45">
        <v>-88351</v>
      </c>
      <c r="U10" s="45">
        <v>11019</v>
      </c>
      <c r="V10" s="45">
        <v>35631</v>
      </c>
    </row>
    <row r="11" spans="1:22" x14ac:dyDescent="0.2">
      <c r="B11" t="s">
        <v>106</v>
      </c>
      <c r="C11" s="45">
        <v>442729</v>
      </c>
      <c r="D11" s="45">
        <v>-224259</v>
      </c>
      <c r="E11" s="45">
        <v>218469</v>
      </c>
      <c r="F11" s="45">
        <v>-204</v>
      </c>
      <c r="G11" s="45">
        <v>-133117</v>
      </c>
      <c r="H11" s="45">
        <v>101603</v>
      </c>
      <c r="I11" s="77"/>
      <c r="J11" s="45">
        <v>3737693</v>
      </c>
      <c r="K11" s="45">
        <v>12472678</v>
      </c>
      <c r="L11" s="45">
        <v>8734985</v>
      </c>
      <c r="M11" s="45">
        <v>1316250</v>
      </c>
      <c r="N11" s="45">
        <v>1005554</v>
      </c>
      <c r="O11" s="45">
        <v>146323</v>
      </c>
      <c r="P11" s="45">
        <v>772078</v>
      </c>
      <c r="Q11" s="45">
        <v>255816</v>
      </c>
      <c r="R11" s="45">
        <v>0</v>
      </c>
      <c r="S11" s="45">
        <v>-1840545</v>
      </c>
      <c r="T11" s="45">
        <v>1022096</v>
      </c>
      <c r="U11" s="45">
        <v>597948</v>
      </c>
      <c r="V11" s="45">
        <v>-220499</v>
      </c>
    </row>
    <row r="12" spans="1:22" x14ac:dyDescent="0.2">
      <c r="B12" t="s">
        <v>105</v>
      </c>
      <c r="C12" s="45">
        <v>313167</v>
      </c>
      <c r="D12" s="45">
        <v>-131960</v>
      </c>
      <c r="E12" s="45">
        <v>181206</v>
      </c>
      <c r="F12" s="45">
        <v>-41</v>
      </c>
      <c r="G12" s="45">
        <v>-83335</v>
      </c>
      <c r="H12" s="45">
        <v>52822</v>
      </c>
      <c r="I12" s="77"/>
      <c r="J12" s="45">
        <v>3536855</v>
      </c>
      <c r="K12" s="45">
        <v>12559843</v>
      </c>
      <c r="L12" s="45">
        <v>9022988</v>
      </c>
      <c r="M12" s="45">
        <v>1867223</v>
      </c>
      <c r="N12" s="45">
        <v>2974201</v>
      </c>
      <c r="O12" s="45">
        <v>149719</v>
      </c>
      <c r="P12" s="45">
        <v>739030</v>
      </c>
      <c r="Q12" s="45">
        <v>476304</v>
      </c>
      <c r="R12" s="45">
        <v>0</v>
      </c>
      <c r="S12" s="45">
        <v>2376215</v>
      </c>
      <c r="T12" s="45">
        <v>-3645400</v>
      </c>
      <c r="U12" s="45">
        <v>1577096</v>
      </c>
      <c r="V12" s="45">
        <v>307911</v>
      </c>
    </row>
    <row r="13" spans="1:22" x14ac:dyDescent="0.2">
      <c r="B13" t="s">
        <v>104</v>
      </c>
      <c r="C13" s="45">
        <v>320530</v>
      </c>
      <c r="D13" s="45">
        <v>-127977</v>
      </c>
      <c r="E13" s="45">
        <v>192552</v>
      </c>
      <c r="F13" s="45">
        <v>-105</v>
      </c>
      <c r="G13" s="45">
        <v>-89140</v>
      </c>
      <c r="H13" s="45">
        <v>63661</v>
      </c>
      <c r="J13" s="45">
        <v>3403379</v>
      </c>
      <c r="K13" s="45">
        <v>9735375</v>
      </c>
      <c r="L13" s="45">
        <v>6331995</v>
      </c>
      <c r="M13" s="45">
        <v>1497736</v>
      </c>
      <c r="N13" s="45">
        <v>1782531</v>
      </c>
      <c r="O13" s="45">
        <v>153580</v>
      </c>
      <c r="P13" s="45">
        <v>910675</v>
      </c>
      <c r="Q13" s="45">
        <v>168382</v>
      </c>
      <c r="R13" s="45">
        <v>0</v>
      </c>
      <c r="S13" s="45">
        <v>127950</v>
      </c>
      <c r="T13" s="45">
        <v>-1078475</v>
      </c>
      <c r="U13" s="45">
        <v>1074291</v>
      </c>
      <c r="V13" s="45">
        <v>123767</v>
      </c>
    </row>
    <row r="14" spans="1:22" x14ac:dyDescent="0.2">
      <c r="B14" t="s">
        <v>103</v>
      </c>
      <c r="C14" s="45">
        <v>304691</v>
      </c>
      <c r="D14" s="45">
        <v>-129742</v>
      </c>
      <c r="E14" s="45">
        <v>174949</v>
      </c>
      <c r="F14" s="45">
        <v>-119</v>
      </c>
      <c r="G14" s="45">
        <v>-78188</v>
      </c>
      <c r="H14" s="45">
        <v>64743</v>
      </c>
      <c r="J14" s="45">
        <v>3336365</v>
      </c>
      <c r="K14" s="45">
        <v>7684415</v>
      </c>
      <c r="L14" s="45">
        <v>4348049</v>
      </c>
      <c r="M14" s="45">
        <v>1550984</v>
      </c>
      <c r="N14" s="45">
        <v>1087590</v>
      </c>
      <c r="O14" s="45">
        <v>152335</v>
      </c>
      <c r="P14" s="45">
        <v>1286075</v>
      </c>
      <c r="Q14" s="45">
        <v>44618</v>
      </c>
      <c r="R14" s="45">
        <v>0</v>
      </c>
      <c r="S14" s="45">
        <v>30423</v>
      </c>
      <c r="T14" s="45">
        <v>-250078</v>
      </c>
      <c r="U14" s="45">
        <v>128871</v>
      </c>
      <c r="V14" s="45">
        <v>-90783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1493323</v>
      </c>
      <c r="C18" s="26">
        <v>1530600</v>
      </c>
      <c r="D18" s="26">
        <f>VLOOKUP(A1,'2020'!A40:F210,6,FALSE)</f>
        <v>196738</v>
      </c>
      <c r="E18" s="17">
        <v>305900</v>
      </c>
      <c r="F18" s="4">
        <f>D18/E18</f>
        <v>0.64314481856815953</v>
      </c>
      <c r="G18" s="139">
        <v>0</v>
      </c>
      <c r="J18" s="6">
        <v>2020</v>
      </c>
      <c r="K18" s="17">
        <f>VLOOKUP(A1,'2020'!A40:B210,2,FALSE)</f>
        <v>2711751</v>
      </c>
      <c r="L18" s="17">
        <f>VLOOKUP(A1,'2020'!A40:C210,3,FALSE)</f>
        <v>3467915</v>
      </c>
      <c r="M18" s="23">
        <f>VLOOKUP(A1,'2020'!A40:D210,4,FALSE)</f>
        <v>271175188</v>
      </c>
      <c r="N18" s="6"/>
      <c r="O18" s="6"/>
    </row>
    <row r="19" spans="1:17" x14ac:dyDescent="0.2">
      <c r="A19" s="13">
        <v>2021</v>
      </c>
      <c r="B19" s="26">
        <f>VLOOKUP(A1,'2021'!A40:E210,5,FALSE)</f>
        <v>1381118</v>
      </c>
      <c r="C19" s="26">
        <v>1830600</v>
      </c>
      <c r="D19" s="26">
        <f>VLOOKUP(A1,'2021'!A40:F210,6,FALSE)</f>
        <v>282831</v>
      </c>
      <c r="E19" s="17">
        <v>306000</v>
      </c>
      <c r="F19" s="4">
        <f>D19/E19</f>
        <v>0.92428431372549025</v>
      </c>
      <c r="G19" s="140"/>
      <c r="J19" s="6">
        <v>2021</v>
      </c>
      <c r="K19" s="17">
        <f>VLOOKUP(A1,'2021'!A40:B210,2,FALSE)</f>
        <v>3037155</v>
      </c>
      <c r="L19" s="17">
        <f>VLOOKUP(A1,'2021'!A40:C210,3,FALSE)</f>
        <v>3737693</v>
      </c>
      <c r="M19" s="23">
        <f>VLOOKUP(A1,'2021'!A40:D210,4,FALSE)</f>
        <v>303715526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2093232</v>
      </c>
      <c r="C20" s="26">
        <v>2073000</v>
      </c>
      <c r="D20" s="26">
        <f>VLOOKUP(A1,'2022'!A40:F210,6,FALSE)</f>
        <v>315693</v>
      </c>
      <c r="E20" s="17">
        <v>276000</v>
      </c>
      <c r="F20" s="4">
        <f>D20/E20</f>
        <v>1.1438152173913043</v>
      </c>
      <c r="G20" s="140"/>
      <c r="J20" s="13">
        <v>2022</v>
      </c>
      <c r="K20" s="17">
        <f>VLOOKUP(A1,'2022'!A40:B210,2,FALSE)</f>
        <v>3861369</v>
      </c>
      <c r="L20" s="17">
        <f>VLOOKUP(A1,'2022'!A40:C210,3,FALSE)</f>
        <v>5629735</v>
      </c>
      <c r="M20" s="23">
        <f>VLOOKUP(A1,'2022'!A40:D210,4,FALSE)</f>
        <v>386136902</v>
      </c>
      <c r="N20" s="23"/>
      <c r="O20" s="6"/>
    </row>
    <row r="21" spans="1:17" x14ac:dyDescent="0.2">
      <c r="A21" s="13">
        <v>2023</v>
      </c>
      <c r="B21" s="3">
        <f>VLOOKUP(A1,'2023'!A40:E210,5,FALSE)</f>
        <v>2163456</v>
      </c>
      <c r="C21" s="3">
        <v>2918000</v>
      </c>
      <c r="D21" s="26">
        <f>VLOOKUP(A1,'2023'!A40:F210,6,FALSE)</f>
        <v>137243</v>
      </c>
      <c r="E21" s="3">
        <v>155000</v>
      </c>
      <c r="F21" s="4">
        <f>D21/E21</f>
        <v>0.88543870967741933</v>
      </c>
      <c r="G21" s="141"/>
      <c r="J21" s="13">
        <v>2023</v>
      </c>
      <c r="K21" s="17">
        <f>VLOOKUP(A1,'2023'!A40:B210,2,FALSE)</f>
        <v>4054494</v>
      </c>
      <c r="L21" s="17">
        <f>VLOOKUP(A1,'2023'!A40:C210,3,FALSE)</f>
        <v>5767322</v>
      </c>
      <c r="M21" s="23">
        <f>VLOOKUP(A1,'2023'!A40:D210,4,FALSE)</f>
        <v>405449401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4054494</v>
      </c>
      <c r="L22" s="17">
        <f>L21</f>
        <v>5767322</v>
      </c>
      <c r="M22" s="23">
        <f>M21</f>
        <v>405449401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2022</v>
      </c>
      <c r="C31" s="60">
        <v>25800</v>
      </c>
      <c r="D31" s="26">
        <f>VLOOKUP(B31,A18:D21,4,FALSE)</f>
        <v>315693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0.33849106611456065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0.38229184607921024</v>
      </c>
      <c r="L32" s="13" t="e">
        <f>E22/N22*1000</f>
        <v>#DIV/0!</v>
      </c>
      <c r="N32" s="130" t="s">
        <v>71</v>
      </c>
      <c r="O32" s="131"/>
      <c r="P32" s="74">
        <f>K31*P26</f>
        <v>4.2446779690765899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4.7939397498332958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14.224517253633827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E379-502D-694F-80CB-D12DE6EAE833}">
  <sheetPr codeName="Sheet36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257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1195308</v>
      </c>
      <c r="D3" s="45">
        <v>-877239</v>
      </c>
      <c r="E3" s="45">
        <v>300906</v>
      </c>
      <c r="F3" s="45">
        <v>-41037</v>
      </c>
      <c r="G3" s="45">
        <v>-396749</v>
      </c>
      <c r="H3" s="45">
        <v>-64467</v>
      </c>
      <c r="I3" s="77">
        <f t="shared" ref="I3:I5" si="0">H3/$M$21*1000</f>
        <v>-0.12084519723673127</v>
      </c>
      <c r="J3" s="45">
        <v>17456179</v>
      </c>
      <c r="K3" s="45">
        <v>41979018</v>
      </c>
      <c r="L3" s="45">
        <v>24522838</v>
      </c>
      <c r="M3" s="45">
        <v>19099120</v>
      </c>
      <c r="N3" s="45">
        <v>11603217</v>
      </c>
      <c r="O3" s="45">
        <v>3781801</v>
      </c>
      <c r="P3" s="45">
        <v>13576852</v>
      </c>
      <c r="Q3" s="45">
        <v>756889</v>
      </c>
      <c r="R3" s="45">
        <v>589518</v>
      </c>
      <c r="S3" s="45">
        <v>-1419729</v>
      </c>
      <c r="T3" s="45">
        <v>1058242</v>
      </c>
      <c r="U3" s="45">
        <v>465147</v>
      </c>
      <c r="V3" s="45">
        <v>103661</v>
      </c>
    </row>
    <row r="4" spans="1:22" x14ac:dyDescent="0.2">
      <c r="B4" t="s">
        <v>21</v>
      </c>
      <c r="C4" s="45">
        <v>1040644</v>
      </c>
      <c r="D4" s="45">
        <v>-729949</v>
      </c>
      <c r="E4" s="45">
        <v>287981</v>
      </c>
      <c r="F4" s="45">
        <v>-54834</v>
      </c>
      <c r="G4" s="45">
        <v>-385855</v>
      </c>
      <c r="H4" s="45">
        <v>5693</v>
      </c>
      <c r="I4" s="77">
        <f t="shared" si="0"/>
        <v>1.0671687962348351E-2</v>
      </c>
      <c r="J4" s="45">
        <v>14677627</v>
      </c>
      <c r="K4" s="45">
        <v>42976626</v>
      </c>
      <c r="L4" s="45">
        <v>28298999</v>
      </c>
      <c r="M4" s="45">
        <v>20193255</v>
      </c>
      <c r="N4" s="45">
        <v>14677892</v>
      </c>
      <c r="O4" s="45">
        <v>3715284</v>
      </c>
      <c r="P4" s="45">
        <v>14770484</v>
      </c>
      <c r="Q4" s="45">
        <v>653300</v>
      </c>
      <c r="R4" s="45">
        <v>650393</v>
      </c>
      <c r="S4" s="45">
        <v>-8429</v>
      </c>
      <c r="T4" s="45">
        <v>-353082</v>
      </c>
      <c r="U4" s="45">
        <v>279743</v>
      </c>
      <c r="V4" s="45">
        <v>-81768</v>
      </c>
    </row>
    <row r="5" spans="1:22" x14ac:dyDescent="0.2">
      <c r="B5" t="s">
        <v>22</v>
      </c>
      <c r="C5" s="45">
        <v>1151992</v>
      </c>
      <c r="D5" s="45">
        <v>-698736</v>
      </c>
      <c r="E5" s="45">
        <v>415530</v>
      </c>
      <c r="F5" s="45">
        <v>-71867</v>
      </c>
      <c r="G5" s="45">
        <v>-414835</v>
      </c>
      <c r="H5" s="45">
        <v>120799</v>
      </c>
      <c r="I5" s="77">
        <f t="shared" si="0"/>
        <v>0.2264411091100858</v>
      </c>
      <c r="J5" s="45">
        <v>14601912</v>
      </c>
      <c r="K5" s="45">
        <v>43568194</v>
      </c>
      <c r="L5" s="45">
        <v>28966282</v>
      </c>
      <c r="M5" s="45">
        <v>22483483</v>
      </c>
      <c r="N5" s="45">
        <v>17433485</v>
      </c>
      <c r="O5" s="45">
        <v>3868074</v>
      </c>
      <c r="P5" s="45">
        <v>17011686</v>
      </c>
      <c r="Q5" s="45">
        <v>734721</v>
      </c>
      <c r="R5" s="45">
        <v>469767</v>
      </c>
      <c r="S5" s="45">
        <v>844083</v>
      </c>
      <c r="T5" s="45">
        <v>38575</v>
      </c>
      <c r="U5" s="45">
        <v>-748674</v>
      </c>
      <c r="V5" s="45">
        <v>133983</v>
      </c>
    </row>
    <row r="6" spans="1:22" x14ac:dyDescent="0.2">
      <c r="B6" t="s">
        <v>23</v>
      </c>
      <c r="C6" s="45">
        <v>726503</v>
      </c>
      <c r="D6" s="45">
        <v>-494833</v>
      </c>
      <c r="E6" s="45">
        <v>206434</v>
      </c>
      <c r="F6" s="45">
        <v>-24602</v>
      </c>
      <c r="G6" s="45">
        <v>-395763</v>
      </c>
      <c r="H6" s="45">
        <v>13009</v>
      </c>
      <c r="I6" s="77">
        <f>H6/$M$21*1000</f>
        <v>2.4385734885331054E-2</v>
      </c>
      <c r="J6" s="45">
        <v>14381977</v>
      </c>
      <c r="K6" s="45">
        <v>46258537</v>
      </c>
      <c r="L6" s="45">
        <v>31876560</v>
      </c>
      <c r="M6" s="45">
        <v>19536250</v>
      </c>
      <c r="N6" s="45">
        <v>15165708</v>
      </c>
      <c r="O6" s="45">
        <v>4275530</v>
      </c>
      <c r="P6" s="45">
        <v>13797938</v>
      </c>
      <c r="Q6" s="45">
        <v>600656</v>
      </c>
      <c r="R6" s="45">
        <v>461533</v>
      </c>
      <c r="S6" s="45">
        <v>431760</v>
      </c>
      <c r="T6" s="45">
        <v>-135339</v>
      </c>
      <c r="U6" s="45">
        <v>-325257</v>
      </c>
      <c r="V6" s="45">
        <v>-28837</v>
      </c>
    </row>
    <row r="7" spans="1:22" x14ac:dyDescent="0.2">
      <c r="B7" t="s">
        <v>110</v>
      </c>
      <c r="C7" s="45">
        <v>1242306</v>
      </c>
      <c r="D7" s="45">
        <v>-1089423</v>
      </c>
      <c r="E7" s="45">
        <v>131639</v>
      </c>
      <c r="F7" s="45">
        <v>-63530</v>
      </c>
      <c r="G7" s="45">
        <v>-385572</v>
      </c>
      <c r="H7" s="45">
        <v>-202162</v>
      </c>
      <c r="I7" s="77">
        <f t="shared" ref="I7:I9" si="1">H7/$M$20*1000</f>
        <v>-0.37895833160798648</v>
      </c>
      <c r="J7" s="45">
        <v>13801450</v>
      </c>
      <c r="K7" s="45">
        <v>44006247</v>
      </c>
      <c r="L7" s="45">
        <v>30204796</v>
      </c>
      <c r="M7" s="45">
        <v>17901192</v>
      </c>
      <c r="N7" s="45">
        <v>11331278</v>
      </c>
      <c r="O7" s="45">
        <v>2749022</v>
      </c>
      <c r="P7" s="45">
        <v>13610751</v>
      </c>
      <c r="Q7" s="45">
        <v>629499</v>
      </c>
      <c r="R7" s="45">
        <v>510594</v>
      </c>
      <c r="S7" s="45">
        <v>-875346</v>
      </c>
      <c r="T7" s="45">
        <v>234543</v>
      </c>
      <c r="U7" s="45">
        <v>-55602</v>
      </c>
      <c r="V7" s="45">
        <v>-696405</v>
      </c>
    </row>
    <row r="8" spans="1:22" x14ac:dyDescent="0.2">
      <c r="B8" t="s">
        <v>109</v>
      </c>
      <c r="C8" s="45">
        <v>1178152</v>
      </c>
      <c r="D8" s="45">
        <v>-822123</v>
      </c>
      <c r="E8" s="45">
        <v>354600</v>
      </c>
      <c r="F8" s="45">
        <v>-41862</v>
      </c>
      <c r="G8" s="45">
        <v>-295731</v>
      </c>
      <c r="H8" s="45">
        <v>26416</v>
      </c>
      <c r="I8" s="77">
        <f t="shared" si="1"/>
        <v>4.9517531918741267E-2</v>
      </c>
      <c r="J8" s="45">
        <v>13634775</v>
      </c>
      <c r="K8" s="45">
        <v>43752360</v>
      </c>
      <c r="L8" s="45">
        <v>30117584</v>
      </c>
      <c r="M8" s="45">
        <v>19831248</v>
      </c>
      <c r="N8" s="45">
        <v>8668136</v>
      </c>
      <c r="O8" s="45">
        <v>2848468</v>
      </c>
      <c r="P8" s="45">
        <v>13646484</v>
      </c>
      <c r="Q8" s="45">
        <v>1325306</v>
      </c>
      <c r="R8" s="45">
        <v>1581130</v>
      </c>
      <c r="S8" s="45">
        <v>108187</v>
      </c>
      <c r="T8" s="45">
        <v>-857612</v>
      </c>
      <c r="U8" s="45">
        <v>1242278</v>
      </c>
      <c r="V8" s="45">
        <v>492853</v>
      </c>
    </row>
    <row r="9" spans="1:22" x14ac:dyDescent="0.2">
      <c r="B9" t="s">
        <v>108</v>
      </c>
      <c r="C9" s="45">
        <v>912350</v>
      </c>
      <c r="D9" s="45">
        <v>-597862</v>
      </c>
      <c r="E9" s="45">
        <v>283138</v>
      </c>
      <c r="F9" s="45">
        <v>-77985</v>
      </c>
      <c r="G9" s="45">
        <v>-388824</v>
      </c>
      <c r="H9" s="45">
        <v>248054</v>
      </c>
      <c r="I9" s="77">
        <f t="shared" si="1"/>
        <v>0.46498417105434003</v>
      </c>
      <c r="J9" s="45">
        <v>13685534</v>
      </c>
      <c r="K9" s="45">
        <v>44373236</v>
      </c>
      <c r="L9" s="45">
        <v>30687701</v>
      </c>
      <c r="M9" s="45">
        <v>19970108</v>
      </c>
      <c r="N9" s="45">
        <v>10372867</v>
      </c>
      <c r="O9" s="45">
        <v>2758673</v>
      </c>
      <c r="P9" s="45">
        <v>14071880</v>
      </c>
      <c r="Q9" s="45">
        <v>832277</v>
      </c>
      <c r="R9" s="45">
        <v>1883560</v>
      </c>
      <c r="S9" s="45">
        <v>-250564</v>
      </c>
      <c r="T9" s="45">
        <v>-1786571</v>
      </c>
      <c r="U9" s="45">
        <v>1986595</v>
      </c>
      <c r="V9" s="45">
        <v>-50540</v>
      </c>
    </row>
    <row r="10" spans="1:22" x14ac:dyDescent="0.2">
      <c r="B10" t="s">
        <v>107</v>
      </c>
      <c r="C10" s="45">
        <v>1263576</v>
      </c>
      <c r="D10" s="45">
        <v>-710574</v>
      </c>
      <c r="E10" s="45">
        <v>542281</v>
      </c>
      <c r="F10" s="45">
        <v>-31041</v>
      </c>
      <c r="G10" s="45">
        <v>-311694</v>
      </c>
      <c r="H10" s="45">
        <v>270673</v>
      </c>
      <c r="I10" s="77">
        <f>H10/$M$20*1000</f>
        <v>0.50738412011816525</v>
      </c>
      <c r="J10" s="45">
        <v>11150473</v>
      </c>
      <c r="K10" s="45">
        <v>41504753</v>
      </c>
      <c r="L10" s="45">
        <v>30354279</v>
      </c>
      <c r="M10" s="45">
        <v>17294508</v>
      </c>
      <c r="N10" s="45">
        <v>9867489</v>
      </c>
      <c r="O10" s="45">
        <v>2524421</v>
      </c>
      <c r="P10" s="45">
        <v>12003220</v>
      </c>
      <c r="Q10" s="45">
        <v>882447</v>
      </c>
      <c r="R10" s="45">
        <v>1531332</v>
      </c>
      <c r="S10" s="45">
        <v>-1729874</v>
      </c>
      <c r="T10" s="45">
        <v>-2542334</v>
      </c>
      <c r="U10" s="45">
        <v>4110633</v>
      </c>
      <c r="V10" s="45">
        <v>-161574</v>
      </c>
    </row>
    <row r="11" spans="1:22" x14ac:dyDescent="0.2">
      <c r="B11" t="s">
        <v>106</v>
      </c>
      <c r="C11" s="45">
        <v>713245</v>
      </c>
      <c r="D11" s="45">
        <v>-469452</v>
      </c>
      <c r="E11" s="45">
        <v>215254</v>
      </c>
      <c r="F11" s="45">
        <v>-26087</v>
      </c>
      <c r="G11" s="45">
        <v>-302414</v>
      </c>
      <c r="H11" s="45">
        <v>97610</v>
      </c>
      <c r="I11" s="77"/>
      <c r="J11" s="45">
        <v>8467775</v>
      </c>
      <c r="K11" s="45">
        <v>37811668</v>
      </c>
      <c r="L11" s="45">
        <v>29343892</v>
      </c>
      <c r="M11" s="45">
        <v>16387835</v>
      </c>
      <c r="N11" s="45">
        <v>8968911</v>
      </c>
      <c r="O11" s="45">
        <v>2867290</v>
      </c>
      <c r="P11" s="45">
        <v>10424438</v>
      </c>
      <c r="Q11" s="45">
        <v>1053016</v>
      </c>
      <c r="R11" s="45">
        <v>1583414</v>
      </c>
      <c r="S11" s="45">
        <v>-2305515</v>
      </c>
      <c r="T11" s="45">
        <v>3194984</v>
      </c>
      <c r="U11" s="45">
        <v>-525049</v>
      </c>
      <c r="V11" s="45">
        <v>364419</v>
      </c>
    </row>
    <row r="12" spans="1:22" x14ac:dyDescent="0.2">
      <c r="B12" t="s">
        <v>105</v>
      </c>
      <c r="C12" s="45">
        <v>457439</v>
      </c>
      <c r="D12" s="45">
        <v>-236220</v>
      </c>
      <c r="E12" s="45">
        <v>221219</v>
      </c>
      <c r="F12" s="45">
        <v>-18457</v>
      </c>
      <c r="G12" s="45">
        <v>-318315</v>
      </c>
      <c r="H12" s="45">
        <v>165854</v>
      </c>
      <c r="I12" s="77"/>
      <c r="J12" s="45">
        <v>6358456</v>
      </c>
      <c r="K12" s="45">
        <v>35371211</v>
      </c>
      <c r="L12" s="45">
        <v>29012755</v>
      </c>
      <c r="M12" s="45">
        <v>12414282</v>
      </c>
      <c r="N12" s="45">
        <v>6661688</v>
      </c>
      <c r="O12" s="45">
        <v>2126607</v>
      </c>
      <c r="P12" s="45">
        <v>7539354</v>
      </c>
      <c r="Q12" s="45">
        <v>689108</v>
      </c>
      <c r="R12" s="45">
        <v>1738734</v>
      </c>
      <c r="S12" s="45">
        <v>845573</v>
      </c>
      <c r="T12" s="45">
        <v>-802224</v>
      </c>
      <c r="U12" s="45">
        <v>-638978</v>
      </c>
      <c r="V12" s="45">
        <v>-595629</v>
      </c>
    </row>
    <row r="13" spans="1:22" x14ac:dyDescent="0.2">
      <c r="B13" t="s">
        <v>104</v>
      </c>
      <c r="C13" s="45">
        <v>813238</v>
      </c>
      <c r="D13" s="45">
        <v>-514920</v>
      </c>
      <c r="E13" s="45">
        <v>298545</v>
      </c>
      <c r="F13" s="45">
        <v>-30339</v>
      </c>
      <c r="G13" s="45">
        <v>-291561</v>
      </c>
      <c r="H13" s="45">
        <v>224903</v>
      </c>
      <c r="J13" s="45">
        <v>5303256</v>
      </c>
      <c r="K13" s="45">
        <v>35738100</v>
      </c>
      <c r="L13" s="45">
        <v>30434844</v>
      </c>
      <c r="M13" s="45">
        <v>13294132</v>
      </c>
      <c r="N13" s="45">
        <v>7377579</v>
      </c>
      <c r="O13" s="45">
        <v>2127981</v>
      </c>
      <c r="P13" s="45">
        <v>8973607</v>
      </c>
      <c r="Q13" s="45">
        <v>1284820</v>
      </c>
      <c r="R13" s="45">
        <v>650984</v>
      </c>
      <c r="S13" s="45">
        <v>-6415667</v>
      </c>
      <c r="T13" s="45">
        <v>-1862049</v>
      </c>
      <c r="U13" s="45">
        <v>7571923</v>
      </c>
      <c r="V13" s="45">
        <v>-705793</v>
      </c>
    </row>
    <row r="14" spans="1:22" x14ac:dyDescent="0.2">
      <c r="B14" t="s">
        <v>103</v>
      </c>
      <c r="C14" s="45">
        <v>634341</v>
      </c>
      <c r="D14" s="45">
        <v>-430386</v>
      </c>
      <c r="E14" s="45">
        <v>203470</v>
      </c>
      <c r="F14" s="45">
        <v>-23528</v>
      </c>
      <c r="G14" s="45">
        <v>-134961</v>
      </c>
      <c r="H14" s="45">
        <v>117965</v>
      </c>
      <c r="J14" s="45">
        <v>4777427</v>
      </c>
      <c r="K14" s="45">
        <v>29221497</v>
      </c>
      <c r="L14" s="45">
        <v>24444069</v>
      </c>
      <c r="M14" s="45">
        <v>12945717</v>
      </c>
      <c r="N14" s="45">
        <v>9153397</v>
      </c>
      <c r="O14" s="45">
        <v>2200478</v>
      </c>
      <c r="P14" s="45">
        <v>7538412</v>
      </c>
      <c r="Q14" s="45">
        <v>1988968</v>
      </c>
      <c r="R14" s="45">
        <v>682746</v>
      </c>
      <c r="S14" s="45">
        <v>-1439216</v>
      </c>
      <c r="T14" s="45">
        <v>-467224</v>
      </c>
      <c r="U14" s="45">
        <v>2992013</v>
      </c>
      <c r="V14" s="45">
        <v>1085572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1854944</v>
      </c>
      <c r="C18" s="26">
        <v>1913000</v>
      </c>
      <c r="D18" s="26">
        <f>VLOOKUP(A1,'2020'!A40:F210,6,FALSE)</f>
        <v>211326</v>
      </c>
      <c r="E18" s="83">
        <v>184200</v>
      </c>
      <c r="F18" s="4">
        <f>D18/E18</f>
        <v>1.1472638436482085</v>
      </c>
      <c r="G18" s="139">
        <v>0</v>
      </c>
      <c r="J18" s="6">
        <v>2020</v>
      </c>
      <c r="K18" s="17">
        <f>VLOOKUP(A1,'2020'!A40:B210,2,FALSE)</f>
        <v>1360057</v>
      </c>
      <c r="L18" s="17">
        <f>VLOOKUP(A1,'2020'!A40:C210,3,FALSE)</f>
        <v>2963308</v>
      </c>
      <c r="M18" s="23">
        <f>VLOOKUP(A1,'2020'!A40:D210,4,FALSE)</f>
        <v>136005760</v>
      </c>
      <c r="N18" s="6"/>
      <c r="O18" s="6"/>
    </row>
    <row r="19" spans="1:17" x14ac:dyDescent="0.2">
      <c r="A19" s="13">
        <v>2021</v>
      </c>
      <c r="B19" s="26">
        <f>VLOOKUP(A1,'2021'!A40:E210,5,FALSE)</f>
        <v>2589458</v>
      </c>
      <c r="C19" s="26">
        <v>5375000</v>
      </c>
      <c r="D19" s="26">
        <f>VLOOKUP(A1,'2021'!A40:F210,6,FALSE)</f>
        <v>608930</v>
      </c>
      <c r="E19" s="84">
        <v>806400</v>
      </c>
      <c r="F19" s="4">
        <f>D19/E19</f>
        <v>0.75512152777777775</v>
      </c>
      <c r="G19" s="140"/>
      <c r="J19" s="6">
        <v>2021</v>
      </c>
      <c r="K19" s="17">
        <f>VLOOKUP(A1,'2021'!A40:B210,2,FALSE)</f>
        <v>2975371</v>
      </c>
      <c r="L19" s="17">
        <f>VLOOKUP(A1,'2021'!A40:C210,3,FALSE)</f>
        <v>8349564</v>
      </c>
      <c r="M19" s="23">
        <f>VLOOKUP(A1,'2021'!A40:D210,4,FALSE)</f>
        <v>297537174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4531643</v>
      </c>
      <c r="C20" s="26">
        <v>7250600</v>
      </c>
      <c r="D20" s="26">
        <f>VLOOKUP(A1,'2022'!A40:F210,6,FALSE)</f>
        <v>342983</v>
      </c>
      <c r="E20" s="84">
        <v>2200300</v>
      </c>
      <c r="F20" s="4">
        <f>D20/E20</f>
        <v>0.15588010725810117</v>
      </c>
      <c r="G20" s="140"/>
      <c r="J20" s="13">
        <v>2022</v>
      </c>
      <c r="K20" s="17">
        <f>VLOOKUP(A1,'2022'!A40:B210,2,FALSE)</f>
        <v>5334676</v>
      </c>
      <c r="L20" s="17">
        <f>VLOOKUP(A1,'2022'!A40:C210,3,FALSE)</f>
        <v>13801450</v>
      </c>
      <c r="M20" s="23">
        <f>VLOOKUP(A1,'2022'!A40:D210,4,FALSE)</f>
        <v>533467622</v>
      </c>
      <c r="N20" s="23"/>
      <c r="O20" s="6"/>
    </row>
    <row r="21" spans="1:17" x14ac:dyDescent="0.2">
      <c r="A21" s="13">
        <v>2023</v>
      </c>
      <c r="B21" s="3">
        <f>VLOOKUP(A1,'2023'!A40:E210,5,FALSE)</f>
        <v>4011612</v>
      </c>
      <c r="C21" s="3">
        <v>6294100</v>
      </c>
      <c r="D21" s="26">
        <f>VLOOKUP(A1,'2023'!A40:F210,6,FALSE)</f>
        <v>75034</v>
      </c>
      <c r="E21" s="31">
        <v>650300</v>
      </c>
      <c r="F21" s="4">
        <f>D21/E21</f>
        <v>0.11538366907581116</v>
      </c>
      <c r="G21" s="141"/>
      <c r="J21" s="13">
        <v>2023</v>
      </c>
      <c r="K21" s="17">
        <f>VLOOKUP(A1,'2023'!A40:B210,2,FALSE)</f>
        <v>5334676</v>
      </c>
      <c r="L21" s="17">
        <f>VLOOKUP(A1,'2023'!A40:C210,3,FALSE)</f>
        <v>17456179</v>
      </c>
      <c r="M21" s="23">
        <f>VLOOKUP(A1,'2023'!A40:D210,4,FALSE)</f>
        <v>533467622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5334676</v>
      </c>
      <c r="L22" s="17">
        <f>L21</f>
        <v>17456179</v>
      </c>
      <c r="M22" s="23">
        <f>M21</f>
        <v>533467622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60">
        <v>26500</v>
      </c>
      <c r="D31" s="26">
        <f>VLOOKUP(B31,A18:D21,4,FALSE)</f>
        <v>608930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0.14065333472103395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1.2190055650650153</v>
      </c>
      <c r="L32" s="13" t="e">
        <f>E22/N22*1000</f>
        <v>#DIV/0!</v>
      </c>
      <c r="N32" s="130" t="s">
        <v>71</v>
      </c>
      <c r="O32" s="131"/>
      <c r="P32" s="74">
        <f>K31*P26</f>
        <v>1.7637928174017656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15.28632978591529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32.72209836195082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9C6F3-7AA9-6247-B671-21D59856B553}">
  <sheetPr codeName="Sheet37"/>
  <dimension ref="A1:V37"/>
  <sheetViews>
    <sheetView topLeftCell="B1"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299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6411526</v>
      </c>
      <c r="D3" s="45">
        <v>-5683440</v>
      </c>
      <c r="E3" s="45">
        <v>728086</v>
      </c>
      <c r="F3" s="45">
        <v>0</v>
      </c>
      <c r="G3" s="45">
        <v>-106946</v>
      </c>
      <c r="H3" s="45">
        <v>332453</v>
      </c>
      <c r="I3" s="77">
        <f t="shared" ref="I3:I5" si="0">H3/$M$21*1000</f>
        <v>0.14196038758060009</v>
      </c>
      <c r="J3" s="45">
        <v>34165837</v>
      </c>
      <c r="K3" s="45">
        <v>70347039</v>
      </c>
      <c r="L3" s="45">
        <v>36181201</v>
      </c>
      <c r="M3" s="45">
        <v>29152450</v>
      </c>
      <c r="N3" s="45">
        <v>26261244</v>
      </c>
      <c r="O3" s="45">
        <v>2168003</v>
      </c>
      <c r="P3" s="45">
        <v>14641231</v>
      </c>
      <c r="Q3" s="45">
        <v>8592015</v>
      </c>
      <c r="R3" s="45">
        <v>2238542</v>
      </c>
      <c r="S3" s="45">
        <v>2159906</v>
      </c>
      <c r="T3" s="45">
        <v>-4550591</v>
      </c>
      <c r="U3" s="45">
        <v>3451824</v>
      </c>
      <c r="V3" s="45">
        <v>1061140</v>
      </c>
    </row>
    <row r="4" spans="1:22" x14ac:dyDescent="0.2">
      <c r="B4" t="s">
        <v>21</v>
      </c>
      <c r="C4" s="45">
        <v>5679490</v>
      </c>
      <c r="D4" s="45">
        <v>-5372558</v>
      </c>
      <c r="E4" s="45">
        <v>306932</v>
      </c>
      <c r="F4" s="45">
        <v>0</v>
      </c>
      <c r="G4" s="45">
        <v>-133502</v>
      </c>
      <c r="H4" s="45">
        <v>82658</v>
      </c>
      <c r="I4" s="77">
        <f t="shared" si="0"/>
        <v>3.5295701096507599E-2</v>
      </c>
      <c r="J4" s="45">
        <v>33708159</v>
      </c>
      <c r="K4" s="45">
        <v>63607990</v>
      </c>
      <c r="L4" s="45">
        <v>29899831</v>
      </c>
      <c r="M4" s="45">
        <v>29378901</v>
      </c>
      <c r="N4" s="45">
        <v>23331096</v>
      </c>
      <c r="O4" s="45">
        <v>2311273</v>
      </c>
      <c r="P4" s="45">
        <v>17176238</v>
      </c>
      <c r="Q4" s="45">
        <v>7509777</v>
      </c>
      <c r="R4" s="45">
        <v>1738220</v>
      </c>
      <c r="S4" s="45">
        <v>-457978</v>
      </c>
      <c r="T4" s="45">
        <v>-1091218</v>
      </c>
      <c r="U4" s="45">
        <v>904631</v>
      </c>
      <c r="V4" s="45">
        <v>-644565</v>
      </c>
    </row>
    <row r="5" spans="1:22" x14ac:dyDescent="0.2">
      <c r="B5" t="s">
        <v>22</v>
      </c>
      <c r="C5" s="45">
        <v>8429298</v>
      </c>
      <c r="D5" s="45">
        <v>-7959932</v>
      </c>
      <c r="E5" s="45">
        <v>469366</v>
      </c>
      <c r="F5" s="45">
        <v>0</v>
      </c>
      <c r="G5" s="45">
        <v>-125479</v>
      </c>
      <c r="H5" s="45">
        <v>125933</v>
      </c>
      <c r="I5" s="77">
        <f t="shared" si="0"/>
        <v>5.3774510950984671E-2</v>
      </c>
      <c r="J5" s="45">
        <v>33831208</v>
      </c>
      <c r="K5" s="45">
        <v>61895767</v>
      </c>
      <c r="L5" s="45">
        <v>28064558</v>
      </c>
      <c r="M5" s="45">
        <v>29727551</v>
      </c>
      <c r="N5" s="45">
        <v>22089123</v>
      </c>
      <c r="O5" s="45">
        <v>2008000</v>
      </c>
      <c r="P5" s="45">
        <v>17913321</v>
      </c>
      <c r="Q5" s="45">
        <v>8154347</v>
      </c>
      <c r="R5" s="45">
        <v>1166129</v>
      </c>
      <c r="S5" s="45">
        <v>3149012</v>
      </c>
      <c r="T5" s="45">
        <v>-280404</v>
      </c>
      <c r="U5" s="45">
        <v>210536</v>
      </c>
      <c r="V5" s="45">
        <v>3079143</v>
      </c>
    </row>
    <row r="6" spans="1:22" x14ac:dyDescent="0.2">
      <c r="B6" t="s">
        <v>23</v>
      </c>
      <c r="C6" s="45">
        <v>7424374</v>
      </c>
      <c r="D6" s="45">
        <v>-6745448</v>
      </c>
      <c r="E6" s="45">
        <v>678926</v>
      </c>
      <c r="F6" s="45">
        <v>0</v>
      </c>
      <c r="G6" s="45">
        <v>-132064</v>
      </c>
      <c r="H6" s="45">
        <v>534002</v>
      </c>
      <c r="I6" s="77">
        <f>H6/$M$21*1000</f>
        <v>0.22802360300197499</v>
      </c>
      <c r="J6" s="45">
        <v>33808599</v>
      </c>
      <c r="K6" s="45">
        <v>58004552</v>
      </c>
      <c r="L6" s="45">
        <v>24195953</v>
      </c>
      <c r="M6" s="45">
        <v>26260062</v>
      </c>
      <c r="N6" s="45">
        <v>18683712</v>
      </c>
      <c r="O6" s="45">
        <v>1942692</v>
      </c>
      <c r="P6" s="45">
        <v>17166740</v>
      </c>
      <c r="Q6" s="45">
        <v>5075203</v>
      </c>
      <c r="R6" s="45">
        <v>1766711</v>
      </c>
      <c r="S6" s="45">
        <v>-1594346</v>
      </c>
      <c r="T6" s="45">
        <v>-336154</v>
      </c>
      <c r="U6" s="45">
        <v>-1246027</v>
      </c>
      <c r="V6" s="45">
        <v>-3176528</v>
      </c>
    </row>
    <row r="7" spans="1:22" x14ac:dyDescent="0.2">
      <c r="B7" t="s">
        <v>110</v>
      </c>
      <c r="C7" s="45">
        <v>7669213</v>
      </c>
      <c r="D7" s="45">
        <v>-6561462</v>
      </c>
      <c r="E7" s="45">
        <v>1107751</v>
      </c>
      <c r="F7" s="45">
        <v>0</v>
      </c>
      <c r="G7" s="45">
        <v>-122723</v>
      </c>
      <c r="H7" s="45">
        <v>683864</v>
      </c>
      <c r="I7" s="77" t="e">
        <f t="shared" ref="I7:I9" si="1">H7/$M$20*1000</f>
        <v>#N/A</v>
      </c>
      <c r="J7" s="45">
        <v>33106205</v>
      </c>
      <c r="K7" s="45">
        <v>56641699</v>
      </c>
      <c r="L7" s="45">
        <v>23535493</v>
      </c>
      <c r="M7" s="45">
        <v>24685400</v>
      </c>
      <c r="N7" s="45">
        <v>18306884</v>
      </c>
      <c r="O7" s="45">
        <v>2085994</v>
      </c>
      <c r="P7" s="45">
        <v>12284177</v>
      </c>
      <c r="Q7" s="45">
        <v>8276734</v>
      </c>
      <c r="R7" s="45">
        <v>1624071</v>
      </c>
      <c r="S7" s="45">
        <v>1921450</v>
      </c>
      <c r="T7" s="45">
        <v>-823991</v>
      </c>
      <c r="U7" s="45">
        <v>-979354</v>
      </c>
      <c r="V7" s="45">
        <v>118103</v>
      </c>
    </row>
    <row r="8" spans="1:22" x14ac:dyDescent="0.2">
      <c r="B8" t="s">
        <v>109</v>
      </c>
      <c r="C8" s="45">
        <v>6041683</v>
      </c>
      <c r="D8" s="45">
        <v>-5339011</v>
      </c>
      <c r="E8" s="45">
        <v>702672</v>
      </c>
      <c r="F8" s="45">
        <v>0</v>
      </c>
      <c r="G8" s="45">
        <v>-118168</v>
      </c>
      <c r="H8" s="45">
        <v>66853</v>
      </c>
      <c r="I8" s="77" t="e">
        <f t="shared" si="1"/>
        <v>#N/A</v>
      </c>
      <c r="J8" s="45">
        <v>32402830</v>
      </c>
      <c r="K8" s="45">
        <v>56502550</v>
      </c>
      <c r="L8" s="45">
        <v>24099720</v>
      </c>
      <c r="M8" s="45">
        <v>24122047</v>
      </c>
      <c r="N8" s="45">
        <v>18548314</v>
      </c>
      <c r="O8" s="45">
        <v>2180850</v>
      </c>
      <c r="P8" s="45">
        <v>11693164</v>
      </c>
      <c r="Q8" s="45">
        <v>8158628</v>
      </c>
      <c r="R8" s="45">
        <v>948071</v>
      </c>
      <c r="S8" s="45">
        <v>864958</v>
      </c>
      <c r="T8" s="45">
        <v>-403358</v>
      </c>
      <c r="U8" s="45">
        <v>1143023</v>
      </c>
      <c r="V8" s="45">
        <v>1604623</v>
      </c>
    </row>
    <row r="9" spans="1:22" x14ac:dyDescent="0.2">
      <c r="B9" t="s">
        <v>108</v>
      </c>
      <c r="C9" s="45">
        <v>7462747</v>
      </c>
      <c r="D9" s="45">
        <v>-6533452</v>
      </c>
      <c r="E9" s="45">
        <v>929294</v>
      </c>
      <c r="F9" s="45">
        <v>0</v>
      </c>
      <c r="G9" s="45">
        <v>-142667</v>
      </c>
      <c r="H9" s="45">
        <v>421668</v>
      </c>
      <c r="I9" s="77" t="e">
        <f t="shared" si="1"/>
        <v>#N/A</v>
      </c>
      <c r="J9" s="45">
        <v>32201552</v>
      </c>
      <c r="K9" s="45">
        <v>57702581</v>
      </c>
      <c r="L9" s="45">
        <v>25501028</v>
      </c>
      <c r="M9" s="45">
        <v>24662313</v>
      </c>
      <c r="N9" s="45">
        <v>19995779</v>
      </c>
      <c r="O9" s="45">
        <v>1710419</v>
      </c>
      <c r="P9" s="45">
        <v>13682185</v>
      </c>
      <c r="Q9" s="45">
        <v>6554006</v>
      </c>
      <c r="R9" s="45">
        <v>581321</v>
      </c>
      <c r="S9" s="45">
        <v>1001668</v>
      </c>
      <c r="T9" s="45">
        <v>-2054262</v>
      </c>
      <c r="U9" s="45">
        <v>529311</v>
      </c>
      <c r="V9" s="45">
        <v>-523281</v>
      </c>
    </row>
    <row r="10" spans="1:22" x14ac:dyDescent="0.2">
      <c r="B10" t="s">
        <v>107</v>
      </c>
      <c r="C10" s="45">
        <v>7061387</v>
      </c>
      <c r="D10" s="45">
        <v>-6034216</v>
      </c>
      <c r="E10" s="45">
        <v>1027171</v>
      </c>
      <c r="F10" s="45">
        <v>0</v>
      </c>
      <c r="G10" s="45">
        <v>-53915</v>
      </c>
      <c r="H10" s="45">
        <v>721339</v>
      </c>
      <c r="I10" s="77" t="e">
        <f>H10/$M$20*1000</f>
        <v>#N/A</v>
      </c>
      <c r="J10" s="45">
        <v>31748177</v>
      </c>
      <c r="K10" s="45">
        <v>54897772</v>
      </c>
      <c r="L10" s="45">
        <v>23149594</v>
      </c>
      <c r="M10" s="45">
        <v>21032714</v>
      </c>
      <c r="N10" s="45">
        <v>17189776</v>
      </c>
      <c r="O10" s="45">
        <v>1482915</v>
      </c>
      <c r="P10" s="45">
        <v>9657264</v>
      </c>
      <c r="Q10" s="45">
        <v>7077287</v>
      </c>
      <c r="R10" s="45">
        <v>535762</v>
      </c>
      <c r="S10" s="45">
        <v>-609769</v>
      </c>
      <c r="T10" s="45">
        <v>-85093</v>
      </c>
      <c r="U10" s="45">
        <v>-451541</v>
      </c>
      <c r="V10" s="45">
        <v>-1146405</v>
      </c>
    </row>
    <row r="11" spans="1:22" x14ac:dyDescent="0.2">
      <c r="B11" t="s">
        <v>106</v>
      </c>
      <c r="C11" s="45">
        <v>3598433</v>
      </c>
      <c r="D11" s="45">
        <v>-3924719</v>
      </c>
      <c r="E11" s="45">
        <v>-326286</v>
      </c>
      <c r="F11" s="45">
        <v>0</v>
      </c>
      <c r="G11" s="45">
        <v>-109769</v>
      </c>
      <c r="H11" s="45">
        <v>-62704</v>
      </c>
      <c r="I11" s="77"/>
      <c r="J11" s="45">
        <v>32132751</v>
      </c>
      <c r="K11" s="45">
        <v>52950114</v>
      </c>
      <c r="L11" s="45">
        <v>20817363</v>
      </c>
      <c r="M11" s="45">
        <v>16897308</v>
      </c>
      <c r="N11" s="45">
        <v>16711857</v>
      </c>
      <c r="O11" s="45">
        <v>1838198</v>
      </c>
      <c r="P11" s="45">
        <v>5802000</v>
      </c>
      <c r="Q11" s="45">
        <v>8223697</v>
      </c>
      <c r="R11" s="45">
        <v>531217</v>
      </c>
      <c r="S11" s="45">
        <v>372637</v>
      </c>
      <c r="T11" s="45">
        <v>739827</v>
      </c>
      <c r="U11" s="45">
        <v>-2209329</v>
      </c>
      <c r="V11" s="45">
        <v>-1096864</v>
      </c>
    </row>
    <row r="12" spans="1:22" x14ac:dyDescent="0.2">
      <c r="B12" t="s">
        <v>105</v>
      </c>
      <c r="C12" s="45">
        <v>5342484</v>
      </c>
      <c r="D12" s="45">
        <v>-4499699</v>
      </c>
      <c r="E12" s="45">
        <v>842784</v>
      </c>
      <c r="F12" s="45">
        <v>0</v>
      </c>
      <c r="G12" s="45">
        <v>-130735</v>
      </c>
      <c r="H12" s="45">
        <v>483309</v>
      </c>
      <c r="I12" s="77"/>
      <c r="J12" s="45">
        <v>32728292</v>
      </c>
      <c r="K12" s="45">
        <v>55782772</v>
      </c>
      <c r="L12" s="45">
        <v>23054480</v>
      </c>
      <c r="M12" s="45">
        <v>19518958</v>
      </c>
      <c r="N12" s="45">
        <v>16883548</v>
      </c>
      <c r="O12" s="45">
        <v>2212497</v>
      </c>
      <c r="P12" s="45">
        <v>6565479</v>
      </c>
      <c r="Q12" s="45">
        <v>9320562</v>
      </c>
      <c r="R12" s="45">
        <v>1230626</v>
      </c>
      <c r="S12" s="45">
        <v>4194947</v>
      </c>
      <c r="T12" s="45">
        <v>-363522</v>
      </c>
      <c r="U12" s="45">
        <v>-1741559</v>
      </c>
      <c r="V12" s="45">
        <v>2089865</v>
      </c>
    </row>
    <row r="13" spans="1:22" x14ac:dyDescent="0.2">
      <c r="B13" t="s">
        <v>104</v>
      </c>
      <c r="C13" s="45">
        <v>7963484</v>
      </c>
      <c r="D13" s="45">
        <v>-6813046</v>
      </c>
      <c r="E13" s="45">
        <v>1150437</v>
      </c>
      <c r="F13" s="45">
        <v>0</v>
      </c>
      <c r="G13" s="45">
        <v>-133893</v>
      </c>
      <c r="H13" s="45">
        <v>849941</v>
      </c>
      <c r="J13" s="45">
        <v>32124969</v>
      </c>
      <c r="K13" s="45">
        <v>56474780</v>
      </c>
      <c r="L13" s="45">
        <v>24349811</v>
      </c>
      <c r="M13" s="45">
        <v>20405220</v>
      </c>
      <c r="N13" s="45">
        <v>18058307</v>
      </c>
      <c r="O13" s="45">
        <v>1929777</v>
      </c>
      <c r="P13" s="45">
        <v>9838064</v>
      </c>
      <c r="Q13" s="45">
        <v>7230698</v>
      </c>
      <c r="R13" s="45">
        <v>1215653</v>
      </c>
      <c r="S13" s="45">
        <v>106639</v>
      </c>
      <c r="T13" s="45">
        <v>-13863</v>
      </c>
      <c r="U13" s="45">
        <v>-844725</v>
      </c>
      <c r="V13" s="45">
        <v>-751948</v>
      </c>
    </row>
    <row r="14" spans="1:22" x14ac:dyDescent="0.2">
      <c r="B14" t="s">
        <v>103</v>
      </c>
      <c r="C14" s="45">
        <v>7661011</v>
      </c>
      <c r="D14" s="45">
        <v>-6785177</v>
      </c>
      <c r="E14" s="45">
        <v>875833</v>
      </c>
      <c r="F14" s="45">
        <v>-9426</v>
      </c>
      <c r="G14" s="45">
        <v>-135245</v>
      </c>
      <c r="H14" s="45">
        <v>508296</v>
      </c>
      <c r="J14" s="45">
        <v>31543505</v>
      </c>
      <c r="K14" s="45">
        <v>57569169</v>
      </c>
      <c r="L14" s="45">
        <v>26025663</v>
      </c>
      <c r="M14" s="45">
        <v>20968164</v>
      </c>
      <c r="N14" s="45">
        <v>19440321</v>
      </c>
      <c r="O14" s="45">
        <v>1897149</v>
      </c>
      <c r="P14" s="45">
        <v>10189823</v>
      </c>
      <c r="Q14" s="45">
        <v>7982652</v>
      </c>
      <c r="R14" s="45">
        <v>778631</v>
      </c>
      <c r="S14" s="45">
        <v>714793</v>
      </c>
      <c r="T14" s="45">
        <v>-42111</v>
      </c>
      <c r="U14" s="45">
        <v>240267</v>
      </c>
      <c r="V14" s="45">
        <v>912948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 t="e">
        <f>VLOOKUP(A1,'2020'!A40:E210,5,FALSE)</f>
        <v>#N/A</v>
      </c>
      <c r="C18" s="75"/>
      <c r="D18" s="26" t="e">
        <f>VLOOKUP(A1,'2020'!A40:F210,6,FALSE)</f>
        <v>#N/A</v>
      </c>
      <c r="E18" s="26"/>
      <c r="F18" s="4" t="e">
        <f>D18/E18</f>
        <v>#N/A</v>
      </c>
      <c r="G18" s="139">
        <v>0</v>
      </c>
      <c r="J18" s="6">
        <v>2020</v>
      </c>
      <c r="K18" s="17" t="e">
        <f>VLOOKUP(A1,'2020'!A40:B210,2,FALSE)</f>
        <v>#N/A</v>
      </c>
      <c r="L18" s="17" t="e">
        <f>VLOOKUP(A1,'2020'!A40:C210,3,FALSE)</f>
        <v>#N/A</v>
      </c>
      <c r="M18" s="23" t="e">
        <f>VLOOKUP(A1,'2020'!A40:D210,4,FALSE)</f>
        <v>#N/A</v>
      </c>
      <c r="N18" s="6"/>
      <c r="O18" s="6"/>
    </row>
    <row r="19" spans="1:17" x14ac:dyDescent="0.2">
      <c r="A19" s="13">
        <v>2021</v>
      </c>
      <c r="B19" s="26" t="e">
        <f>VLOOKUP(A1,'2021'!A40:E210,5,FALSE)</f>
        <v>#N/A</v>
      </c>
      <c r="C19" s="76"/>
      <c r="D19" s="26" t="e">
        <f>VLOOKUP(A1,'2021'!A40:F210,6,FALSE)</f>
        <v>#N/A</v>
      </c>
      <c r="E19" s="26"/>
      <c r="F19" s="4" t="e">
        <f>D19/E19</f>
        <v>#N/A</v>
      </c>
      <c r="G19" s="140"/>
      <c r="J19" s="6">
        <v>2021</v>
      </c>
      <c r="K19" s="17" t="e">
        <f>VLOOKUP(A1,'2021'!A40:B210,2,FALSE)</f>
        <v>#N/A</v>
      </c>
      <c r="L19" s="17" t="e">
        <f>VLOOKUP(A1,'2021'!A40:C210,3,FALSE)</f>
        <v>#N/A</v>
      </c>
      <c r="M19" s="23" t="e">
        <f>VLOOKUP(A1,'2021'!A40:D210,4,FALSE)</f>
        <v>#N/A</v>
      </c>
      <c r="N19" s="6"/>
      <c r="O19" s="6"/>
      <c r="Q19" s="64"/>
    </row>
    <row r="20" spans="1:17" x14ac:dyDescent="0.2">
      <c r="A20" s="13">
        <v>2022</v>
      </c>
      <c r="B20" s="26" t="e">
        <f>VLOOKUP(A1,'2022'!A40:E210,5,FALSE)</f>
        <v>#N/A</v>
      </c>
      <c r="C20" s="76"/>
      <c r="D20" s="26" t="e">
        <f>VLOOKUP(A1,'2022'!A40:F210,6,FALSE)</f>
        <v>#N/A</v>
      </c>
      <c r="E20" s="26"/>
      <c r="F20" s="4" t="e">
        <f>D20/E20</f>
        <v>#N/A</v>
      </c>
      <c r="G20" s="140"/>
      <c r="J20" s="13">
        <v>2022</v>
      </c>
      <c r="K20" s="17" t="e">
        <f>VLOOKUP(A1,'2022'!A40:B210,2,FALSE)</f>
        <v>#N/A</v>
      </c>
      <c r="L20" s="17" t="e">
        <f>VLOOKUP(A1,'2022'!A40:C210,3,FALSE)</f>
        <v>#N/A</v>
      </c>
      <c r="M20" s="23" t="e">
        <f>VLOOKUP(A1,'2022'!A40:D210,4,FALSE)</f>
        <v>#N/A</v>
      </c>
      <c r="N20" s="23"/>
      <c r="O20" s="6"/>
    </row>
    <row r="21" spans="1:17" x14ac:dyDescent="0.2">
      <c r="A21" s="13">
        <v>2023</v>
      </c>
      <c r="B21" s="3">
        <f>VLOOKUP(A1,'2023'!A40:E210,5,FALSE)</f>
        <v>0</v>
      </c>
      <c r="C21" s="76"/>
      <c r="D21" s="26">
        <f>VLOOKUP(A1,'2023'!A40:F210,6,FALSE)</f>
        <v>0</v>
      </c>
      <c r="E21" s="3"/>
      <c r="F21" s="4" t="e">
        <f>D21/E21</f>
        <v>#DIV/0!</v>
      </c>
      <c r="G21" s="141"/>
      <c r="J21" s="13">
        <v>2023</v>
      </c>
      <c r="K21" s="17">
        <f>VLOOKUP(A1,'2023'!A40:B210,2,FALSE)</f>
        <v>0</v>
      </c>
      <c r="L21" s="17">
        <f>VLOOKUP(A1,'2023'!A40:C210,3,FALSE)</f>
        <v>0</v>
      </c>
      <c r="M21" s="23">
        <f>VLOOKUP(A1,'2023'!A40:D210,4,FALSE)</f>
        <v>2341871600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0</v>
      </c>
      <c r="L22" s="17">
        <f>L21</f>
        <v>0</v>
      </c>
      <c r="M22" s="23">
        <f>M21</f>
        <v>2341871600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 t="e">
        <f>C31*E31</f>
        <v>#N/A</v>
      </c>
      <c r="L26" s="60" t="e">
        <f>K26-K26*(100%-(VLOOKUP(B31,J18:K21,2,FALSE)/K22))</f>
        <v>#N/A</v>
      </c>
      <c r="M26" s="60" t="e">
        <f>K26-K26*(100%-(VLOOKUP(B31,J18:L21,3,FALSE)/L22))</f>
        <v>#N/A</v>
      </c>
      <c r="N26" s="39" t="e">
        <f>K26-K26*(100%-(VLOOKUP(B31,J18:M21,4,FALSE)/M22))</f>
        <v>#N/A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 t="e">
        <f>C31*F31</f>
        <v>#N/A</v>
      </c>
      <c r="L27" s="60" t="e">
        <f>K27-K27*(100%-(VLOOKUP(B31,J18:K21,2,FALSE)/K22))</f>
        <v>#N/A</v>
      </c>
      <c r="M27" s="60" t="e">
        <f>K27-K27*(100%-(VLOOKUP(B31,J18:L21,3,FALSE)/L22))</f>
        <v>#N/A</v>
      </c>
      <c r="N27" s="39" t="e">
        <f>K27-K27*(100%-(VLOOKUP(B31,J18:M21,4,FALSE)/M22))</f>
        <v>#N/A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 t="e">
        <f>INDEX(A18:A21,MATCH(MAX(D18:D21),D18:D21,0))</f>
        <v>#N/A</v>
      </c>
      <c r="C31" s="60"/>
      <c r="D31" s="26" t="e">
        <f>VLOOKUP(B31,A18:D21,4,FALSE)</f>
        <v>#N/A</v>
      </c>
      <c r="E31" s="43" t="e">
        <f>E22/D31</f>
        <v>#N/A</v>
      </c>
      <c r="F31" s="43" t="e">
        <f>G22/D31</f>
        <v>#N/A</v>
      </c>
      <c r="G31" s="72"/>
      <c r="J31" s="42"/>
      <c r="K31" s="74">
        <f>SUM(I3:I6)</f>
        <v>0.45905420263006735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</v>
      </c>
      <c r="L32" s="13" t="e">
        <f>E22/N22*1000</f>
        <v>#DIV/0!</v>
      </c>
      <c r="N32" s="130" t="s">
        <v>71</v>
      </c>
      <c r="O32" s="131"/>
      <c r="P32" s="74">
        <f>K31*P26</f>
        <v>5.7565397009810439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0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14.589116670615075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1E7C2-52E2-574B-A21D-3E1FC6CE73C5}">
  <sheetPr codeName="Sheet38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197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2399360</v>
      </c>
      <c r="D3" s="45">
        <v>-2200394</v>
      </c>
      <c r="E3" s="45">
        <v>195273</v>
      </c>
      <c r="F3" s="45">
        <v>-63468</v>
      </c>
      <c r="G3" s="45">
        <v>-18848</v>
      </c>
      <c r="H3" s="45">
        <v>47644</v>
      </c>
      <c r="I3" s="77">
        <f t="shared" ref="I3:I5" si="0">H3/$M$21*1000</f>
        <v>0.25472014025325901</v>
      </c>
      <c r="J3" s="45">
        <v>8566896</v>
      </c>
      <c r="K3" s="45">
        <v>11805747</v>
      </c>
      <c r="L3" s="45">
        <v>3238851</v>
      </c>
      <c r="M3" s="45">
        <v>7751317</v>
      </c>
      <c r="N3" s="45">
        <v>3118268</v>
      </c>
      <c r="O3" s="45">
        <v>3618083</v>
      </c>
      <c r="P3" s="45">
        <v>1581851</v>
      </c>
      <c r="Q3" s="45">
        <v>237792</v>
      </c>
      <c r="R3" s="45">
        <v>2068273</v>
      </c>
      <c r="S3" s="45">
        <v>695077</v>
      </c>
      <c r="T3" s="45">
        <v>-444778</v>
      </c>
      <c r="U3" s="45">
        <v>-372842</v>
      </c>
      <c r="V3" s="45">
        <v>-122543</v>
      </c>
    </row>
    <row r="4" spans="1:22" x14ac:dyDescent="0.2">
      <c r="B4" t="s">
        <v>21</v>
      </c>
      <c r="C4" s="45">
        <v>2709625</v>
      </c>
      <c r="D4" s="45">
        <v>-2412716</v>
      </c>
      <c r="E4" s="45">
        <v>284925</v>
      </c>
      <c r="F4" s="45">
        <v>-57246</v>
      </c>
      <c r="G4" s="45">
        <v>-34682</v>
      </c>
      <c r="H4" s="45">
        <v>190624</v>
      </c>
      <c r="I4" s="77">
        <f t="shared" si="0"/>
        <v>1.0191371844437336</v>
      </c>
      <c r="J4" s="45">
        <v>8463897</v>
      </c>
      <c r="K4" s="45">
        <v>12366033</v>
      </c>
      <c r="L4" s="45">
        <v>3902136</v>
      </c>
      <c r="M4" s="45">
        <v>8302656</v>
      </c>
      <c r="N4" s="45">
        <v>3761773</v>
      </c>
      <c r="O4" s="45">
        <v>3925092</v>
      </c>
      <c r="P4" s="45">
        <v>2129165</v>
      </c>
      <c r="Q4" s="45">
        <v>360318</v>
      </c>
      <c r="R4" s="45">
        <v>1645317</v>
      </c>
      <c r="S4" s="45">
        <v>361791</v>
      </c>
      <c r="T4" s="45">
        <v>-43681</v>
      </c>
      <c r="U4" s="45">
        <v>-142336</v>
      </c>
      <c r="V4" s="45">
        <v>175773</v>
      </c>
    </row>
    <row r="5" spans="1:22" x14ac:dyDescent="0.2">
      <c r="B5" t="s">
        <v>22</v>
      </c>
      <c r="C5" s="45">
        <v>2731163</v>
      </c>
      <c r="D5" s="45">
        <v>-2143724</v>
      </c>
      <c r="E5" s="45">
        <v>579959</v>
      </c>
      <c r="F5" s="45">
        <v>-46318</v>
      </c>
      <c r="G5" s="45">
        <v>-42712</v>
      </c>
      <c r="H5" s="45">
        <v>439262</v>
      </c>
      <c r="I5" s="77">
        <f t="shared" si="0"/>
        <v>2.3484358628143531</v>
      </c>
      <c r="J5" s="45">
        <v>8244528</v>
      </c>
      <c r="K5" s="45">
        <v>12305737</v>
      </c>
      <c r="L5" s="45">
        <v>4061208</v>
      </c>
      <c r="M5" s="45">
        <v>8250593</v>
      </c>
      <c r="N5" s="45">
        <v>3925649</v>
      </c>
      <c r="O5" s="45">
        <v>4063668</v>
      </c>
      <c r="P5" s="45">
        <v>2009020</v>
      </c>
      <c r="Q5" s="45">
        <v>185704</v>
      </c>
      <c r="R5" s="45">
        <v>1778366</v>
      </c>
      <c r="S5" s="45">
        <v>-161473</v>
      </c>
      <c r="T5" s="45">
        <v>-524597</v>
      </c>
      <c r="U5" s="45">
        <v>25045</v>
      </c>
      <c r="V5" s="45">
        <v>-661025</v>
      </c>
    </row>
    <row r="6" spans="1:22" x14ac:dyDescent="0.2">
      <c r="B6" t="s">
        <v>23</v>
      </c>
      <c r="C6" s="45">
        <v>2238531</v>
      </c>
      <c r="D6" s="45">
        <v>-1837118</v>
      </c>
      <c r="E6" s="45">
        <v>384463</v>
      </c>
      <c r="F6" s="45">
        <v>-50389</v>
      </c>
      <c r="G6" s="45">
        <v>-37132</v>
      </c>
      <c r="H6" s="45">
        <v>218984</v>
      </c>
      <c r="I6" s="77">
        <f>H6/$M$21*1000</f>
        <v>1.1707588614142319</v>
      </c>
      <c r="J6" s="45">
        <v>7890067</v>
      </c>
      <c r="K6" s="45">
        <v>11665130</v>
      </c>
      <c r="L6" s="45">
        <v>3775063</v>
      </c>
      <c r="M6" s="45">
        <v>7713479</v>
      </c>
      <c r="N6" s="45">
        <v>3629116</v>
      </c>
      <c r="O6" s="45">
        <v>3316604</v>
      </c>
      <c r="P6" s="45">
        <v>2072526</v>
      </c>
      <c r="Q6" s="45">
        <v>847919</v>
      </c>
      <c r="R6" s="45">
        <v>1269741</v>
      </c>
      <c r="S6" s="45">
        <v>-431375</v>
      </c>
      <c r="T6" s="45">
        <v>332881</v>
      </c>
      <c r="U6" s="45">
        <v>397603</v>
      </c>
      <c r="V6" s="45">
        <v>299108</v>
      </c>
    </row>
    <row r="7" spans="1:22" x14ac:dyDescent="0.2">
      <c r="B7" t="s">
        <v>110</v>
      </c>
      <c r="C7" s="45">
        <v>2496427</v>
      </c>
      <c r="D7" s="45">
        <v>-2010058</v>
      </c>
      <c r="E7" s="45">
        <v>474034</v>
      </c>
      <c r="F7" s="45">
        <v>-133244</v>
      </c>
      <c r="G7" s="45">
        <v>-33197</v>
      </c>
      <c r="H7" s="45">
        <v>189892</v>
      </c>
      <c r="I7" s="77">
        <f t="shared" ref="I7:I9" si="1">H7/$M$20*1000</f>
        <v>1.035528150003755</v>
      </c>
      <c r="J7" s="45">
        <v>7696014</v>
      </c>
      <c r="K7" s="45">
        <v>11580377</v>
      </c>
      <c r="L7" s="45">
        <v>3884362</v>
      </c>
      <c r="M7" s="45">
        <v>7638404</v>
      </c>
      <c r="N7" s="45">
        <v>3693595</v>
      </c>
      <c r="O7" s="45">
        <v>2712850</v>
      </c>
      <c r="P7" s="45">
        <v>2432417</v>
      </c>
      <c r="Q7" s="45">
        <v>553858</v>
      </c>
      <c r="R7" s="45">
        <v>1767174</v>
      </c>
      <c r="S7" s="45">
        <v>601379</v>
      </c>
      <c r="T7" s="45">
        <v>-243642</v>
      </c>
      <c r="U7" s="45">
        <v>-282608</v>
      </c>
      <c r="V7" s="45">
        <v>75128</v>
      </c>
    </row>
    <row r="8" spans="1:22" x14ac:dyDescent="0.2">
      <c r="B8" t="s">
        <v>109</v>
      </c>
      <c r="C8" s="45">
        <v>3376115</v>
      </c>
      <c r="D8" s="45">
        <v>-2636788</v>
      </c>
      <c r="E8" s="45">
        <v>624654</v>
      </c>
      <c r="F8" s="45">
        <v>-64325</v>
      </c>
      <c r="G8" s="45">
        <v>-25105</v>
      </c>
      <c r="H8" s="45">
        <v>450212</v>
      </c>
      <c r="I8" s="77">
        <f t="shared" si="1"/>
        <v>2.4551176430259862</v>
      </c>
      <c r="J8" s="45">
        <v>7863322</v>
      </c>
      <c r="K8" s="45">
        <v>11907113</v>
      </c>
      <c r="L8" s="45">
        <v>4043791</v>
      </c>
      <c r="M8" s="45">
        <v>8190480</v>
      </c>
      <c r="N8" s="45">
        <v>3847300</v>
      </c>
      <c r="O8" s="45">
        <v>2805808</v>
      </c>
      <c r="P8" s="45">
        <v>2943123</v>
      </c>
      <c r="Q8" s="45">
        <v>479581</v>
      </c>
      <c r="R8" s="45">
        <v>1757485</v>
      </c>
      <c r="S8" s="45">
        <v>886596</v>
      </c>
      <c r="T8" s="45">
        <v>-434707</v>
      </c>
      <c r="U8" s="45">
        <v>-22770</v>
      </c>
      <c r="V8" s="45">
        <v>429118</v>
      </c>
    </row>
    <row r="9" spans="1:22" x14ac:dyDescent="0.2">
      <c r="B9" t="s">
        <v>108</v>
      </c>
      <c r="C9" s="45">
        <v>4323608</v>
      </c>
      <c r="D9" s="45">
        <v>-3129740</v>
      </c>
      <c r="E9" s="45">
        <v>1096555</v>
      </c>
      <c r="F9" s="45">
        <v>-141273</v>
      </c>
      <c r="G9" s="45">
        <v>-19752</v>
      </c>
      <c r="H9" s="45">
        <v>788986</v>
      </c>
      <c r="I9" s="77">
        <f t="shared" si="1"/>
        <v>4.3025362467026662</v>
      </c>
      <c r="J9" s="45">
        <v>7403502</v>
      </c>
      <c r="K9" s="45">
        <v>11536300</v>
      </c>
      <c r="L9" s="45">
        <v>4132797</v>
      </c>
      <c r="M9" s="45">
        <v>8023544</v>
      </c>
      <c r="N9" s="45">
        <v>3963900</v>
      </c>
      <c r="O9" s="45">
        <v>2908403</v>
      </c>
      <c r="P9" s="45">
        <v>3209772</v>
      </c>
      <c r="Q9" s="45">
        <v>52997</v>
      </c>
      <c r="R9" s="45">
        <v>1659334</v>
      </c>
      <c r="S9" s="45">
        <v>391802</v>
      </c>
      <c r="T9" s="45">
        <v>-567359</v>
      </c>
      <c r="U9" s="45">
        <v>88744</v>
      </c>
      <c r="V9" s="45">
        <v>-86813</v>
      </c>
    </row>
    <row r="10" spans="1:22" x14ac:dyDescent="0.2">
      <c r="B10" t="s">
        <v>107</v>
      </c>
      <c r="C10" s="45">
        <v>3276387</v>
      </c>
      <c r="D10" s="45">
        <v>-2489109</v>
      </c>
      <c r="E10" s="45">
        <v>778482</v>
      </c>
      <c r="F10" s="45">
        <v>-83752</v>
      </c>
      <c r="G10" s="45">
        <v>-19320</v>
      </c>
      <c r="H10" s="45">
        <v>547750</v>
      </c>
      <c r="I10" s="77">
        <f>H10/$M$20*1000</f>
        <v>2.9870165365816193</v>
      </c>
      <c r="J10" s="45">
        <v>6437222</v>
      </c>
      <c r="K10" s="45">
        <v>10282953</v>
      </c>
      <c r="L10" s="45">
        <v>3845731</v>
      </c>
      <c r="M10" s="45">
        <v>6812390</v>
      </c>
      <c r="N10" s="45">
        <v>3672397</v>
      </c>
      <c r="O10" s="45">
        <v>2428565</v>
      </c>
      <c r="P10" s="45">
        <v>2788724</v>
      </c>
      <c r="Q10" s="45">
        <v>138773</v>
      </c>
      <c r="R10" s="45">
        <v>1264227</v>
      </c>
      <c r="S10" s="45">
        <v>-680634</v>
      </c>
      <c r="T10" s="45">
        <v>-261027</v>
      </c>
      <c r="U10" s="45">
        <v>885628</v>
      </c>
      <c r="V10" s="45">
        <v>-56034</v>
      </c>
    </row>
    <row r="11" spans="1:22" x14ac:dyDescent="0.2">
      <c r="B11" t="s">
        <v>106</v>
      </c>
      <c r="C11" s="45">
        <v>2694729</v>
      </c>
      <c r="D11" s="45">
        <v>-2054354</v>
      </c>
      <c r="E11" s="45">
        <v>638567</v>
      </c>
      <c r="F11" s="45">
        <v>-93371</v>
      </c>
      <c r="G11" s="45">
        <v>-9077</v>
      </c>
      <c r="H11" s="45">
        <v>454635</v>
      </c>
      <c r="I11" s="77"/>
      <c r="J11" s="45">
        <v>5882047</v>
      </c>
      <c r="K11" s="45">
        <v>8734164</v>
      </c>
      <c r="L11" s="45">
        <v>2852117</v>
      </c>
      <c r="M11" s="45">
        <v>5541877</v>
      </c>
      <c r="N11" s="45">
        <v>2667253</v>
      </c>
      <c r="O11" s="45">
        <v>1790039</v>
      </c>
      <c r="P11" s="45">
        <v>2134438</v>
      </c>
      <c r="Q11" s="45">
        <v>195219</v>
      </c>
      <c r="R11" s="45">
        <v>1271745</v>
      </c>
      <c r="S11" s="45">
        <v>287774</v>
      </c>
      <c r="T11" s="45">
        <v>-293363</v>
      </c>
      <c r="U11" s="45">
        <v>59232</v>
      </c>
      <c r="V11" s="45">
        <v>53643</v>
      </c>
    </row>
    <row r="12" spans="1:22" x14ac:dyDescent="0.2">
      <c r="B12" t="s">
        <v>105</v>
      </c>
      <c r="C12" s="45">
        <v>2231625</v>
      </c>
      <c r="D12" s="45">
        <v>-1821826</v>
      </c>
      <c r="E12" s="45">
        <v>408695</v>
      </c>
      <c r="F12" s="45">
        <v>-60649</v>
      </c>
      <c r="G12" s="45">
        <v>-11928</v>
      </c>
      <c r="H12" s="45">
        <v>255442</v>
      </c>
      <c r="I12" s="77"/>
      <c r="J12" s="45">
        <v>5728937</v>
      </c>
      <c r="K12" s="45">
        <v>8111818</v>
      </c>
      <c r="L12" s="45">
        <v>2382881</v>
      </c>
      <c r="M12" s="45">
        <v>5064347</v>
      </c>
      <c r="N12" s="45">
        <v>2194681</v>
      </c>
      <c r="O12" s="45">
        <v>1795154</v>
      </c>
      <c r="P12" s="45">
        <v>1748046</v>
      </c>
      <c r="Q12" s="45">
        <v>140588</v>
      </c>
      <c r="R12" s="45">
        <v>1228794</v>
      </c>
      <c r="S12" s="45">
        <v>371796</v>
      </c>
      <c r="T12" s="45">
        <v>-159879</v>
      </c>
      <c r="U12" s="45">
        <v>-172384</v>
      </c>
      <c r="V12" s="45">
        <v>39532</v>
      </c>
    </row>
    <row r="13" spans="1:22" x14ac:dyDescent="0.2">
      <c r="B13" t="s">
        <v>104</v>
      </c>
      <c r="C13" s="45">
        <v>2343551</v>
      </c>
      <c r="D13" s="45">
        <v>-1910337</v>
      </c>
      <c r="E13" s="45">
        <v>432296</v>
      </c>
      <c r="F13" s="45">
        <v>-100105</v>
      </c>
      <c r="G13" s="45">
        <v>-7547</v>
      </c>
      <c r="H13" s="45">
        <v>260108</v>
      </c>
      <c r="J13" s="45">
        <v>5472727</v>
      </c>
      <c r="K13" s="45">
        <v>7971585</v>
      </c>
      <c r="L13" s="45">
        <v>2498858</v>
      </c>
      <c r="M13" s="45">
        <v>5033078</v>
      </c>
      <c r="N13" s="45">
        <v>2394285</v>
      </c>
      <c r="O13" s="45">
        <v>2109253</v>
      </c>
      <c r="P13" s="45">
        <v>1518169</v>
      </c>
      <c r="Q13" s="45">
        <v>102081</v>
      </c>
      <c r="R13" s="45">
        <v>1160034</v>
      </c>
      <c r="S13" s="45">
        <v>119940</v>
      </c>
      <c r="T13" s="45">
        <v>-634910</v>
      </c>
      <c r="U13" s="45">
        <v>473101</v>
      </c>
      <c r="V13" s="45">
        <v>-41869</v>
      </c>
    </row>
    <row r="14" spans="1:22" x14ac:dyDescent="0.2">
      <c r="B14" t="s">
        <v>103</v>
      </c>
      <c r="C14" s="45">
        <v>1790422</v>
      </c>
      <c r="D14" s="45">
        <v>-1515566</v>
      </c>
      <c r="E14" s="45">
        <v>272606</v>
      </c>
      <c r="F14" s="45">
        <v>-89500</v>
      </c>
      <c r="G14" s="45">
        <v>-6149</v>
      </c>
      <c r="H14" s="45">
        <v>131039</v>
      </c>
      <c r="J14" s="45">
        <v>5371121</v>
      </c>
      <c r="K14" s="45">
        <v>7233846</v>
      </c>
      <c r="L14" s="45">
        <v>1862724</v>
      </c>
      <c r="M14" s="45">
        <v>4352591</v>
      </c>
      <c r="N14" s="45">
        <v>1769943</v>
      </c>
      <c r="O14" s="45">
        <v>1742352</v>
      </c>
      <c r="P14" s="45">
        <v>1310934</v>
      </c>
      <c r="Q14" s="45">
        <v>143561</v>
      </c>
      <c r="R14" s="45">
        <v>1016289</v>
      </c>
      <c r="S14" s="45">
        <v>-139502</v>
      </c>
      <c r="T14" s="45">
        <v>231893</v>
      </c>
      <c r="U14" s="45">
        <v>10416</v>
      </c>
      <c r="V14" s="45">
        <v>102807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7037180</v>
      </c>
      <c r="C18" s="26">
        <v>6450000</v>
      </c>
      <c r="D18" s="26">
        <f>VLOOKUP(A1,'2020'!A40:F210,6,FALSE)</f>
        <v>719308</v>
      </c>
      <c r="E18" s="26">
        <v>800000</v>
      </c>
      <c r="F18" s="4">
        <f>D18/E18</f>
        <v>0.89913500000000002</v>
      </c>
      <c r="G18" s="139">
        <v>0</v>
      </c>
      <c r="J18" s="6">
        <v>2020</v>
      </c>
      <c r="K18" s="17">
        <f>VLOOKUP(A1,'2020'!A40:B210,2,FALSE)</f>
        <v>1833769</v>
      </c>
      <c r="L18" s="17">
        <f>VLOOKUP(A1,'2020'!A40:C210,3,FALSE)</f>
        <v>5175731</v>
      </c>
      <c r="M18" s="23">
        <f>VLOOKUP(A1,'2020'!A40:D210,4,FALSE)</f>
        <v>183380000</v>
      </c>
      <c r="N18" s="6"/>
      <c r="O18" s="6"/>
    </row>
    <row r="19" spans="1:17" x14ac:dyDescent="0.2">
      <c r="A19" s="13">
        <v>2021</v>
      </c>
      <c r="B19" s="26">
        <f>VLOOKUP(A1,'2021'!A40:E210,5,FALSE)</f>
        <v>9054248</v>
      </c>
      <c r="C19" s="26">
        <v>8600000</v>
      </c>
      <c r="D19" s="26">
        <f>VLOOKUP(A1,'2021'!A40:F210,6,FALSE)</f>
        <v>1098959</v>
      </c>
      <c r="E19" s="26">
        <v>700000</v>
      </c>
      <c r="F19" s="4">
        <f>D19/E19</f>
        <v>1.5699414285714286</v>
      </c>
      <c r="G19" s="140"/>
      <c r="J19" s="6">
        <v>2021</v>
      </c>
      <c r="K19" s="17">
        <f>VLOOKUP(A1,'2021'!A40:B210,2,FALSE)</f>
        <v>1833769</v>
      </c>
      <c r="L19" s="17">
        <f>VLOOKUP(A1,'2021'!A40:C210,3,FALSE)</f>
        <v>5883949</v>
      </c>
      <c r="M19" s="23">
        <f>VLOOKUP(A1,'2021'!A40:D210,4,FALSE)</f>
        <v>183376956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13239423</v>
      </c>
      <c r="C20" s="26">
        <v>13000000</v>
      </c>
      <c r="D20" s="26">
        <f>VLOOKUP(A1,'2022'!A40:F210,6,FALSE)</f>
        <v>1976841</v>
      </c>
      <c r="E20" s="26">
        <v>1600000</v>
      </c>
      <c r="F20" s="4">
        <f>D20/E20</f>
        <v>1.235525625</v>
      </c>
      <c r="G20" s="140"/>
      <c r="J20" s="13">
        <v>2022</v>
      </c>
      <c r="K20" s="17">
        <f>VLOOKUP(A1,'2022'!A40:B210,2,FALSE)</f>
        <v>1833769</v>
      </c>
      <c r="L20" s="17">
        <f>VLOOKUP(A1,'2022'!A40:C210,3,FALSE)</f>
        <v>7696014</v>
      </c>
      <c r="M20" s="23">
        <f>VLOOKUP(A1,'2022'!A40:D210,4,FALSE)</f>
        <v>183376956</v>
      </c>
      <c r="N20" s="23"/>
      <c r="O20" s="6"/>
    </row>
    <row r="21" spans="1:17" x14ac:dyDescent="0.2">
      <c r="A21" s="13">
        <v>2023</v>
      </c>
      <c r="B21" s="3">
        <f>VLOOKUP(A1,'2023'!A40:E210,5,FALSE)</f>
        <v>10038576</v>
      </c>
      <c r="C21" s="3">
        <v>11500000</v>
      </c>
      <c r="D21" s="26">
        <f>VLOOKUP(A1,'2023'!A40:F210,6,FALSE)</f>
        <v>896515</v>
      </c>
      <c r="E21" s="3">
        <v>1000000</v>
      </c>
      <c r="F21" s="4">
        <f>D21/E21</f>
        <v>0.89651499999999995</v>
      </c>
      <c r="G21" s="141"/>
      <c r="J21" s="13">
        <v>2023</v>
      </c>
      <c r="K21" s="17">
        <f>VLOOKUP(A1,'2023'!A40:B210,2,FALSE)</f>
        <v>1870444</v>
      </c>
      <c r="L21" s="17">
        <f>VLOOKUP(A1,'2023'!A40:C210,3,FALSE)</f>
        <v>8566896</v>
      </c>
      <c r="M21" s="23">
        <f>VLOOKUP(A1,'2023'!A40:D210,4,FALSE)</f>
        <v>187044495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1870444</v>
      </c>
      <c r="L22" s="17">
        <f>L21</f>
        <v>8566896</v>
      </c>
      <c r="M22" s="23">
        <f>M21</f>
        <v>187044495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2022</v>
      </c>
      <c r="C31" s="60"/>
      <c r="D31" s="26">
        <f>VLOOKUP(B31,A18:D21,4,FALSE)</f>
        <v>1976841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4.7930520489255777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5.3463214728666566</v>
      </c>
      <c r="L32" s="13" t="e">
        <f>E22/N22*1000</f>
        <v>#DIV/0!</v>
      </c>
      <c r="N32" s="130" t="s">
        <v>71</v>
      </c>
      <c r="O32" s="131"/>
      <c r="P32" s="74">
        <f>K31*P26</f>
        <v>60.104872693526737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67.042871269747863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45.80138004061547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C29DA-FF2E-0A4A-9B91-47260041AC07}">
  <sheetPr codeName="Sheet39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198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1112562</v>
      </c>
      <c r="D3" s="45">
        <v>-996514</v>
      </c>
      <c r="E3" s="45">
        <v>114294</v>
      </c>
      <c r="F3" s="45">
        <v>-53591</v>
      </c>
      <c r="G3" s="45">
        <v>-32485</v>
      </c>
      <c r="H3" s="45">
        <v>-517</v>
      </c>
      <c r="I3" s="77">
        <f t="shared" ref="I3:I5" si="0">H3/$M$21*1000</f>
        <v>-3.8715100480475363E-3</v>
      </c>
      <c r="J3" s="45">
        <v>2850522</v>
      </c>
      <c r="K3" s="45">
        <v>5110545</v>
      </c>
      <c r="L3" s="45">
        <v>2260022</v>
      </c>
      <c r="M3" s="45">
        <v>2942630</v>
      </c>
      <c r="N3" s="45">
        <v>2098332</v>
      </c>
      <c r="O3" s="45">
        <v>2344298</v>
      </c>
      <c r="P3" s="45">
        <v>363641</v>
      </c>
      <c r="Q3" s="45">
        <v>39671</v>
      </c>
      <c r="R3" s="45">
        <v>71923</v>
      </c>
      <c r="S3" s="45">
        <v>76484</v>
      </c>
      <c r="T3" s="45">
        <v>101729</v>
      </c>
      <c r="U3" s="45">
        <v>-168137</v>
      </c>
      <c r="V3" s="45">
        <v>10076</v>
      </c>
    </row>
    <row r="4" spans="1:22" x14ac:dyDescent="0.2">
      <c r="B4" t="s">
        <v>21</v>
      </c>
      <c r="C4" s="45">
        <v>1100743</v>
      </c>
      <c r="D4" s="45">
        <v>-1014020</v>
      </c>
      <c r="E4" s="45">
        <v>84800</v>
      </c>
      <c r="F4" s="45">
        <v>-37580</v>
      </c>
      <c r="G4" s="45">
        <v>-29299</v>
      </c>
      <c r="H4" s="45">
        <v>1038</v>
      </c>
      <c r="I4" s="77">
        <f t="shared" si="0"/>
        <v>7.77297375217281E-3</v>
      </c>
      <c r="J4" s="45">
        <v>2984168</v>
      </c>
      <c r="K4" s="45">
        <v>5359868</v>
      </c>
      <c r="L4" s="45">
        <v>2375699</v>
      </c>
      <c r="M4" s="45">
        <v>3197226</v>
      </c>
      <c r="N4" s="45">
        <v>2174044</v>
      </c>
      <c r="O4" s="45">
        <v>2448137</v>
      </c>
      <c r="P4" s="45">
        <v>412440</v>
      </c>
      <c r="Q4" s="45">
        <v>29817</v>
      </c>
      <c r="R4" s="45">
        <v>186130</v>
      </c>
      <c r="S4" s="45">
        <v>214772</v>
      </c>
      <c r="T4" s="45">
        <v>-111634</v>
      </c>
      <c r="U4" s="45">
        <v>-110478</v>
      </c>
      <c r="V4" s="45">
        <v>-7340</v>
      </c>
    </row>
    <row r="5" spans="1:22" x14ac:dyDescent="0.2">
      <c r="B5" t="s">
        <v>22</v>
      </c>
      <c r="C5" s="45">
        <v>1090877</v>
      </c>
      <c r="D5" s="45">
        <v>-1026112</v>
      </c>
      <c r="E5" s="45">
        <v>48181</v>
      </c>
      <c r="F5" s="45">
        <v>-42521</v>
      </c>
      <c r="G5" s="45">
        <v>-42982</v>
      </c>
      <c r="H5" s="45">
        <v>-51044</v>
      </c>
      <c r="I5" s="77">
        <f t="shared" si="0"/>
        <v>-0.38223860520800473</v>
      </c>
      <c r="J5" s="45">
        <v>2983129</v>
      </c>
      <c r="K5" s="45">
        <v>5481044</v>
      </c>
      <c r="L5" s="45">
        <v>2497914</v>
      </c>
      <c r="M5" s="45">
        <v>3300957</v>
      </c>
      <c r="N5" s="45">
        <v>2296222</v>
      </c>
      <c r="O5" s="45">
        <v>2622566</v>
      </c>
      <c r="P5" s="45">
        <v>334008</v>
      </c>
      <c r="Q5" s="45">
        <v>37954</v>
      </c>
      <c r="R5" s="45">
        <v>195150</v>
      </c>
      <c r="S5" s="45">
        <v>-133913</v>
      </c>
      <c r="T5" s="45">
        <v>203053</v>
      </c>
      <c r="U5" s="45">
        <v>-62604</v>
      </c>
      <c r="V5" s="45">
        <v>6535</v>
      </c>
    </row>
    <row r="6" spans="1:22" x14ac:dyDescent="0.2">
      <c r="B6" t="s">
        <v>23</v>
      </c>
      <c r="C6" s="45">
        <v>1157603</v>
      </c>
      <c r="D6" s="45">
        <v>-951899</v>
      </c>
      <c r="E6" s="45">
        <v>203298</v>
      </c>
      <c r="F6" s="45">
        <v>-54722</v>
      </c>
      <c r="G6" s="45">
        <v>-32525</v>
      </c>
      <c r="H6" s="45">
        <v>92370</v>
      </c>
      <c r="I6" s="77">
        <f>H6/$M$21*1000</f>
        <v>0.69170480297514692</v>
      </c>
      <c r="J6" s="45">
        <v>3034173</v>
      </c>
      <c r="K6" s="45">
        <v>5713000</v>
      </c>
      <c r="L6" s="45">
        <v>2678826</v>
      </c>
      <c r="M6" s="45">
        <v>3507668</v>
      </c>
      <c r="N6" s="45">
        <v>2399996</v>
      </c>
      <c r="O6" s="45">
        <v>2666340</v>
      </c>
      <c r="P6" s="45">
        <v>427002</v>
      </c>
      <c r="Q6" s="45">
        <v>30712</v>
      </c>
      <c r="R6" s="45">
        <v>285170</v>
      </c>
      <c r="S6" s="45">
        <v>-143183</v>
      </c>
      <c r="T6" s="45">
        <v>108973</v>
      </c>
      <c r="U6" s="45">
        <v>34626</v>
      </c>
      <c r="V6" s="45">
        <v>416</v>
      </c>
    </row>
    <row r="7" spans="1:22" x14ac:dyDescent="0.2">
      <c r="B7" t="s">
        <v>110</v>
      </c>
      <c r="C7" s="45">
        <v>1161218</v>
      </c>
      <c r="D7" s="45">
        <v>-909114</v>
      </c>
      <c r="E7" s="45">
        <v>235164</v>
      </c>
      <c r="F7" s="45">
        <v>-70483</v>
      </c>
      <c r="G7" s="45">
        <v>-33152</v>
      </c>
      <c r="H7" s="45">
        <v>106526</v>
      </c>
      <c r="I7" s="77">
        <f t="shared" ref="I7:I9" si="1">H7/$M$20*1000</f>
        <v>0.83523846020403458</v>
      </c>
      <c r="J7" s="45">
        <v>2882202</v>
      </c>
      <c r="K7" s="45">
        <v>5467653</v>
      </c>
      <c r="L7" s="45">
        <v>2585450</v>
      </c>
      <c r="M7" s="45">
        <v>3211900</v>
      </c>
      <c r="N7" s="45">
        <v>2419850</v>
      </c>
      <c r="O7" s="45">
        <v>2333299</v>
      </c>
      <c r="P7" s="45">
        <v>434578</v>
      </c>
      <c r="Q7" s="45">
        <v>31053</v>
      </c>
      <c r="R7" s="45">
        <v>314610</v>
      </c>
      <c r="S7" s="45">
        <v>-49479</v>
      </c>
      <c r="T7" s="45">
        <v>298037</v>
      </c>
      <c r="U7" s="45">
        <v>-269096</v>
      </c>
      <c r="V7" s="45">
        <v>-20538</v>
      </c>
    </row>
    <row r="8" spans="1:22" x14ac:dyDescent="0.2">
      <c r="B8" t="s">
        <v>109</v>
      </c>
      <c r="C8" s="45">
        <v>1247978</v>
      </c>
      <c r="D8" s="45">
        <v>-951858</v>
      </c>
      <c r="E8" s="45">
        <v>286823</v>
      </c>
      <c r="F8" s="45">
        <v>-97363</v>
      </c>
      <c r="G8" s="45">
        <v>-25778</v>
      </c>
      <c r="H8" s="45">
        <v>119901</v>
      </c>
      <c r="I8" s="77">
        <f t="shared" si="1"/>
        <v>0.9401078292334637</v>
      </c>
      <c r="J8" s="45">
        <v>2902804</v>
      </c>
      <c r="K8" s="45">
        <v>5696574</v>
      </c>
      <c r="L8" s="45">
        <v>2793769</v>
      </c>
      <c r="M8" s="45">
        <v>3460309</v>
      </c>
      <c r="N8" s="45">
        <v>2626560</v>
      </c>
      <c r="O8" s="45">
        <v>2305319</v>
      </c>
      <c r="P8" s="45">
        <v>395373</v>
      </c>
      <c r="Q8" s="45">
        <v>52490</v>
      </c>
      <c r="R8" s="45">
        <v>610030</v>
      </c>
      <c r="S8" s="45">
        <v>-115708</v>
      </c>
      <c r="T8" s="45">
        <v>171753</v>
      </c>
      <c r="U8" s="45">
        <v>-17608</v>
      </c>
      <c r="V8" s="45">
        <v>38435</v>
      </c>
    </row>
    <row r="9" spans="1:22" x14ac:dyDescent="0.2">
      <c r="B9" t="s">
        <v>108</v>
      </c>
      <c r="C9" s="45">
        <v>1305830</v>
      </c>
      <c r="D9" s="45">
        <v>-839825</v>
      </c>
      <c r="E9" s="45">
        <v>454693</v>
      </c>
      <c r="F9" s="45">
        <v>-113203</v>
      </c>
      <c r="G9" s="45">
        <v>-24289</v>
      </c>
      <c r="H9" s="45">
        <v>240687</v>
      </c>
      <c r="I9" s="77">
        <f t="shared" si="1"/>
        <v>1.8871546783989681</v>
      </c>
      <c r="J9" s="45">
        <v>2782903</v>
      </c>
      <c r="K9" s="45">
        <v>5556349</v>
      </c>
      <c r="L9" s="45">
        <v>2773446</v>
      </c>
      <c r="M9" s="45">
        <v>3395805</v>
      </c>
      <c r="N9" s="45">
        <v>2606236</v>
      </c>
      <c r="O9" s="45">
        <v>1962960</v>
      </c>
      <c r="P9" s="45">
        <v>486927</v>
      </c>
      <c r="Q9" s="45">
        <v>14381</v>
      </c>
      <c r="R9" s="45">
        <v>845680</v>
      </c>
      <c r="S9" s="45">
        <v>307825</v>
      </c>
      <c r="T9" s="45">
        <v>-268231</v>
      </c>
      <c r="U9" s="45">
        <v>-54449</v>
      </c>
      <c r="V9" s="45">
        <v>-14855</v>
      </c>
    </row>
    <row r="10" spans="1:22" x14ac:dyDescent="0.2">
      <c r="B10" t="s">
        <v>107</v>
      </c>
      <c r="C10" s="45">
        <v>1219478</v>
      </c>
      <c r="D10" s="45">
        <v>-860306</v>
      </c>
      <c r="E10" s="45">
        <v>358861</v>
      </c>
      <c r="F10" s="45">
        <v>-97147</v>
      </c>
      <c r="G10" s="45">
        <v>-21904</v>
      </c>
      <c r="H10" s="45">
        <v>206629</v>
      </c>
      <c r="I10" s="77">
        <f>H10/$M$20*1000</f>
        <v>1.6201161011724787</v>
      </c>
      <c r="J10" s="45">
        <v>2542215</v>
      </c>
      <c r="K10" s="45">
        <v>5098665</v>
      </c>
      <c r="L10" s="45">
        <v>2556449</v>
      </c>
      <c r="M10" s="45">
        <v>3107762</v>
      </c>
      <c r="N10" s="45">
        <v>2367211</v>
      </c>
      <c r="O10" s="45">
        <v>1698423</v>
      </c>
      <c r="P10" s="45">
        <v>607692</v>
      </c>
      <c r="Q10" s="45">
        <v>29778</v>
      </c>
      <c r="R10" s="45">
        <v>703150</v>
      </c>
      <c r="S10" s="45">
        <v>166312</v>
      </c>
      <c r="T10" s="45">
        <v>-146592</v>
      </c>
      <c r="U10" s="45">
        <v>-32608</v>
      </c>
      <c r="V10" s="45">
        <v>-12889</v>
      </c>
    </row>
    <row r="11" spans="1:22" x14ac:dyDescent="0.2">
      <c r="B11" t="s">
        <v>106</v>
      </c>
      <c r="C11" s="45">
        <v>1060255</v>
      </c>
      <c r="D11" s="45">
        <v>-854049</v>
      </c>
      <c r="E11" s="45">
        <v>203849</v>
      </c>
      <c r="F11" s="45">
        <v>-86036</v>
      </c>
      <c r="G11" s="45">
        <v>-34745</v>
      </c>
      <c r="H11" s="45">
        <v>53508</v>
      </c>
      <c r="I11" s="77"/>
      <c r="J11" s="45">
        <v>2334727</v>
      </c>
      <c r="K11" s="45">
        <v>4886408</v>
      </c>
      <c r="L11" s="45">
        <v>2551681</v>
      </c>
      <c r="M11" s="45">
        <v>2916543</v>
      </c>
      <c r="N11" s="45">
        <v>2336401</v>
      </c>
      <c r="O11" s="45">
        <v>1779610</v>
      </c>
      <c r="P11" s="45">
        <v>381082</v>
      </c>
      <c r="Q11" s="45">
        <v>42701</v>
      </c>
      <c r="R11" s="45">
        <v>646490</v>
      </c>
      <c r="S11" s="45">
        <v>162165</v>
      </c>
      <c r="T11" s="45">
        <v>57792</v>
      </c>
      <c r="U11" s="45">
        <v>-185463</v>
      </c>
      <c r="V11" s="45">
        <v>34494</v>
      </c>
    </row>
    <row r="12" spans="1:22" x14ac:dyDescent="0.2">
      <c r="B12" t="s">
        <v>105</v>
      </c>
      <c r="C12" s="45">
        <v>656115</v>
      </c>
      <c r="D12" s="45">
        <v>-586791</v>
      </c>
      <c r="E12" s="45">
        <v>69008</v>
      </c>
      <c r="F12" s="45">
        <v>-65687</v>
      </c>
      <c r="G12" s="45">
        <v>-18036</v>
      </c>
      <c r="H12" s="45">
        <v>-13169</v>
      </c>
      <c r="I12" s="77"/>
      <c r="J12" s="45">
        <v>2408346</v>
      </c>
      <c r="K12" s="45">
        <v>4828558</v>
      </c>
      <c r="L12" s="45">
        <v>2420212</v>
      </c>
      <c r="M12" s="45">
        <v>2893024</v>
      </c>
      <c r="N12" s="45">
        <v>2244158</v>
      </c>
      <c r="O12" s="45">
        <v>1832286</v>
      </c>
      <c r="P12" s="45">
        <v>285636</v>
      </c>
      <c r="Q12" s="45">
        <v>8312</v>
      </c>
      <c r="R12" s="45">
        <v>678839</v>
      </c>
      <c r="S12" s="45">
        <v>360988</v>
      </c>
      <c r="T12" s="45">
        <v>-279061</v>
      </c>
      <c r="U12" s="45">
        <v>-102322</v>
      </c>
      <c r="V12" s="45">
        <v>-20395</v>
      </c>
    </row>
    <row r="13" spans="1:22" x14ac:dyDescent="0.2">
      <c r="B13" t="s">
        <v>104</v>
      </c>
      <c r="C13" s="45">
        <v>1080731</v>
      </c>
      <c r="D13" s="45">
        <v>-936210</v>
      </c>
      <c r="E13" s="45">
        <v>138157</v>
      </c>
      <c r="F13" s="45">
        <v>-86075</v>
      </c>
      <c r="G13" s="45">
        <v>-28939</v>
      </c>
      <c r="H13" s="45">
        <v>23741</v>
      </c>
      <c r="J13" s="45">
        <v>2421515</v>
      </c>
      <c r="K13" s="45">
        <v>5043724</v>
      </c>
      <c r="L13" s="45">
        <v>2622209</v>
      </c>
      <c r="M13" s="45">
        <v>3084254</v>
      </c>
      <c r="N13" s="45">
        <v>2486155</v>
      </c>
      <c r="O13" s="45">
        <v>1915412</v>
      </c>
      <c r="P13" s="45">
        <v>520215</v>
      </c>
      <c r="Q13" s="45">
        <v>29241</v>
      </c>
      <c r="R13" s="45">
        <v>519569</v>
      </c>
      <c r="S13" s="45">
        <v>-114248</v>
      </c>
      <c r="T13" s="45">
        <v>-212459</v>
      </c>
      <c r="U13" s="45">
        <v>292330</v>
      </c>
      <c r="V13" s="45">
        <v>-34376</v>
      </c>
    </row>
    <row r="14" spans="1:22" x14ac:dyDescent="0.2">
      <c r="B14" t="s">
        <v>103</v>
      </c>
      <c r="C14" s="45">
        <v>707322</v>
      </c>
      <c r="D14" s="45">
        <v>-563561</v>
      </c>
      <c r="E14" s="45">
        <v>142297</v>
      </c>
      <c r="F14" s="45">
        <v>-43157</v>
      </c>
      <c r="G14" s="45">
        <v>-21238</v>
      </c>
      <c r="H14" s="45">
        <v>63799</v>
      </c>
      <c r="J14" s="45">
        <v>2397773</v>
      </c>
      <c r="K14" s="45">
        <v>4823729</v>
      </c>
      <c r="L14" s="45">
        <v>2425955</v>
      </c>
      <c r="M14" s="45">
        <v>2870277</v>
      </c>
      <c r="N14" s="45">
        <v>2250024</v>
      </c>
      <c r="O14" s="45">
        <v>1988418</v>
      </c>
      <c r="P14" s="45">
        <v>371320</v>
      </c>
      <c r="Q14" s="45">
        <v>63509</v>
      </c>
      <c r="R14" s="45">
        <v>360314</v>
      </c>
      <c r="S14" s="45">
        <v>-64509</v>
      </c>
      <c r="T14" s="45">
        <v>26523</v>
      </c>
      <c r="U14" s="45">
        <v>57852</v>
      </c>
      <c r="V14" s="45">
        <v>19866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3438664</v>
      </c>
      <c r="C18" s="26">
        <v>3000000</v>
      </c>
      <c r="D18" s="26">
        <f>VLOOKUP(A1,'2020'!A40:F210,6,FALSE)</f>
        <v>202170</v>
      </c>
      <c r="E18" s="26">
        <v>200000</v>
      </c>
      <c r="F18" s="4">
        <f>D18/E18</f>
        <v>1.01085</v>
      </c>
      <c r="G18" s="139">
        <v>0</v>
      </c>
      <c r="J18" s="6">
        <v>2020</v>
      </c>
      <c r="K18" s="17">
        <f>VLOOKUP(A1,'2020'!A40:B210,2,FALSE)</f>
        <v>1275396</v>
      </c>
      <c r="L18" s="17">
        <f>VLOOKUP(A1,'2020'!A40:C210,3,FALSE)</f>
        <v>2333733</v>
      </c>
      <c r="M18" s="23">
        <f>VLOOKUP(A1,'2020'!A40:D210,4,FALSE)</f>
        <v>127540000</v>
      </c>
      <c r="N18" s="6"/>
      <c r="O18" s="6"/>
    </row>
    <row r="19" spans="1:17" x14ac:dyDescent="0.2">
      <c r="A19" s="13">
        <v>2021</v>
      </c>
      <c r="B19" s="26">
        <f>VLOOKUP(A1,'2021'!A40:E210,5,FALSE)</f>
        <v>3493926</v>
      </c>
      <c r="C19" s="26">
        <v>4500000</v>
      </c>
      <c r="D19" s="26">
        <f>VLOOKUP(A1,'2021'!A40:F210,6,FALSE)</f>
        <v>128739</v>
      </c>
      <c r="E19" s="26">
        <v>211000</v>
      </c>
      <c r="F19" s="4">
        <f>D19/E19</f>
        <v>0.61013744075829379</v>
      </c>
      <c r="G19" s="140"/>
      <c r="J19" s="6">
        <v>2021</v>
      </c>
      <c r="K19" s="17">
        <f>VLOOKUP(A1,'2021'!A40:B210,2,FALSE)</f>
        <v>1275396</v>
      </c>
      <c r="L19" s="17">
        <f>VLOOKUP(A1,'2021'!A40:C210,3,FALSE)</f>
        <v>2335585</v>
      </c>
      <c r="M19" s="23">
        <f>VLOOKUP(A1,'2021'!A40:D210,4,FALSE)</f>
        <v>127539625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4896647</v>
      </c>
      <c r="C20" s="26">
        <v>4900000</v>
      </c>
      <c r="D20" s="26">
        <f>VLOOKUP(A1,'2022'!A40:F210,6,FALSE)</f>
        <v>673745</v>
      </c>
      <c r="E20" s="26">
        <v>576000</v>
      </c>
      <c r="F20" s="4">
        <f>D20/E20</f>
        <v>1.1696961805555555</v>
      </c>
      <c r="G20" s="140"/>
      <c r="J20" s="13">
        <v>2022</v>
      </c>
      <c r="K20" s="17">
        <f>VLOOKUP(A1,'2022'!A40:B210,2,FALSE)</f>
        <v>1275396</v>
      </c>
      <c r="L20" s="17">
        <f>VLOOKUP(A1,'2022'!A40:C210,3,FALSE)</f>
        <v>2882202</v>
      </c>
      <c r="M20" s="23">
        <f>VLOOKUP(A1,'2022'!A40:D210,4,FALSE)</f>
        <v>127539625</v>
      </c>
      <c r="N20" s="23"/>
      <c r="O20" s="6"/>
    </row>
    <row r="21" spans="1:17" x14ac:dyDescent="0.2">
      <c r="A21" s="13">
        <v>2023</v>
      </c>
      <c r="B21" s="3">
        <f>VLOOKUP(A1,'2023'!A40:E210,5,FALSE)</f>
        <v>4439122</v>
      </c>
      <c r="C21" s="76"/>
      <c r="D21" s="26">
        <f>VLOOKUP(A1,'2023'!A40:F210,6,FALSE)</f>
        <v>41847</v>
      </c>
      <c r="E21" s="3">
        <v>400000</v>
      </c>
      <c r="F21" s="4">
        <f>D21/E21</f>
        <v>0.1046175</v>
      </c>
      <c r="G21" s="141"/>
      <c r="J21" s="13">
        <v>2023</v>
      </c>
      <c r="K21" s="17">
        <f>VLOOKUP(A1,'2023'!A40:B210,2,FALSE)</f>
        <v>1335396</v>
      </c>
      <c r="L21" s="17">
        <f>VLOOKUP(A1,'2023'!A40:C210,3,FALSE)</f>
        <v>2850522</v>
      </c>
      <c r="M21" s="23">
        <f>VLOOKUP(A1,'2023'!A40:D210,4,FALSE)</f>
        <v>133539625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1335396</v>
      </c>
      <c r="L22" s="17">
        <f>L21</f>
        <v>2850522</v>
      </c>
      <c r="M22" s="23">
        <f>M21</f>
        <v>133539625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2022</v>
      </c>
      <c r="C31" s="60"/>
      <c r="D31" s="26">
        <f>VLOOKUP(B31,A18:D21,4,FALSE)</f>
        <v>673745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0.31336766147126743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2.9953656077737225</v>
      </c>
      <c r="L32" s="13" t="e">
        <f>E22/N22*1000</f>
        <v>#DIV/0!</v>
      </c>
      <c r="N32" s="130" t="s">
        <v>71</v>
      </c>
      <c r="O32" s="131"/>
      <c r="P32" s="74">
        <f>K31*P26</f>
        <v>3.9296304748496933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37.561884721482478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21.34589639591994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AEB49-20E3-8A42-8814-C6C91F8B82C7}">
  <sheetPr codeName="Sheet40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200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1884186</v>
      </c>
      <c r="D3" s="45">
        <v>-1769245</v>
      </c>
      <c r="E3" s="45">
        <v>114013</v>
      </c>
      <c r="F3" s="45">
        <v>-34354</v>
      </c>
      <c r="G3" s="45">
        <v>-93291</v>
      </c>
      <c r="H3" s="45">
        <v>16338</v>
      </c>
      <c r="I3" s="77" t="e">
        <f t="shared" ref="I3:I5" si="0">H3/$M$21*1000</f>
        <v>#N/A</v>
      </c>
      <c r="J3" s="45">
        <v>3435968</v>
      </c>
      <c r="K3" s="45">
        <v>8276794</v>
      </c>
      <c r="L3" s="45">
        <v>4840826</v>
      </c>
      <c r="M3" s="45">
        <v>5536632</v>
      </c>
      <c r="N3" s="45">
        <v>4515091</v>
      </c>
      <c r="O3" s="45">
        <v>1571144</v>
      </c>
      <c r="P3" s="45">
        <v>2151311</v>
      </c>
      <c r="Q3" s="45">
        <v>1112379</v>
      </c>
      <c r="R3" s="45">
        <v>663675</v>
      </c>
      <c r="S3" s="45">
        <v>-57745</v>
      </c>
      <c r="T3" s="45">
        <v>541192</v>
      </c>
      <c r="U3" s="45">
        <v>-31392</v>
      </c>
      <c r="V3" s="45">
        <v>452054</v>
      </c>
    </row>
    <row r="4" spans="1:22" x14ac:dyDescent="0.2">
      <c r="B4" t="s">
        <v>21</v>
      </c>
      <c r="C4" s="45">
        <v>1749250</v>
      </c>
      <c r="D4" s="45">
        <v>-1638432</v>
      </c>
      <c r="E4" s="45">
        <v>110777</v>
      </c>
      <c r="F4" s="45">
        <v>-29211</v>
      </c>
      <c r="G4" s="45">
        <v>-82944</v>
      </c>
      <c r="H4" s="45">
        <v>19418</v>
      </c>
      <c r="I4" s="77" t="e">
        <f t="shared" si="0"/>
        <v>#N/A</v>
      </c>
      <c r="J4" s="45">
        <v>3429272</v>
      </c>
      <c r="K4" s="45">
        <v>8393077</v>
      </c>
      <c r="L4" s="45">
        <v>4963805</v>
      </c>
      <c r="M4" s="45">
        <v>5526643</v>
      </c>
      <c r="N4" s="45">
        <v>4821195</v>
      </c>
      <c r="O4" s="45">
        <v>1600588</v>
      </c>
      <c r="P4" s="45">
        <v>2281826</v>
      </c>
      <c r="Q4" s="45">
        <v>653978</v>
      </c>
      <c r="R4" s="45">
        <v>952336</v>
      </c>
      <c r="S4" s="45">
        <v>2812</v>
      </c>
      <c r="T4" s="45">
        <v>407971</v>
      </c>
      <c r="U4" s="45">
        <v>27137</v>
      </c>
      <c r="V4" s="45">
        <v>437921</v>
      </c>
    </row>
    <row r="5" spans="1:22" x14ac:dyDescent="0.2">
      <c r="B5" t="s">
        <v>22</v>
      </c>
      <c r="C5" s="45">
        <v>1826748</v>
      </c>
      <c r="D5" s="45">
        <v>-1671524</v>
      </c>
      <c r="E5" s="45">
        <v>155038</v>
      </c>
      <c r="F5" s="45">
        <v>-32994</v>
      </c>
      <c r="G5" s="45">
        <v>-101178</v>
      </c>
      <c r="H5" s="45">
        <v>22010</v>
      </c>
      <c r="I5" s="77" t="e">
        <f t="shared" si="0"/>
        <v>#N/A</v>
      </c>
      <c r="J5" s="45">
        <v>3405856</v>
      </c>
      <c r="K5" s="45">
        <v>8327937</v>
      </c>
      <c r="L5" s="45">
        <v>4922081</v>
      </c>
      <c r="M5" s="45">
        <v>5517312</v>
      </c>
      <c r="N5" s="45">
        <v>4762594</v>
      </c>
      <c r="O5" s="45">
        <v>1561719</v>
      </c>
      <c r="P5" s="45">
        <v>2249141</v>
      </c>
      <c r="Q5" s="45">
        <v>215781</v>
      </c>
      <c r="R5" s="45">
        <v>1452884</v>
      </c>
      <c r="S5" s="45">
        <v>223870</v>
      </c>
      <c r="T5" s="45">
        <v>-566954</v>
      </c>
      <c r="U5" s="45">
        <v>125231</v>
      </c>
      <c r="V5" s="45">
        <v>-217852</v>
      </c>
    </row>
    <row r="6" spans="1:22" x14ac:dyDescent="0.2">
      <c r="B6" t="s">
        <v>23</v>
      </c>
      <c r="C6" s="45">
        <v>1763960</v>
      </c>
      <c r="D6" s="45">
        <v>-1618088</v>
      </c>
      <c r="E6" s="45">
        <v>144118</v>
      </c>
      <c r="F6" s="45">
        <v>-35344</v>
      </c>
      <c r="G6" s="45">
        <v>-84720</v>
      </c>
      <c r="H6" s="45">
        <v>14532</v>
      </c>
      <c r="I6" s="77" t="e">
        <f>H6/$M$21*1000</f>
        <v>#N/A</v>
      </c>
      <c r="J6" s="45">
        <v>3383928</v>
      </c>
      <c r="K6" s="45">
        <v>8200599</v>
      </c>
      <c r="L6" s="45">
        <v>4816671</v>
      </c>
      <c r="M6" s="45">
        <v>5611742</v>
      </c>
      <c r="N6" s="45">
        <v>4640309</v>
      </c>
      <c r="O6" s="45">
        <v>1413809</v>
      </c>
      <c r="P6" s="45">
        <v>2615840</v>
      </c>
      <c r="Q6" s="45">
        <v>433559</v>
      </c>
      <c r="R6" s="45">
        <v>1106631</v>
      </c>
      <c r="S6" s="45">
        <v>15365</v>
      </c>
      <c r="T6" s="45">
        <v>-400794</v>
      </c>
      <c r="U6" s="45">
        <v>178198</v>
      </c>
      <c r="V6" s="45">
        <v>-207230</v>
      </c>
    </row>
    <row r="7" spans="1:22" x14ac:dyDescent="0.2">
      <c r="B7" t="s">
        <v>110</v>
      </c>
      <c r="C7" s="45">
        <v>1708653</v>
      </c>
      <c r="D7" s="45">
        <v>-1565286</v>
      </c>
      <c r="E7" s="45">
        <v>143366</v>
      </c>
      <c r="F7" s="45">
        <v>-45730</v>
      </c>
      <c r="G7" s="45">
        <v>-68147</v>
      </c>
      <c r="H7" s="45">
        <v>21349</v>
      </c>
      <c r="I7" s="77">
        <f t="shared" ref="I7:I9" si="1">H7/$M$20*1000</f>
        <v>9.3782146599316774E-2</v>
      </c>
      <c r="J7" s="45">
        <v>3362450</v>
      </c>
      <c r="K7" s="45">
        <v>8111785</v>
      </c>
      <c r="L7" s="45">
        <v>4749334</v>
      </c>
      <c r="M7" s="45">
        <v>5391098</v>
      </c>
      <c r="N7" s="45">
        <v>4556096</v>
      </c>
      <c r="O7" s="45">
        <v>1515105</v>
      </c>
      <c r="P7" s="45">
        <v>2511731</v>
      </c>
      <c r="Q7" s="45">
        <v>640225</v>
      </c>
      <c r="R7" s="45">
        <v>681061</v>
      </c>
      <c r="S7" s="45">
        <v>27043</v>
      </c>
      <c r="T7" s="45">
        <v>78554</v>
      </c>
      <c r="U7" s="45">
        <v>-159020</v>
      </c>
      <c r="V7" s="45">
        <v>-53422</v>
      </c>
    </row>
    <row r="8" spans="1:22" x14ac:dyDescent="0.2">
      <c r="B8" t="s">
        <v>109</v>
      </c>
      <c r="C8" s="45">
        <v>1964170</v>
      </c>
      <c r="D8" s="45">
        <v>-1743911</v>
      </c>
      <c r="E8" s="45">
        <v>220259</v>
      </c>
      <c r="F8" s="45">
        <v>-63558</v>
      </c>
      <c r="G8" s="45">
        <v>-57888</v>
      </c>
      <c r="H8" s="45">
        <v>95227</v>
      </c>
      <c r="I8" s="77">
        <f t="shared" si="1"/>
        <v>0.41831432264804624</v>
      </c>
      <c r="J8" s="45">
        <v>3337365</v>
      </c>
      <c r="K8" s="45">
        <v>8397066</v>
      </c>
      <c r="L8" s="45">
        <v>5059701</v>
      </c>
      <c r="M8" s="45">
        <v>5904928</v>
      </c>
      <c r="N8" s="45">
        <v>4854656</v>
      </c>
      <c r="O8" s="45">
        <v>1359106</v>
      </c>
      <c r="P8" s="45">
        <v>2887348</v>
      </c>
      <c r="Q8" s="45">
        <v>691332</v>
      </c>
      <c r="R8" s="45">
        <v>920551</v>
      </c>
      <c r="S8" s="45">
        <v>241827</v>
      </c>
      <c r="T8" s="45">
        <v>-89206</v>
      </c>
      <c r="U8" s="45">
        <v>32598</v>
      </c>
      <c r="V8" s="45">
        <v>185218</v>
      </c>
    </row>
    <row r="9" spans="1:22" x14ac:dyDescent="0.2">
      <c r="B9" t="s">
        <v>108</v>
      </c>
      <c r="C9" s="45">
        <v>2385866</v>
      </c>
      <c r="D9" s="45">
        <v>-1956473</v>
      </c>
      <c r="E9" s="45">
        <v>429393</v>
      </c>
      <c r="F9" s="45">
        <v>-118215</v>
      </c>
      <c r="G9" s="45">
        <v>-61620</v>
      </c>
      <c r="H9" s="45">
        <v>227990</v>
      </c>
      <c r="I9" s="77">
        <f t="shared" si="1"/>
        <v>1.0015172421742577</v>
      </c>
      <c r="J9" s="45">
        <v>3578481</v>
      </c>
      <c r="K9" s="45">
        <v>8129665</v>
      </c>
      <c r="L9" s="45">
        <v>4551184</v>
      </c>
      <c r="M9" s="45">
        <v>6158267</v>
      </c>
      <c r="N9" s="45">
        <v>4292480</v>
      </c>
      <c r="O9" s="45">
        <v>1313093</v>
      </c>
      <c r="P9" s="45">
        <v>3044627</v>
      </c>
      <c r="Q9" s="45">
        <v>505929</v>
      </c>
      <c r="R9" s="45">
        <v>1245261</v>
      </c>
      <c r="S9" s="45">
        <v>366444</v>
      </c>
      <c r="T9" s="45">
        <v>-28050</v>
      </c>
      <c r="U9" s="45">
        <v>-97624</v>
      </c>
      <c r="V9" s="45">
        <v>240770</v>
      </c>
    </row>
    <row r="10" spans="1:22" x14ac:dyDescent="0.2">
      <c r="B10" t="s">
        <v>107</v>
      </c>
      <c r="C10" s="45">
        <v>1878237</v>
      </c>
      <c r="D10" s="45">
        <v>-1567305</v>
      </c>
      <c r="E10" s="45">
        <v>304527</v>
      </c>
      <c r="F10" s="45">
        <v>-80397</v>
      </c>
      <c r="G10" s="45">
        <v>-45503</v>
      </c>
      <c r="H10" s="45">
        <v>198599</v>
      </c>
      <c r="I10" s="77">
        <f>H10/$M$20*1000</f>
        <v>0.87240810026126336</v>
      </c>
      <c r="J10" s="45">
        <v>3346596</v>
      </c>
      <c r="K10" s="45">
        <v>7919425</v>
      </c>
      <c r="L10" s="45">
        <v>4572828</v>
      </c>
      <c r="M10" s="45">
        <v>5854749</v>
      </c>
      <c r="N10" s="45">
        <v>4294733</v>
      </c>
      <c r="O10" s="45">
        <v>1384486</v>
      </c>
      <c r="P10" s="45">
        <v>3006454</v>
      </c>
      <c r="Q10" s="45">
        <v>263165</v>
      </c>
      <c r="R10" s="45">
        <v>1158989</v>
      </c>
      <c r="S10" s="45">
        <v>-55489</v>
      </c>
      <c r="T10" s="45">
        <v>-43644</v>
      </c>
      <c r="U10" s="45">
        <v>5111</v>
      </c>
      <c r="V10" s="45">
        <v>-94022</v>
      </c>
    </row>
    <row r="11" spans="1:22" x14ac:dyDescent="0.2">
      <c r="B11" t="s">
        <v>106</v>
      </c>
      <c r="C11" s="45">
        <v>1407101</v>
      </c>
      <c r="D11" s="45">
        <v>-1246095</v>
      </c>
      <c r="E11" s="45">
        <v>161140</v>
      </c>
      <c r="F11" s="45">
        <v>-44015</v>
      </c>
      <c r="G11" s="45">
        <v>-36110</v>
      </c>
      <c r="H11" s="45">
        <v>84548</v>
      </c>
      <c r="I11" s="77"/>
      <c r="J11" s="45">
        <v>3142607</v>
      </c>
      <c r="K11" s="45">
        <v>7553939</v>
      </c>
      <c r="L11" s="45">
        <v>4411331</v>
      </c>
      <c r="M11" s="45">
        <v>5515358</v>
      </c>
      <c r="N11" s="45">
        <v>4075729</v>
      </c>
      <c r="O11" s="45">
        <v>1278604</v>
      </c>
      <c r="P11" s="45">
        <v>2670025</v>
      </c>
      <c r="Q11" s="45">
        <v>520731</v>
      </c>
      <c r="R11" s="45">
        <v>1003746</v>
      </c>
      <c r="S11" s="45">
        <v>-38561</v>
      </c>
      <c r="T11" s="45">
        <v>120289</v>
      </c>
      <c r="U11" s="45">
        <v>-81480</v>
      </c>
      <c r="V11" s="45">
        <v>247</v>
      </c>
    </row>
    <row r="12" spans="1:22" x14ac:dyDescent="0.2">
      <c r="B12" t="s">
        <v>105</v>
      </c>
      <c r="C12" s="45">
        <v>1112820</v>
      </c>
      <c r="D12" s="45">
        <v>-1011280</v>
      </c>
      <c r="E12" s="45">
        <v>99663</v>
      </c>
      <c r="F12" s="45">
        <v>-45461</v>
      </c>
      <c r="G12" s="45">
        <v>-63204</v>
      </c>
      <c r="H12" s="45">
        <v>9426</v>
      </c>
      <c r="I12" s="77"/>
      <c r="J12" s="45">
        <v>3056397</v>
      </c>
      <c r="K12" s="45">
        <v>7354331</v>
      </c>
      <c r="L12" s="45">
        <v>4297933</v>
      </c>
      <c r="M12" s="45">
        <v>5329455</v>
      </c>
      <c r="N12" s="45">
        <v>3946016</v>
      </c>
      <c r="O12" s="45">
        <v>1126181</v>
      </c>
      <c r="P12" s="45">
        <v>2660943</v>
      </c>
      <c r="Q12" s="45">
        <v>520691</v>
      </c>
      <c r="R12" s="45">
        <v>976376</v>
      </c>
      <c r="S12" s="45">
        <v>-78114</v>
      </c>
      <c r="T12" s="45">
        <v>70599</v>
      </c>
      <c r="U12" s="45">
        <v>-53097</v>
      </c>
      <c r="V12" s="45">
        <v>-60612</v>
      </c>
    </row>
    <row r="13" spans="1:22" x14ac:dyDescent="0.2">
      <c r="B13" t="s">
        <v>104</v>
      </c>
      <c r="C13" s="45">
        <v>1831487</v>
      </c>
      <c r="D13" s="45">
        <v>-1685695</v>
      </c>
      <c r="E13" s="45">
        <v>144162</v>
      </c>
      <c r="F13" s="45">
        <v>-54056</v>
      </c>
      <c r="G13" s="45">
        <v>-65834</v>
      </c>
      <c r="H13" s="45">
        <v>23732</v>
      </c>
      <c r="J13" s="45">
        <v>3046487</v>
      </c>
      <c r="K13" s="45">
        <v>7488603</v>
      </c>
      <c r="L13" s="45">
        <v>4442116</v>
      </c>
      <c r="M13" s="45">
        <v>5424007</v>
      </c>
      <c r="N13" s="45">
        <v>4080848</v>
      </c>
      <c r="O13" s="45">
        <v>1363133</v>
      </c>
      <c r="P13" s="45">
        <v>2442947</v>
      </c>
      <c r="Q13" s="45">
        <v>580998</v>
      </c>
      <c r="R13" s="45">
        <v>988554</v>
      </c>
      <c r="S13" s="45">
        <v>295276</v>
      </c>
      <c r="T13" s="45">
        <v>-106377</v>
      </c>
      <c r="U13" s="45">
        <v>-8727</v>
      </c>
      <c r="V13" s="45">
        <v>180172</v>
      </c>
    </row>
    <row r="14" spans="1:22" x14ac:dyDescent="0.2">
      <c r="B14" t="s">
        <v>103</v>
      </c>
      <c r="C14" s="45">
        <v>1370810</v>
      </c>
      <c r="D14" s="45">
        <v>-1265268</v>
      </c>
      <c r="E14" s="45">
        <v>105542</v>
      </c>
      <c r="F14" s="45">
        <v>-28586</v>
      </c>
      <c r="G14" s="45">
        <v>-60920</v>
      </c>
      <c r="H14" s="45">
        <v>18922</v>
      </c>
      <c r="J14" s="45">
        <v>3019795</v>
      </c>
      <c r="K14" s="45">
        <v>7527154</v>
      </c>
      <c r="L14" s="45">
        <v>4507358</v>
      </c>
      <c r="M14" s="45">
        <v>5427797</v>
      </c>
      <c r="N14" s="45">
        <v>4086789</v>
      </c>
      <c r="O14" s="45">
        <v>1504424</v>
      </c>
      <c r="P14" s="45">
        <v>2409600</v>
      </c>
      <c r="Q14" s="45">
        <v>400698</v>
      </c>
      <c r="R14" s="45">
        <v>1071875</v>
      </c>
      <c r="S14" s="45">
        <v>63377</v>
      </c>
      <c r="T14" s="45">
        <v>10816</v>
      </c>
      <c r="U14" s="45">
        <v>-212842</v>
      </c>
      <c r="V14" s="45">
        <v>-138648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6366756</v>
      </c>
      <c r="C18" s="26">
        <v>7145000</v>
      </c>
      <c r="D18" s="26">
        <f>VLOOKUP(A1,'2020'!A40:F210,6,FALSE)</f>
        <v>95883</v>
      </c>
      <c r="E18" s="26">
        <v>160000</v>
      </c>
      <c r="F18" s="4">
        <f>D18/E18</f>
        <v>0.59926875000000002</v>
      </c>
      <c r="G18" s="139">
        <v>0</v>
      </c>
      <c r="J18" s="6">
        <v>2020</v>
      </c>
      <c r="K18" s="17">
        <f>VLOOKUP(A1,'2020'!A40:B210,2,FALSE)</f>
        <v>2276446</v>
      </c>
      <c r="L18" s="17">
        <f>VLOOKUP(A1,'2020'!A40:C210,3,FALSE)</f>
        <v>2998684</v>
      </c>
      <c r="M18" s="23">
        <f>VLOOKUP(A1,'2020'!A40:D210,4,FALSE)</f>
        <v>227644608</v>
      </c>
      <c r="N18" s="6"/>
      <c r="O18" s="6"/>
    </row>
    <row r="19" spans="1:17" x14ac:dyDescent="0.2">
      <c r="A19" s="13">
        <v>2021</v>
      </c>
      <c r="B19" s="26">
        <f>VLOOKUP(A1,'2021'!A40:E210,5,FALSE)</f>
        <v>5718847</v>
      </c>
      <c r="C19" s="26">
        <v>6900000</v>
      </c>
      <c r="D19" s="26">
        <f>VLOOKUP(A1,'2021'!A40:F210,6,FALSE)</f>
        <v>136630</v>
      </c>
      <c r="E19" s="26">
        <v>162000</v>
      </c>
      <c r="F19" s="4">
        <f>D19/E19</f>
        <v>0.84339506172839507</v>
      </c>
      <c r="G19" s="140"/>
      <c r="J19" s="6">
        <v>2021</v>
      </c>
      <c r="K19" s="17">
        <f>VLOOKUP(A1,'2021'!A40:B210,2,FALSE)</f>
        <v>2276446</v>
      </c>
      <c r="L19" s="17">
        <f>VLOOKUP(A1,'2021'!A40:C210,3,FALSE)</f>
        <v>3142608</v>
      </c>
      <c r="M19" s="23">
        <f>VLOOKUP(A1,'2021'!A40:D210,4,FALSE)</f>
        <v>227644608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7930524</v>
      </c>
      <c r="C20" s="26">
        <v>8300000</v>
      </c>
      <c r="D20" s="26">
        <f>VLOOKUP(A1,'2022'!A40:F210,6,FALSE)</f>
        <v>543166</v>
      </c>
      <c r="E20" s="26">
        <v>900000</v>
      </c>
      <c r="F20" s="4">
        <f>D20/E20</f>
        <v>0.60351777777777782</v>
      </c>
      <c r="G20" s="140"/>
      <c r="J20" s="13">
        <v>2022</v>
      </c>
      <c r="K20" s="17">
        <f>VLOOKUP(A1,'2022'!A40:B210,2,FALSE)</f>
        <v>2276446</v>
      </c>
      <c r="L20" s="17">
        <f>VLOOKUP(A1,'2022'!A40:C210,3,FALSE)</f>
        <v>3362450</v>
      </c>
      <c r="M20" s="23">
        <f>VLOOKUP(A1,'2022'!A40:D210,4,FALSE)</f>
        <v>227644608</v>
      </c>
      <c r="N20" s="23"/>
      <c r="O20" s="6"/>
    </row>
    <row r="21" spans="1:17" x14ac:dyDescent="0.2">
      <c r="A21" s="13">
        <v>2023</v>
      </c>
      <c r="B21" s="3" t="e">
        <f>VLOOKUP(A1,'2023'!A40:E210,5,FALSE)</f>
        <v>#N/A</v>
      </c>
      <c r="C21" s="3">
        <v>8133000</v>
      </c>
      <c r="D21" s="26" t="e">
        <f>VLOOKUP(A1,'2023'!A40:F210,6,FALSE)</f>
        <v>#N/A</v>
      </c>
      <c r="E21" s="3">
        <v>186000</v>
      </c>
      <c r="F21" s="4" t="e">
        <f>D21/E21</f>
        <v>#N/A</v>
      </c>
      <c r="G21" s="141"/>
      <c r="J21" s="13">
        <v>2023</v>
      </c>
      <c r="K21" s="17" t="e">
        <f>VLOOKUP(A1,'2023'!A40:B210,2,FALSE)</f>
        <v>#N/A</v>
      </c>
      <c r="L21" s="17" t="e">
        <f>VLOOKUP(A1,'2023'!A40:C210,3,FALSE)</f>
        <v>#N/A</v>
      </c>
      <c r="M21" s="23" t="e">
        <f>VLOOKUP(A1,'2023'!A40:D210,4,FALSE)</f>
        <v>#N/A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 t="e">
        <f>K21</f>
        <v>#N/A</v>
      </c>
      <c r="L22" s="17" t="e">
        <f>L21</f>
        <v>#N/A</v>
      </c>
      <c r="M22" s="23" t="e">
        <f>M21</f>
        <v>#N/A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 t="e">
        <f>C31*E31</f>
        <v>#N/A</v>
      </c>
      <c r="L26" s="60" t="e">
        <f>K26-K26*(100%-(VLOOKUP(B31,J18:K21,2,FALSE)/K22))</f>
        <v>#N/A</v>
      </c>
      <c r="M26" s="60" t="e">
        <f>K26-K26*(100%-(VLOOKUP(B31,J18:L21,3,FALSE)/L22))</f>
        <v>#N/A</v>
      </c>
      <c r="N26" s="39" t="e">
        <f>K26-K26*(100%-(VLOOKUP(B31,J18:M21,4,FALSE)/M22))</f>
        <v>#N/A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 t="e">
        <f>C31*F31</f>
        <v>#N/A</v>
      </c>
      <c r="L27" s="60" t="e">
        <f>K27-K27*(100%-(VLOOKUP(B31,J18:K21,2,FALSE)/K22))</f>
        <v>#N/A</v>
      </c>
      <c r="M27" s="60" t="e">
        <f>K27-K27*(100%-(VLOOKUP(B31,J18:L21,3,FALSE)/L22))</f>
        <v>#N/A</v>
      </c>
      <c r="N27" s="39" t="e">
        <f>K27-K27*(100%-(VLOOKUP(B31,J18:M21,4,FALSE)/M22))</f>
        <v>#N/A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 t="e">
        <f>INDEX(A18:A21,MATCH(MAX(D18:D21),D18:D21,0))</f>
        <v>#N/A</v>
      </c>
      <c r="C31" s="60"/>
      <c r="D31" s="26" t="e">
        <f>VLOOKUP(B31,A18:D21,4,FALSE)</f>
        <v>#N/A</v>
      </c>
      <c r="E31" s="43" t="e">
        <f>E22/D31</f>
        <v>#N/A</v>
      </c>
      <c r="F31" s="43" t="e">
        <f>G22/D31</f>
        <v>#N/A</v>
      </c>
      <c r="G31" s="72"/>
      <c r="J31" s="42"/>
      <c r="K31" s="74" t="e">
        <f>SUM(I3:I6)</f>
        <v>#N/A</v>
      </c>
      <c r="L31" s="69" t="e">
        <f>K31*(M22/N22)</f>
        <v>#N/A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 t="e">
        <f>E21/M21*1000</f>
        <v>#N/A</v>
      </c>
      <c r="L32" s="13" t="e">
        <f>E22/N22*1000</f>
        <v>#DIV/0!</v>
      </c>
      <c r="N32" s="130" t="s">
        <v>71</v>
      </c>
      <c r="O32" s="131"/>
      <c r="P32" s="74" t="e">
        <f>K31*P26</f>
        <v>#N/A</v>
      </c>
      <c r="Q32" s="74" t="e">
        <f>K31*Q26</f>
        <v>#N/A</v>
      </c>
    </row>
    <row r="33" spans="10:17" x14ac:dyDescent="0.2">
      <c r="J33" s="41" t="s">
        <v>62</v>
      </c>
      <c r="K33" s="37" t="e">
        <f>G21/M21*1000</f>
        <v>#N/A</v>
      </c>
      <c r="L33" s="13" t="e">
        <f>G21/N21*1000</f>
        <v>#DIV/0!</v>
      </c>
      <c r="N33" s="130" t="s">
        <v>77</v>
      </c>
      <c r="O33" s="131"/>
      <c r="P33" s="5" t="e">
        <f>K32*P26</f>
        <v>#N/A</v>
      </c>
      <c r="Q33" s="5" t="e">
        <f>K32*Q26</f>
        <v>#N/A</v>
      </c>
    </row>
    <row r="34" spans="10:17" x14ac:dyDescent="0.2">
      <c r="N34" s="130" t="s">
        <v>78</v>
      </c>
      <c r="O34" s="131"/>
      <c r="P34" s="36" t="e">
        <f>K33*P26</f>
        <v>#N/A</v>
      </c>
      <c r="Q34" s="36" t="e">
        <f>K33*Q26</f>
        <v>#N/A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#N/A</v>
      </c>
      <c r="Q35" s="67" t="e">
        <f>L31*Q26</f>
        <v>#N/A</v>
      </c>
    </row>
    <row r="36" spans="10:17" x14ac:dyDescent="0.2">
      <c r="J36" s="12" t="s">
        <v>58</v>
      </c>
      <c r="K36" s="38" t="e">
        <f>((K3-L3)/M22)*1000</f>
        <v>#N/A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1D301-2009-5345-985D-47B0CA384BF1}">
  <sheetPr codeName="Sheet41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199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1252775</v>
      </c>
      <c r="D3" s="45">
        <v>-1112908</v>
      </c>
      <c r="E3" s="45">
        <v>139866</v>
      </c>
      <c r="F3" s="45">
        <v>-39559</v>
      </c>
      <c r="G3" s="45">
        <v>-7919</v>
      </c>
      <c r="H3" s="45">
        <v>82328</v>
      </c>
      <c r="I3" s="77">
        <f t="shared" ref="I3:I5" si="0">H3/$M$21*1000</f>
        <v>1.2590518245385696</v>
      </c>
      <c r="J3" s="45">
        <v>2234057</v>
      </c>
      <c r="K3" s="45">
        <v>3344389</v>
      </c>
      <c r="L3" s="45">
        <v>1110331</v>
      </c>
      <c r="M3" s="45">
        <v>2131923</v>
      </c>
      <c r="N3" s="45">
        <v>1100009</v>
      </c>
      <c r="O3" s="45">
        <v>999826</v>
      </c>
      <c r="P3" s="45">
        <v>279655</v>
      </c>
      <c r="Q3" s="45">
        <v>492003</v>
      </c>
      <c r="R3" s="45">
        <v>274016</v>
      </c>
      <c r="S3" s="45">
        <v>779106</v>
      </c>
      <c r="T3" s="45">
        <v>-35110</v>
      </c>
      <c r="U3" s="45">
        <v>-308762</v>
      </c>
      <c r="V3" s="45">
        <v>435232</v>
      </c>
    </row>
    <row r="4" spans="1:22" x14ac:dyDescent="0.2">
      <c r="B4" t="s">
        <v>21</v>
      </c>
      <c r="C4" s="45">
        <v>1793486</v>
      </c>
      <c r="D4" s="45">
        <v>-1609394</v>
      </c>
      <c r="E4" s="45">
        <v>184015</v>
      </c>
      <c r="F4" s="45">
        <v>-67423</v>
      </c>
      <c r="G4" s="45">
        <v>-10574</v>
      </c>
      <c r="H4" s="45">
        <v>81580</v>
      </c>
      <c r="I4" s="77">
        <f t="shared" si="0"/>
        <v>1.247612572221559</v>
      </c>
      <c r="J4" s="45">
        <v>2145292</v>
      </c>
      <c r="K4" s="45">
        <v>3594880</v>
      </c>
      <c r="L4" s="45">
        <v>1449587</v>
      </c>
      <c r="M4" s="45">
        <v>2398061</v>
      </c>
      <c r="N4" s="45">
        <v>1439808</v>
      </c>
      <c r="O4" s="45">
        <v>1241751</v>
      </c>
      <c r="P4" s="45">
        <v>708534</v>
      </c>
      <c r="Q4" s="45">
        <v>56453</v>
      </c>
      <c r="R4" s="45">
        <v>288626</v>
      </c>
      <c r="S4" s="45">
        <v>-186969</v>
      </c>
      <c r="T4" s="45">
        <v>-234495</v>
      </c>
      <c r="U4" s="45">
        <v>252878</v>
      </c>
      <c r="V4" s="45">
        <v>-168587</v>
      </c>
    </row>
    <row r="5" spans="1:22" x14ac:dyDescent="0.2">
      <c r="B5" t="s">
        <v>22</v>
      </c>
      <c r="C5" s="45">
        <v>1032765</v>
      </c>
      <c r="D5" s="45">
        <v>-944219</v>
      </c>
      <c r="E5" s="45">
        <v>88545</v>
      </c>
      <c r="F5" s="45">
        <v>9169</v>
      </c>
      <c r="G5" s="45">
        <v>-6755</v>
      </c>
      <c r="H5" s="45">
        <v>68415</v>
      </c>
      <c r="I5" s="77">
        <f t="shared" si="0"/>
        <v>1.0462786728185578</v>
      </c>
      <c r="J5" s="45">
        <v>2055676</v>
      </c>
      <c r="K5" s="45">
        <v>3200824</v>
      </c>
      <c r="L5" s="45">
        <v>1145147</v>
      </c>
      <c r="M5" s="45">
        <v>1966125</v>
      </c>
      <c r="N5" s="45">
        <v>1135277</v>
      </c>
      <c r="O5" s="45">
        <v>1285520</v>
      </c>
      <c r="P5" s="45">
        <v>279546</v>
      </c>
      <c r="Q5" s="45">
        <v>224384</v>
      </c>
      <c r="R5" s="45">
        <v>71626</v>
      </c>
      <c r="S5" s="45">
        <v>-402641</v>
      </c>
      <c r="T5" s="45">
        <v>-123375</v>
      </c>
      <c r="U5" s="45">
        <v>301291</v>
      </c>
      <c r="V5" s="45">
        <v>-224725</v>
      </c>
    </row>
    <row r="6" spans="1:22" x14ac:dyDescent="0.2">
      <c r="B6" t="s">
        <v>23</v>
      </c>
      <c r="C6" s="45">
        <v>1010054</v>
      </c>
      <c r="D6" s="45">
        <v>-927946</v>
      </c>
      <c r="E6" s="45">
        <v>80495</v>
      </c>
      <c r="F6" s="45">
        <v>-23801</v>
      </c>
      <c r="G6" s="45">
        <v>-2965</v>
      </c>
      <c r="H6" s="45">
        <v>43657</v>
      </c>
      <c r="I6" s="77">
        <f>H6/$M$21*1000</f>
        <v>0.6676516556199632</v>
      </c>
      <c r="J6" s="45">
        <v>2122721</v>
      </c>
      <c r="K6" s="45">
        <v>2815091</v>
      </c>
      <c r="L6" s="45">
        <v>692370</v>
      </c>
      <c r="M6" s="45">
        <v>1660104</v>
      </c>
      <c r="N6" s="45">
        <v>682238</v>
      </c>
      <c r="O6" s="45">
        <v>824984</v>
      </c>
      <c r="P6" s="45">
        <v>297890</v>
      </c>
      <c r="Q6" s="45">
        <v>448578</v>
      </c>
      <c r="R6" s="45">
        <v>11068</v>
      </c>
      <c r="S6" s="45">
        <v>7579</v>
      </c>
      <c r="T6" s="45">
        <v>-61820</v>
      </c>
      <c r="U6" s="45">
        <v>-82229</v>
      </c>
      <c r="V6" s="45">
        <v>-136470</v>
      </c>
    </row>
    <row r="7" spans="1:22" x14ac:dyDescent="0.2">
      <c r="B7" t="s">
        <v>110</v>
      </c>
      <c r="C7" s="45">
        <v>1210834</v>
      </c>
      <c r="D7" s="45">
        <v>-1056308</v>
      </c>
      <c r="E7" s="45">
        <v>154525</v>
      </c>
      <c r="F7" s="45">
        <v>-36037</v>
      </c>
      <c r="G7" s="45">
        <v>-5494</v>
      </c>
      <c r="H7" s="45">
        <v>78195</v>
      </c>
      <c r="I7" s="77">
        <f t="shared" ref="I7:I9" si="1">H7/$M$20*1000</f>
        <v>1.1958453675516645</v>
      </c>
      <c r="J7" s="45">
        <v>2114546</v>
      </c>
      <c r="K7" s="45">
        <v>2988400</v>
      </c>
      <c r="L7" s="45">
        <v>873854</v>
      </c>
      <c r="M7" s="45">
        <v>1877031</v>
      </c>
      <c r="N7" s="45">
        <v>863662</v>
      </c>
      <c r="O7" s="45">
        <v>929079</v>
      </c>
      <c r="P7" s="45">
        <v>279865</v>
      </c>
      <c r="Q7" s="45">
        <v>585329</v>
      </c>
      <c r="R7" s="45">
        <v>11068</v>
      </c>
      <c r="S7" s="45">
        <v>503996</v>
      </c>
      <c r="T7" s="45">
        <v>-142654</v>
      </c>
      <c r="U7" s="45">
        <v>-262283</v>
      </c>
      <c r="V7" s="45">
        <v>99058</v>
      </c>
    </row>
    <row r="8" spans="1:22" x14ac:dyDescent="0.2">
      <c r="B8" t="s">
        <v>109</v>
      </c>
      <c r="C8" s="45">
        <v>1752532</v>
      </c>
      <c r="D8" s="45">
        <v>-1561628</v>
      </c>
      <c r="E8" s="45">
        <v>190860</v>
      </c>
      <c r="F8" s="45">
        <v>-92113</v>
      </c>
      <c r="G8" s="45">
        <v>-5221</v>
      </c>
      <c r="H8" s="45">
        <v>76916</v>
      </c>
      <c r="I8" s="77">
        <f t="shared" si="1"/>
        <v>1.1762854695390221</v>
      </c>
      <c r="J8" s="45">
        <v>2035514</v>
      </c>
      <c r="K8" s="45">
        <v>3157876</v>
      </c>
      <c r="L8" s="45">
        <v>1122361</v>
      </c>
      <c r="M8" s="45">
        <v>2207319</v>
      </c>
      <c r="N8" s="45">
        <v>1112317</v>
      </c>
      <c r="O8" s="45">
        <v>1003884</v>
      </c>
      <c r="P8" s="45">
        <v>609284</v>
      </c>
      <c r="Q8" s="45">
        <v>505722</v>
      </c>
      <c r="R8" s="45">
        <v>10977</v>
      </c>
      <c r="S8" s="45">
        <v>-126285</v>
      </c>
      <c r="T8" s="45">
        <v>-111005</v>
      </c>
      <c r="U8" s="45">
        <v>-133476</v>
      </c>
      <c r="V8" s="45">
        <v>-370766</v>
      </c>
    </row>
    <row r="9" spans="1:22" x14ac:dyDescent="0.2">
      <c r="B9" t="s">
        <v>108</v>
      </c>
      <c r="C9" s="45">
        <v>1413240</v>
      </c>
      <c r="D9" s="45">
        <v>-1245894</v>
      </c>
      <c r="E9" s="45">
        <v>165198</v>
      </c>
      <c r="F9" s="45">
        <v>-28421</v>
      </c>
      <c r="G9" s="45">
        <v>-4651</v>
      </c>
      <c r="H9" s="45">
        <v>113979</v>
      </c>
      <c r="I9" s="77">
        <f t="shared" si="1"/>
        <v>1.7430943045996699</v>
      </c>
      <c r="J9" s="45">
        <v>1955684</v>
      </c>
      <c r="K9" s="45">
        <v>3125705</v>
      </c>
      <c r="L9" s="45">
        <v>1170020</v>
      </c>
      <c r="M9" s="45">
        <v>2372842</v>
      </c>
      <c r="N9" s="45">
        <v>1159880</v>
      </c>
      <c r="O9" s="45">
        <v>1000674</v>
      </c>
      <c r="P9" s="45">
        <v>431170</v>
      </c>
      <c r="Q9" s="45">
        <v>874593</v>
      </c>
      <c r="R9" s="45">
        <v>10368</v>
      </c>
      <c r="S9" s="45">
        <v>35385</v>
      </c>
      <c r="T9" s="45">
        <v>-164642</v>
      </c>
      <c r="U9" s="45">
        <v>215824</v>
      </c>
      <c r="V9" s="45">
        <v>86567</v>
      </c>
    </row>
    <row r="10" spans="1:22" x14ac:dyDescent="0.2">
      <c r="B10" t="s">
        <v>107</v>
      </c>
      <c r="C10" s="45">
        <v>1330989</v>
      </c>
      <c r="D10" s="45">
        <v>-1210268</v>
      </c>
      <c r="E10" s="45">
        <v>117271</v>
      </c>
      <c r="F10" s="45">
        <v>-69620</v>
      </c>
      <c r="G10" s="45">
        <v>-1886</v>
      </c>
      <c r="H10" s="45">
        <v>40697</v>
      </c>
      <c r="I10" s="77">
        <f>H10/$M$20*1000</f>
        <v>0.62238402613018851</v>
      </c>
      <c r="J10" s="45">
        <v>1968033</v>
      </c>
      <c r="K10" s="45">
        <v>2785475</v>
      </c>
      <c r="L10" s="45">
        <v>817442</v>
      </c>
      <c r="M10" s="45">
        <v>2218160</v>
      </c>
      <c r="N10" s="45">
        <v>807499</v>
      </c>
      <c r="O10" s="45">
        <v>857103</v>
      </c>
      <c r="P10" s="45">
        <v>504070</v>
      </c>
      <c r="Q10" s="45">
        <v>789746</v>
      </c>
      <c r="R10" s="45">
        <v>9532</v>
      </c>
      <c r="S10" s="45">
        <v>-61374</v>
      </c>
      <c r="T10" s="45">
        <v>-64206</v>
      </c>
      <c r="U10" s="45">
        <v>143385</v>
      </c>
      <c r="V10" s="45">
        <v>17804</v>
      </c>
    </row>
    <row r="11" spans="1:22" x14ac:dyDescent="0.2">
      <c r="B11" t="s">
        <v>106</v>
      </c>
      <c r="C11" s="45">
        <v>1445051</v>
      </c>
      <c r="D11" s="45">
        <v>-1242636</v>
      </c>
      <c r="E11" s="45">
        <v>201771</v>
      </c>
      <c r="F11" s="45">
        <v>-77170</v>
      </c>
      <c r="G11" s="45">
        <v>-2971</v>
      </c>
      <c r="H11" s="45">
        <v>104743</v>
      </c>
      <c r="I11" s="77"/>
      <c r="J11" s="45">
        <v>1976591</v>
      </c>
      <c r="K11" s="45">
        <v>2690587</v>
      </c>
      <c r="L11" s="45">
        <v>713996</v>
      </c>
      <c r="M11" s="45">
        <v>2140949</v>
      </c>
      <c r="N11" s="45">
        <v>704063</v>
      </c>
      <c r="O11" s="45">
        <v>940772</v>
      </c>
      <c r="P11" s="45">
        <v>368057</v>
      </c>
      <c r="Q11" s="45">
        <v>769592</v>
      </c>
      <c r="R11" s="45">
        <v>24784</v>
      </c>
      <c r="S11" s="45">
        <v>445617</v>
      </c>
      <c r="T11" s="45">
        <v>-105020</v>
      </c>
      <c r="U11" s="45">
        <v>-71142</v>
      </c>
      <c r="V11" s="45">
        <v>269453</v>
      </c>
    </row>
    <row r="12" spans="1:22" x14ac:dyDescent="0.2">
      <c r="B12" t="s">
        <v>105</v>
      </c>
      <c r="C12" s="45">
        <v>1625322</v>
      </c>
      <c r="D12" s="45">
        <v>-1474602</v>
      </c>
      <c r="E12" s="45">
        <v>150719</v>
      </c>
      <c r="F12" s="45">
        <v>-84844</v>
      </c>
      <c r="G12" s="45">
        <v>-3567</v>
      </c>
      <c r="H12" s="45">
        <v>56498</v>
      </c>
      <c r="I12" s="77"/>
      <c r="J12" s="45">
        <v>1544524</v>
      </c>
      <c r="K12" s="45">
        <v>2713907</v>
      </c>
      <c r="L12" s="45">
        <v>1169382</v>
      </c>
      <c r="M12" s="45">
        <v>2260987</v>
      </c>
      <c r="N12" s="45">
        <v>1159172</v>
      </c>
      <c r="O12" s="45">
        <v>1008435</v>
      </c>
      <c r="P12" s="45">
        <v>686931</v>
      </c>
      <c r="Q12" s="45">
        <v>500334</v>
      </c>
      <c r="R12" s="45">
        <v>24768</v>
      </c>
      <c r="S12" s="45">
        <v>-8885</v>
      </c>
      <c r="T12" s="45">
        <v>-50042</v>
      </c>
      <c r="U12" s="45">
        <v>-45281</v>
      </c>
      <c r="V12" s="45">
        <v>-104210</v>
      </c>
    </row>
    <row r="13" spans="1:22" x14ac:dyDescent="0.2">
      <c r="B13" t="s">
        <v>104</v>
      </c>
      <c r="C13" s="45">
        <v>1165406</v>
      </c>
      <c r="D13" s="45">
        <v>-1058588</v>
      </c>
      <c r="E13" s="45">
        <v>102190</v>
      </c>
      <c r="F13" s="45">
        <v>-6567</v>
      </c>
      <c r="G13" s="45">
        <v>-4798</v>
      </c>
      <c r="H13" s="45">
        <v>75782</v>
      </c>
      <c r="J13" s="45">
        <v>1480895</v>
      </c>
      <c r="K13" s="45">
        <v>2527853</v>
      </c>
      <c r="L13" s="45">
        <v>1046958</v>
      </c>
      <c r="M13" s="45">
        <v>1980617</v>
      </c>
      <c r="N13" s="45">
        <v>1036720</v>
      </c>
      <c r="O13" s="45">
        <v>975887</v>
      </c>
      <c r="P13" s="45">
        <v>352546</v>
      </c>
      <c r="Q13" s="45">
        <v>604208</v>
      </c>
      <c r="R13" s="45">
        <v>9516</v>
      </c>
      <c r="S13" s="45">
        <v>-272628</v>
      </c>
      <c r="T13" s="45">
        <v>-30122</v>
      </c>
      <c r="U13" s="45">
        <v>408738</v>
      </c>
      <c r="V13" s="45">
        <v>105987</v>
      </c>
    </row>
    <row r="14" spans="1:22" x14ac:dyDescent="0.2">
      <c r="B14" t="s">
        <v>103</v>
      </c>
      <c r="C14" s="45">
        <v>968594</v>
      </c>
      <c r="D14" s="45">
        <v>-893993</v>
      </c>
      <c r="E14" s="45">
        <v>74601</v>
      </c>
      <c r="F14" s="45">
        <v>-28592</v>
      </c>
      <c r="G14" s="45">
        <v>-3663</v>
      </c>
      <c r="H14" s="45">
        <v>29772</v>
      </c>
      <c r="J14" s="45">
        <v>1283233</v>
      </c>
      <c r="K14" s="45">
        <v>1966215</v>
      </c>
      <c r="L14" s="45">
        <v>682981</v>
      </c>
      <c r="M14" s="45">
        <v>1433456</v>
      </c>
      <c r="N14" s="45">
        <v>672594</v>
      </c>
      <c r="O14" s="45">
        <v>579047</v>
      </c>
      <c r="P14" s="45">
        <v>315611</v>
      </c>
      <c r="Q14" s="45">
        <v>498517</v>
      </c>
      <c r="R14" s="45">
        <v>9538</v>
      </c>
      <c r="S14" s="45">
        <v>22208</v>
      </c>
      <c r="T14" s="45">
        <v>-55274</v>
      </c>
      <c r="U14" s="45">
        <v>262869</v>
      </c>
      <c r="V14" s="45">
        <v>229803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4415217</v>
      </c>
      <c r="C18" s="26">
        <v>4170000</v>
      </c>
      <c r="D18" s="26">
        <f>VLOOKUP(A1,'2020'!A40:F210,6,FALSE)</f>
        <v>225963</v>
      </c>
      <c r="E18" s="26">
        <v>200000</v>
      </c>
      <c r="F18" s="4">
        <f>D18/E18</f>
        <v>1.129815</v>
      </c>
      <c r="G18" s="139">
        <v>0</v>
      </c>
      <c r="J18" s="6">
        <v>2020</v>
      </c>
      <c r="K18" s="17">
        <f>VLOOKUP(A1,'2020'!A40:B210,2,FALSE)</f>
        <v>490440</v>
      </c>
      <c r="L18" s="17">
        <f>VLOOKUP(A1,'2020'!A40:C210,3,FALSE)</f>
        <v>1081147</v>
      </c>
      <c r="M18" s="23">
        <f>VLOOKUP(A1,'2020'!A40:D210,4,FALSE)</f>
        <v>49040000</v>
      </c>
      <c r="N18" s="6"/>
      <c r="O18" s="6"/>
    </row>
    <row r="19" spans="1:17" x14ac:dyDescent="0.2">
      <c r="A19" s="13">
        <v>2021</v>
      </c>
      <c r="B19" s="26">
        <f>VLOOKUP(A1,'2021'!A40:E210,5,FALSE)</f>
        <v>5199104</v>
      </c>
      <c r="C19" s="26">
        <v>4650000</v>
      </c>
      <c r="D19" s="26">
        <f>VLOOKUP(A1,'2021'!A40:F210,6,FALSE)</f>
        <v>267038</v>
      </c>
      <c r="E19" s="26">
        <v>200000</v>
      </c>
      <c r="F19" s="4">
        <f>D19/E19</f>
        <v>1.3351900000000001</v>
      </c>
      <c r="G19" s="140"/>
      <c r="J19" s="6">
        <v>2021</v>
      </c>
      <c r="K19" s="17">
        <f>VLOOKUP(A1,'2021'!A40:B210,2,FALSE)</f>
        <v>653888</v>
      </c>
      <c r="L19" s="17">
        <f>VLOOKUP(A1,'2021'!A40:C210,3,FALSE)</f>
        <v>1976754</v>
      </c>
      <c r="M19" s="23">
        <f>VLOOKUP(A1,'2021'!A40:D210,4,FALSE)</f>
        <v>65388889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5701563</v>
      </c>
      <c r="C20" s="26">
        <v>5290000</v>
      </c>
      <c r="D20" s="26">
        <f>VLOOKUP(A1,'2022'!A40:F210,6,FALSE)</f>
        <v>309023</v>
      </c>
      <c r="E20" s="26">
        <v>256000</v>
      </c>
      <c r="F20" s="4">
        <f>D20/E20</f>
        <v>1.2071210937500001</v>
      </c>
      <c r="G20" s="140"/>
      <c r="J20" s="13">
        <v>2022</v>
      </c>
      <c r="K20" s="17">
        <f>VLOOKUP(A1,'2022'!A40:B210,2,FALSE)</f>
        <v>653888</v>
      </c>
      <c r="L20" s="17">
        <f>VLOOKUP(A1,'2022'!A40:C210,3,FALSE)</f>
        <v>2116061</v>
      </c>
      <c r="M20" s="23">
        <f>VLOOKUP(A1,'2022'!A40:D210,4,FALSE)</f>
        <v>65388889</v>
      </c>
      <c r="N20" s="23"/>
      <c r="O20" s="6"/>
    </row>
    <row r="21" spans="1:17" x14ac:dyDescent="0.2">
      <c r="A21" s="13">
        <v>2023</v>
      </c>
      <c r="B21" s="3">
        <f>VLOOKUP(A1,'2023'!A40:E210,5,FALSE)</f>
        <v>5087392</v>
      </c>
      <c r="C21" s="3">
        <v>5900000</v>
      </c>
      <c r="D21" s="26">
        <f>VLOOKUP(A1,'2023'!A40:F210,6,FALSE)</f>
        <v>275981</v>
      </c>
      <c r="E21" s="3">
        <v>320000</v>
      </c>
      <c r="F21" s="4">
        <f>D21/E21</f>
        <v>0.86244062499999996</v>
      </c>
      <c r="G21" s="141"/>
      <c r="J21" s="13">
        <v>2023</v>
      </c>
      <c r="K21" s="17">
        <f>VLOOKUP(A1,'2023'!A40:B210,2,FALSE)</f>
        <v>653888</v>
      </c>
      <c r="L21" s="17">
        <f>VLOOKUP(A1,'2023'!A40:C210,3,FALSE)</f>
        <v>2234057</v>
      </c>
      <c r="M21" s="23">
        <f>VLOOKUP(A1,'2023'!A40:D210,4,FALSE)</f>
        <v>65388889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653888</v>
      </c>
      <c r="L22" s="17">
        <f>L21</f>
        <v>2234057</v>
      </c>
      <c r="M22" s="23">
        <f>M21</f>
        <v>65388889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2022</v>
      </c>
      <c r="C31" s="60"/>
      <c r="D31" s="26">
        <f>VLOOKUP(B31,A18:D21,4,FALSE)</f>
        <v>309023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4.2205947251986498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4.8937977826783392</v>
      </c>
      <c r="L32" s="13" t="e">
        <f>E22/N22*1000</f>
        <v>#DIV/0!</v>
      </c>
      <c r="N32" s="130" t="s">
        <v>71</v>
      </c>
      <c r="O32" s="131"/>
      <c r="P32" s="74">
        <f>K31*P26</f>
        <v>52.926257853991068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61.368224194786372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34.165712771171258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A3FDF-D411-FE4A-90E5-87E1FC40DAA4}">
  <sheetPr codeName="Sheet70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304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I3" s="77" t="e">
        <f t="shared" ref="I3:I5" si="0">H3/$M$21*1000</f>
        <v>#N/A</v>
      </c>
    </row>
    <row r="4" spans="1:22" x14ac:dyDescent="0.2">
      <c r="I4" s="77" t="e">
        <f t="shared" si="0"/>
        <v>#N/A</v>
      </c>
    </row>
    <row r="5" spans="1:22" x14ac:dyDescent="0.2">
      <c r="I5" s="77" t="e">
        <f t="shared" si="0"/>
        <v>#N/A</v>
      </c>
    </row>
    <row r="6" spans="1:22" x14ac:dyDescent="0.2">
      <c r="I6" s="77" t="e">
        <f>H6/$M$21*1000</f>
        <v>#N/A</v>
      </c>
    </row>
    <row r="7" spans="1:22" x14ac:dyDescent="0.2">
      <c r="I7" s="77" t="e">
        <f t="shared" ref="I7:I9" si="1">H7/$M$20*1000</f>
        <v>#N/A</v>
      </c>
    </row>
    <row r="8" spans="1:22" x14ac:dyDescent="0.2">
      <c r="I8" s="77" t="e">
        <f t="shared" si="1"/>
        <v>#N/A</v>
      </c>
    </row>
    <row r="9" spans="1:22" x14ac:dyDescent="0.2">
      <c r="I9" s="77" t="e">
        <f t="shared" si="1"/>
        <v>#N/A</v>
      </c>
    </row>
    <row r="10" spans="1:22" x14ac:dyDescent="0.2">
      <c r="A10" t="s">
        <v>298</v>
      </c>
      <c r="I10" s="77" t="e">
        <f>H10/$M$20*1000</f>
        <v>#N/A</v>
      </c>
    </row>
    <row r="11" spans="1:22" x14ac:dyDescent="0.2">
      <c r="I11" s="77"/>
    </row>
    <row r="12" spans="1:22" x14ac:dyDescent="0.2">
      <c r="I12" s="77"/>
    </row>
    <row r="18" spans="2:17" x14ac:dyDescent="0.2">
      <c r="B18" t="e">
        <f>VLOOKUP(A1,'2020'!A40:E210,5,FALSE)</f>
        <v>#N/A</v>
      </c>
      <c r="D18" t="e">
        <f>VLOOKUP(A1,'2020'!A40:F210,6,FALSE)</f>
        <v>#N/A</v>
      </c>
      <c r="K18" t="e">
        <f>VLOOKUP(A1,'2020'!A40:B210,2,FALSE)</f>
        <v>#N/A</v>
      </c>
      <c r="L18" t="e">
        <f>VLOOKUP(A1,'2020'!A40:C210,3,FALSE)</f>
        <v>#N/A</v>
      </c>
      <c r="M18" t="e">
        <f>VLOOKUP(A1,'2020'!A40:D210,4,FALSE)</f>
        <v>#N/A</v>
      </c>
    </row>
    <row r="19" spans="2:17" x14ac:dyDescent="0.2">
      <c r="B19" t="e">
        <f>VLOOKUP(A1,'2021'!A40:E210,5,FALSE)</f>
        <v>#N/A</v>
      </c>
      <c r="D19" t="e">
        <f>VLOOKUP(A1,'2021'!A40:F210,6,FALSE)</f>
        <v>#N/A</v>
      </c>
      <c r="K19" t="e">
        <f>VLOOKUP(A1,'2021'!A40:B210,2,FALSE)</f>
        <v>#N/A</v>
      </c>
      <c r="L19" t="e">
        <f>VLOOKUP(A1,'2021'!A40:C210,3,FALSE)</f>
        <v>#N/A</v>
      </c>
      <c r="M19" t="e">
        <f>VLOOKUP(A1,'2021'!A40:D210,4,FALSE)</f>
        <v>#N/A</v>
      </c>
    </row>
    <row r="20" spans="2:17" x14ac:dyDescent="0.2">
      <c r="B20" t="e">
        <f>VLOOKUP(A1,'2022'!A40:E210,5,FALSE)</f>
        <v>#N/A</v>
      </c>
      <c r="D20" t="e">
        <f>VLOOKUP(A1,'2022'!A40:F210,6,FALSE)</f>
        <v>#N/A</v>
      </c>
      <c r="K20" t="e">
        <f>VLOOKUP(A1,'2022'!A40:B210,2,FALSE)</f>
        <v>#N/A</v>
      </c>
      <c r="L20" t="e">
        <f>VLOOKUP(A1,'2022'!A40:C210,3,FALSE)</f>
        <v>#N/A</v>
      </c>
      <c r="M20" t="e">
        <f>VLOOKUP(A1,'2022'!A40:D210,4,FALSE)</f>
        <v>#N/A</v>
      </c>
    </row>
    <row r="21" spans="2:17" x14ac:dyDescent="0.2">
      <c r="B21" t="e">
        <f>VLOOKUP(A1,'2023'!A40:E210,5,FALSE)</f>
        <v>#N/A</v>
      </c>
      <c r="D21" t="e">
        <f>VLOOKUP(A1,'2023'!A40:F210,6,FALSE)</f>
        <v>#N/A</v>
      </c>
      <c r="K21" t="e">
        <f>VLOOKUP(A1,'2023'!A40:B210,2,FALSE)</f>
        <v>#N/A</v>
      </c>
      <c r="L21" t="e">
        <f>VLOOKUP(A1,'2023'!A40:C210,3,FALSE)</f>
        <v>#N/A</v>
      </c>
      <c r="M21" t="e">
        <f>VLOOKUP(A1,'2023'!A40:D210,4,FALSE)</f>
        <v>#N/A</v>
      </c>
    </row>
    <row r="22" spans="2:17" x14ac:dyDescent="0.2">
      <c r="K22" t="e">
        <f>K21</f>
        <v>#N/A</v>
      </c>
      <c r="L22" t="e">
        <f>L21</f>
        <v>#N/A</v>
      </c>
      <c r="M22" t="e">
        <f>M21</f>
        <v>#N/A</v>
      </c>
    </row>
    <row r="26" spans="2:17" x14ac:dyDescent="0.2"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2:17" x14ac:dyDescent="0.2"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2:17" x14ac:dyDescent="0.2">
      <c r="K31" s="86" t="e">
        <f>SUM(I3:I6)</f>
        <v>#N/A</v>
      </c>
      <c r="L31" t="e">
        <f>K31*(M22/N22)</f>
        <v>#N/A</v>
      </c>
    </row>
    <row r="32" spans="2:17" x14ac:dyDescent="0.2">
      <c r="L32" t="e">
        <f>E22/N22*1000</f>
        <v>#DIV/0!</v>
      </c>
      <c r="P32" s="73"/>
      <c r="Q32" s="73"/>
    </row>
    <row r="36" spans="11:11" x14ac:dyDescent="0.2">
      <c r="K36" t="e">
        <f>((K3-L3)/M22)*1000</f>
        <v>#N/A</v>
      </c>
    </row>
    <row r="37" spans="11:11" x14ac:dyDescent="0.2">
      <c r="K37" t="e">
        <f>((K3-L3)/N22)*1000</f>
        <v>#DIV/0!</v>
      </c>
    </row>
  </sheetData>
  <mergeCells count="4">
    <mergeCell ref="A1:B1"/>
    <mergeCell ref="C1:H1"/>
    <mergeCell ref="J1:R1"/>
    <mergeCell ref="S1:V1"/>
  </mergeCells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60C63-1F81-2E42-8390-6C4B7B5E31E7}">
  <sheetPr codeName="Sheet42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300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I3" s="77" t="e">
        <f t="shared" ref="I3:I5" si="0">H3/$M$21*1000</f>
        <v>#N/A</v>
      </c>
    </row>
    <row r="4" spans="1:22" x14ac:dyDescent="0.2">
      <c r="I4" s="77" t="e">
        <f t="shared" si="0"/>
        <v>#N/A</v>
      </c>
    </row>
    <row r="5" spans="1:22" x14ac:dyDescent="0.2">
      <c r="I5" s="77" t="e">
        <f t="shared" si="0"/>
        <v>#N/A</v>
      </c>
    </row>
    <row r="6" spans="1:22" x14ac:dyDescent="0.2">
      <c r="I6" s="77" t="e">
        <f>H6/$M$21*1000</f>
        <v>#N/A</v>
      </c>
    </row>
    <row r="7" spans="1:22" x14ac:dyDescent="0.2">
      <c r="I7" s="77" t="e">
        <f t="shared" ref="I7:I9" si="1">H7/$M$20*1000</f>
        <v>#N/A</v>
      </c>
    </row>
    <row r="8" spans="1:22" x14ac:dyDescent="0.2">
      <c r="I8" s="77" t="e">
        <f t="shared" si="1"/>
        <v>#N/A</v>
      </c>
    </row>
    <row r="9" spans="1:22" x14ac:dyDescent="0.2">
      <c r="I9" s="77" t="e">
        <f t="shared" si="1"/>
        <v>#N/A</v>
      </c>
    </row>
    <row r="10" spans="1:22" x14ac:dyDescent="0.2">
      <c r="A10" t="s">
        <v>298</v>
      </c>
      <c r="I10" s="77" t="e">
        <f>H10/$M$20*1000</f>
        <v>#N/A</v>
      </c>
    </row>
    <row r="11" spans="1:22" x14ac:dyDescent="0.2">
      <c r="I11" s="77"/>
    </row>
    <row r="12" spans="1:22" x14ac:dyDescent="0.2">
      <c r="I12" s="77"/>
    </row>
    <row r="18" spans="2:17" x14ac:dyDescent="0.2">
      <c r="B18" t="e">
        <f>VLOOKUP(A1,'2020'!A40:E210,5,FALSE)</f>
        <v>#N/A</v>
      </c>
      <c r="D18" t="e">
        <f>VLOOKUP(A1,'2020'!A40:F210,6,FALSE)</f>
        <v>#N/A</v>
      </c>
      <c r="K18" t="e">
        <f>VLOOKUP(A1,'2020'!A40:B210,2,FALSE)</f>
        <v>#N/A</v>
      </c>
      <c r="L18" t="e">
        <f>VLOOKUP(A1,'2020'!A40:C210,3,FALSE)</f>
        <v>#N/A</v>
      </c>
      <c r="M18" t="e">
        <f>VLOOKUP(A1,'2020'!A40:D210,4,FALSE)</f>
        <v>#N/A</v>
      </c>
    </row>
    <row r="19" spans="2:17" x14ac:dyDescent="0.2">
      <c r="B19" t="e">
        <f>VLOOKUP(A1,'2021'!A40:E210,5,FALSE)</f>
        <v>#N/A</v>
      </c>
      <c r="D19" t="e">
        <f>VLOOKUP(A1,'2021'!A40:F210,6,FALSE)</f>
        <v>#N/A</v>
      </c>
      <c r="K19" t="e">
        <f>VLOOKUP(A1,'2021'!A40:B210,2,FALSE)</f>
        <v>#N/A</v>
      </c>
      <c r="L19" t="e">
        <f>VLOOKUP(A1,'2021'!A40:C210,3,FALSE)</f>
        <v>#N/A</v>
      </c>
      <c r="M19" t="e">
        <f>VLOOKUP(A1,'2021'!A40:D210,4,FALSE)</f>
        <v>#N/A</v>
      </c>
    </row>
    <row r="20" spans="2:17" x14ac:dyDescent="0.2">
      <c r="B20" t="e">
        <f>VLOOKUP(A1,'2022'!A40:E210,5,FALSE)</f>
        <v>#N/A</v>
      </c>
      <c r="D20" t="e">
        <f>VLOOKUP(A1,'2022'!A40:F210,6,FALSE)</f>
        <v>#N/A</v>
      </c>
      <c r="K20" t="e">
        <f>VLOOKUP(A1,'2022'!A40:B210,2,FALSE)</f>
        <v>#N/A</v>
      </c>
      <c r="L20" t="e">
        <f>VLOOKUP(A1,'2022'!A40:C210,3,FALSE)</f>
        <v>#N/A</v>
      </c>
      <c r="M20" t="e">
        <f>VLOOKUP(A1,'2022'!A40:D210,4,FALSE)</f>
        <v>#N/A</v>
      </c>
    </row>
    <row r="21" spans="2:17" x14ac:dyDescent="0.2">
      <c r="B21" t="e">
        <f>VLOOKUP(A1,'2023'!A40:E210,5,FALSE)</f>
        <v>#N/A</v>
      </c>
      <c r="D21" t="e">
        <f>VLOOKUP(A1,'2023'!A40:F210,6,FALSE)</f>
        <v>#N/A</v>
      </c>
      <c r="K21" t="e">
        <f>VLOOKUP(A1,'2023'!A40:B210,2,FALSE)</f>
        <v>#N/A</v>
      </c>
      <c r="L21" t="e">
        <f>VLOOKUP(A1,'2023'!A40:C210,3,FALSE)</f>
        <v>#N/A</v>
      </c>
      <c r="M21" t="e">
        <f>VLOOKUP(A1,'2023'!A40:D210,4,FALSE)</f>
        <v>#N/A</v>
      </c>
    </row>
    <row r="22" spans="2:17" x14ac:dyDescent="0.2">
      <c r="K22" t="e">
        <f>K21</f>
        <v>#N/A</v>
      </c>
      <c r="L22" t="e">
        <f>L21</f>
        <v>#N/A</v>
      </c>
      <c r="M22" t="e">
        <f>M21</f>
        <v>#N/A</v>
      </c>
    </row>
    <row r="26" spans="2:17" x14ac:dyDescent="0.2"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2:17" x14ac:dyDescent="0.2"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2:17" x14ac:dyDescent="0.2">
      <c r="K31" s="86" t="e">
        <f>SUM(I3:I6)</f>
        <v>#N/A</v>
      </c>
      <c r="L31" t="e">
        <f>K31*(M22/N22)</f>
        <v>#N/A</v>
      </c>
    </row>
    <row r="32" spans="2:17" x14ac:dyDescent="0.2">
      <c r="L32" t="e">
        <f>E22/N22*1000</f>
        <v>#DIV/0!</v>
      </c>
      <c r="P32" s="73"/>
      <c r="Q32" s="73"/>
    </row>
    <row r="36" spans="11:11" x14ac:dyDescent="0.2">
      <c r="K36" t="e">
        <f>((K3-L3)/M22)*1000</f>
        <v>#N/A</v>
      </c>
    </row>
    <row r="37" spans="11:11" x14ac:dyDescent="0.2">
      <c r="K37" t="e">
        <f>((K3-L3)/N22)*1000</f>
        <v>#DIV/0!</v>
      </c>
    </row>
  </sheetData>
  <mergeCells count="4">
    <mergeCell ref="A1:B1"/>
    <mergeCell ref="C1:H1"/>
    <mergeCell ref="J1:R1"/>
    <mergeCell ref="S1:V1"/>
  </mergeCells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F8318-C49D-F54C-B06F-667ECFBB7D92}">
  <sheetPr codeName="Sheet43"/>
  <dimension ref="A1:V37"/>
  <sheetViews>
    <sheetView workbookViewId="0">
      <selection sqref="A1:B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154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68075</v>
      </c>
      <c r="D3" s="45">
        <v>-9193</v>
      </c>
      <c r="E3" s="45">
        <v>58882</v>
      </c>
      <c r="F3" s="45">
        <v>-3754</v>
      </c>
      <c r="G3" s="45">
        <v>-78777</v>
      </c>
      <c r="H3" s="45">
        <v>282557</v>
      </c>
      <c r="I3" s="77">
        <f t="shared" ref="I3:I5" si="0">H3/$M$21*1000</f>
        <v>0.38244836797467674</v>
      </c>
      <c r="J3" s="45">
        <v>9579280</v>
      </c>
      <c r="K3" s="45">
        <v>21069822</v>
      </c>
      <c r="L3" s="45">
        <v>11490541</v>
      </c>
      <c r="M3" s="45">
        <v>16918363</v>
      </c>
      <c r="N3" s="45">
        <v>4605780</v>
      </c>
      <c r="O3" s="45">
        <v>12199560</v>
      </c>
      <c r="P3" s="45">
        <v>4116800</v>
      </c>
      <c r="Q3" s="45">
        <v>505102</v>
      </c>
      <c r="R3" s="45">
        <v>15370</v>
      </c>
      <c r="S3" s="45">
        <v>-471639</v>
      </c>
      <c r="T3" s="45">
        <v>481353</v>
      </c>
      <c r="U3" s="45">
        <v>442800</v>
      </c>
      <c r="V3" s="45">
        <v>452514</v>
      </c>
    </row>
    <row r="4" spans="1:22" x14ac:dyDescent="0.2">
      <c r="B4" t="s">
        <v>21</v>
      </c>
      <c r="C4" s="45">
        <v>354821</v>
      </c>
      <c r="D4" s="45">
        <v>-43638</v>
      </c>
      <c r="E4" s="45">
        <v>311182</v>
      </c>
      <c r="F4" s="45">
        <v>-3473</v>
      </c>
      <c r="G4" s="45">
        <v>-86137</v>
      </c>
      <c r="H4" s="45">
        <v>101684</v>
      </c>
      <c r="I4" s="77">
        <f t="shared" si="0"/>
        <v>0.13763198168559626</v>
      </c>
      <c r="J4" s="45">
        <v>8622795</v>
      </c>
      <c r="K4" s="45">
        <v>20590751</v>
      </c>
      <c r="L4" s="45">
        <v>11967955</v>
      </c>
      <c r="M4" s="45">
        <v>16504257</v>
      </c>
      <c r="N4" s="45">
        <v>9372356</v>
      </c>
      <c r="O4" s="45">
        <v>12157739</v>
      </c>
      <c r="P4" s="45">
        <v>4198757</v>
      </c>
      <c r="Q4" s="45">
        <v>52588</v>
      </c>
      <c r="R4" s="45">
        <v>15370</v>
      </c>
      <c r="S4" s="45">
        <v>405510</v>
      </c>
      <c r="T4" s="45">
        <v>-12905</v>
      </c>
      <c r="U4" s="45">
        <v>-553759</v>
      </c>
      <c r="V4" s="45">
        <v>-161154</v>
      </c>
    </row>
    <row r="5" spans="1:22" x14ac:dyDescent="0.2">
      <c r="B5" t="s">
        <v>22</v>
      </c>
      <c r="C5" s="45">
        <v>2449</v>
      </c>
      <c r="D5" s="45">
        <v>-715</v>
      </c>
      <c r="E5" s="45">
        <v>1733</v>
      </c>
      <c r="F5" s="45">
        <v>-3546</v>
      </c>
      <c r="G5" s="45">
        <v>-93273</v>
      </c>
      <c r="H5" s="45">
        <v>275654</v>
      </c>
      <c r="I5" s="77">
        <f t="shared" si="0"/>
        <v>0.37310497501633844</v>
      </c>
      <c r="J5" s="45">
        <v>8522182</v>
      </c>
      <c r="K5" s="45">
        <v>20632736</v>
      </c>
      <c r="L5" s="45">
        <v>12110553</v>
      </c>
      <c r="M5" s="45">
        <v>16553998</v>
      </c>
      <c r="N5" s="45">
        <v>9571701</v>
      </c>
      <c r="O5" s="45">
        <v>12170539</v>
      </c>
      <c r="P5" s="45">
        <v>4073043</v>
      </c>
      <c r="Q5" s="45">
        <v>213742</v>
      </c>
      <c r="R5" s="45">
        <v>15370</v>
      </c>
      <c r="S5" s="45">
        <v>-436892</v>
      </c>
      <c r="T5" s="45">
        <v>29355</v>
      </c>
      <c r="U5" s="45">
        <v>403008</v>
      </c>
      <c r="V5" s="45">
        <v>-4527</v>
      </c>
    </row>
    <row r="6" spans="1:22" x14ac:dyDescent="0.2">
      <c r="B6" t="s">
        <v>23</v>
      </c>
      <c r="C6" s="45">
        <v>192274</v>
      </c>
      <c r="D6" s="45">
        <v>-20374</v>
      </c>
      <c r="E6" s="45">
        <v>171900</v>
      </c>
      <c r="F6" s="45">
        <v>-3698</v>
      </c>
      <c r="G6" s="45">
        <v>-88146</v>
      </c>
      <c r="H6" s="45">
        <v>24050</v>
      </c>
      <c r="I6" s="77">
        <f>H6/$M$21*1000</f>
        <v>3.2552310683476166E-2</v>
      </c>
      <c r="J6" s="45">
        <v>8247716</v>
      </c>
      <c r="K6" s="45">
        <v>21758850</v>
      </c>
      <c r="L6" s="45">
        <v>13511133</v>
      </c>
      <c r="M6" s="45">
        <v>17045329</v>
      </c>
      <c r="N6" s="45">
        <v>11599468</v>
      </c>
      <c r="O6" s="45">
        <v>12131632</v>
      </c>
      <c r="P6" s="45">
        <v>4596964</v>
      </c>
      <c r="Q6" s="45">
        <v>218270</v>
      </c>
      <c r="R6" s="45">
        <v>15370</v>
      </c>
      <c r="S6" s="45">
        <v>931401</v>
      </c>
      <c r="T6" s="45">
        <v>-8520</v>
      </c>
      <c r="U6" s="45">
        <v>-966373</v>
      </c>
      <c r="V6" s="45">
        <v>-43491</v>
      </c>
    </row>
    <row r="7" spans="1:22" x14ac:dyDescent="0.2">
      <c r="B7" t="s">
        <v>110</v>
      </c>
      <c r="C7" s="45">
        <v>14634</v>
      </c>
      <c r="D7" s="45">
        <v>-28625</v>
      </c>
      <c r="E7" s="45">
        <v>-13991</v>
      </c>
      <c r="F7" s="45">
        <v>-4504</v>
      </c>
      <c r="G7" s="45">
        <v>-140467</v>
      </c>
      <c r="H7" s="45">
        <v>-266857</v>
      </c>
      <c r="I7" s="77">
        <f t="shared" ref="I7:I9" si="1">H7/$M$20*1000</f>
        <v>-0.39731780281189971</v>
      </c>
      <c r="J7" s="45">
        <v>9269544</v>
      </c>
      <c r="K7" s="45">
        <v>22845290</v>
      </c>
      <c r="L7" s="45">
        <v>13575746</v>
      </c>
      <c r="M7" s="45">
        <v>18218441</v>
      </c>
      <c r="N7" s="45">
        <v>11021774</v>
      </c>
      <c r="O7" s="45">
        <v>12131479</v>
      </c>
      <c r="P7" s="45">
        <v>5649830</v>
      </c>
      <c r="Q7" s="45">
        <v>261762</v>
      </c>
      <c r="R7" s="45">
        <v>9370</v>
      </c>
      <c r="S7" s="45">
        <v>490192</v>
      </c>
      <c r="T7" s="45">
        <v>546584</v>
      </c>
      <c r="U7" s="45">
        <v>-825739</v>
      </c>
      <c r="V7" s="45">
        <v>211038</v>
      </c>
    </row>
    <row r="8" spans="1:22" x14ac:dyDescent="0.2">
      <c r="B8" t="s">
        <v>109</v>
      </c>
      <c r="C8" s="45">
        <v>11114</v>
      </c>
      <c r="D8" s="45">
        <v>-4948</v>
      </c>
      <c r="E8" s="45">
        <v>6166</v>
      </c>
      <c r="F8" s="45">
        <v>-8136</v>
      </c>
      <c r="G8" s="45">
        <v>-132220</v>
      </c>
      <c r="H8" s="45">
        <v>717749</v>
      </c>
      <c r="I8" s="77">
        <f t="shared" si="1"/>
        <v>1.0686414658428978</v>
      </c>
      <c r="J8" s="45">
        <v>10401875</v>
      </c>
      <c r="K8" s="45">
        <v>25797477</v>
      </c>
      <c r="L8" s="45">
        <v>15395601</v>
      </c>
      <c r="M8" s="45">
        <v>21298511</v>
      </c>
      <c r="N8" s="45">
        <v>11399322</v>
      </c>
      <c r="O8" s="45">
        <v>13377931</v>
      </c>
      <c r="P8" s="45">
        <v>7614622</v>
      </c>
      <c r="Q8" s="45">
        <v>50724</v>
      </c>
      <c r="R8" s="45">
        <v>21590</v>
      </c>
      <c r="S8" s="45">
        <v>-1758458</v>
      </c>
      <c r="T8" s="45">
        <v>811989</v>
      </c>
      <c r="U8" s="45">
        <v>398116</v>
      </c>
      <c r="V8" s="45">
        <v>-548351</v>
      </c>
    </row>
    <row r="9" spans="1:22" x14ac:dyDescent="0.2">
      <c r="B9" t="s">
        <v>108</v>
      </c>
      <c r="C9" s="45">
        <v>853376</v>
      </c>
      <c r="D9" s="45">
        <v>-95225</v>
      </c>
      <c r="E9" s="45">
        <v>758151</v>
      </c>
      <c r="F9" s="45">
        <v>-6557</v>
      </c>
      <c r="G9" s="45">
        <v>-130813</v>
      </c>
      <c r="H9" s="45">
        <v>412586</v>
      </c>
      <c r="I9" s="77">
        <f t="shared" si="1"/>
        <v>0.61429066125659226</v>
      </c>
      <c r="J9" s="45">
        <v>8796865</v>
      </c>
      <c r="K9" s="45">
        <v>23518317</v>
      </c>
      <c r="L9" s="45">
        <v>14721452</v>
      </c>
      <c r="M9" s="45">
        <v>19287450</v>
      </c>
      <c r="N9" s="45">
        <v>10594672</v>
      </c>
      <c r="O9" s="45">
        <v>13106516</v>
      </c>
      <c r="P9" s="45">
        <v>5382934</v>
      </c>
      <c r="Q9" s="45">
        <v>599076</v>
      </c>
      <c r="R9" s="45">
        <v>21590</v>
      </c>
      <c r="S9" s="45">
        <v>-1516371</v>
      </c>
      <c r="T9" s="45">
        <v>1760060</v>
      </c>
      <c r="U9" s="45">
        <v>5405</v>
      </c>
      <c r="V9" s="45">
        <v>249093</v>
      </c>
    </row>
    <row r="10" spans="1:22" x14ac:dyDescent="0.2">
      <c r="B10" t="s">
        <v>107</v>
      </c>
      <c r="C10" s="45">
        <v>625448</v>
      </c>
      <c r="D10" s="45">
        <v>-99330</v>
      </c>
      <c r="E10" s="45">
        <v>526118</v>
      </c>
      <c r="F10" s="45">
        <v>-5349</v>
      </c>
      <c r="G10" s="45">
        <v>-100851</v>
      </c>
      <c r="H10" s="45">
        <v>282053</v>
      </c>
      <c r="I10" s="77">
        <f>H10/$M$20*1000</f>
        <v>0.41994280920682142</v>
      </c>
      <c r="J10" s="45">
        <v>8388470</v>
      </c>
      <c r="K10" s="45">
        <v>21535524</v>
      </c>
      <c r="L10" s="45">
        <v>13147053</v>
      </c>
      <c r="M10" s="45">
        <v>16079121</v>
      </c>
      <c r="N10" s="45">
        <v>8771544</v>
      </c>
      <c r="O10" s="45">
        <v>12225032</v>
      </c>
      <c r="P10" s="45">
        <v>3368739</v>
      </c>
      <c r="Q10" s="45">
        <v>349982</v>
      </c>
      <c r="R10" s="45">
        <v>21590</v>
      </c>
      <c r="S10" s="45">
        <v>-994018</v>
      </c>
      <c r="T10" s="45">
        <v>-533811</v>
      </c>
      <c r="U10" s="45">
        <v>1383781</v>
      </c>
      <c r="V10" s="45">
        <v>-144047</v>
      </c>
    </row>
    <row r="11" spans="1:22" x14ac:dyDescent="0.2">
      <c r="B11" t="s">
        <v>106</v>
      </c>
      <c r="C11" s="45">
        <v>1228828</v>
      </c>
      <c r="D11" s="45">
        <v>-111997</v>
      </c>
      <c r="E11" s="45">
        <v>1116831</v>
      </c>
      <c r="F11" s="45">
        <v>-4763</v>
      </c>
      <c r="G11" s="45">
        <v>-70850</v>
      </c>
      <c r="H11" s="45">
        <v>753803</v>
      </c>
      <c r="I11" s="77"/>
      <c r="J11" s="45">
        <v>8144511</v>
      </c>
      <c r="K11" s="45">
        <v>20551878</v>
      </c>
      <c r="L11" s="45">
        <v>12407367</v>
      </c>
      <c r="M11" s="45">
        <v>15337063</v>
      </c>
      <c r="N11" s="45">
        <v>8731172</v>
      </c>
      <c r="O11" s="45">
        <v>12192038</v>
      </c>
      <c r="P11" s="45">
        <v>2533355</v>
      </c>
      <c r="Q11" s="45">
        <v>494030</v>
      </c>
      <c r="R11" s="45">
        <v>21590</v>
      </c>
      <c r="S11" s="45">
        <v>143952</v>
      </c>
      <c r="T11" s="45">
        <v>-1337204</v>
      </c>
      <c r="U11" s="45">
        <v>1396850</v>
      </c>
      <c r="V11" s="45">
        <v>203597</v>
      </c>
    </row>
    <row r="12" spans="1:22" x14ac:dyDescent="0.2">
      <c r="B12" t="s">
        <v>105</v>
      </c>
      <c r="C12" s="45">
        <v>1267564</v>
      </c>
      <c r="D12" s="45">
        <v>-411580</v>
      </c>
      <c r="E12" s="45">
        <v>855983</v>
      </c>
      <c r="F12" s="45">
        <v>-4531</v>
      </c>
      <c r="G12" s="45">
        <v>-37919</v>
      </c>
      <c r="H12" s="45">
        <v>607909</v>
      </c>
      <c r="I12" s="77"/>
      <c r="J12" s="45">
        <v>7761692</v>
      </c>
      <c r="K12" s="45">
        <v>19676121</v>
      </c>
      <c r="L12" s="45">
        <v>11914428</v>
      </c>
      <c r="M12" s="45">
        <v>15416365</v>
      </c>
      <c r="N12" s="45">
        <v>4705301</v>
      </c>
      <c r="O12" s="45">
        <v>11920885</v>
      </c>
      <c r="P12" s="45">
        <v>3120494</v>
      </c>
      <c r="Q12" s="45">
        <v>290432</v>
      </c>
      <c r="R12" s="45">
        <v>24400</v>
      </c>
      <c r="S12" s="45">
        <v>-61619</v>
      </c>
      <c r="T12" s="45">
        <v>-426571</v>
      </c>
      <c r="U12" s="45">
        <v>481800</v>
      </c>
      <c r="V12" s="45">
        <v>-6391</v>
      </c>
    </row>
    <row r="13" spans="1:22" x14ac:dyDescent="0.2">
      <c r="B13" t="s">
        <v>104</v>
      </c>
      <c r="C13" s="45">
        <v>537718</v>
      </c>
      <c r="D13" s="45">
        <v>-132046</v>
      </c>
      <c r="E13" s="45">
        <v>405672</v>
      </c>
      <c r="F13" s="45">
        <v>-4503</v>
      </c>
      <c r="G13" s="45">
        <v>-28235</v>
      </c>
      <c r="H13" s="45">
        <v>251550</v>
      </c>
      <c r="J13" s="45">
        <v>7070124</v>
      </c>
      <c r="K13" s="45">
        <v>18717461</v>
      </c>
      <c r="L13" s="45">
        <v>11647336</v>
      </c>
      <c r="M13" s="45">
        <v>14619763</v>
      </c>
      <c r="N13" s="45">
        <v>5201819</v>
      </c>
      <c r="O13" s="45">
        <v>12016853</v>
      </c>
      <c r="P13" s="45">
        <v>2227849</v>
      </c>
      <c r="Q13" s="45">
        <v>296823</v>
      </c>
      <c r="R13" s="45">
        <v>24400</v>
      </c>
      <c r="S13" s="45">
        <v>878912</v>
      </c>
      <c r="T13" s="45">
        <v>-748098</v>
      </c>
      <c r="U13" s="45">
        <v>158210</v>
      </c>
      <c r="V13" s="45">
        <v>289024</v>
      </c>
    </row>
    <row r="14" spans="1:22" x14ac:dyDescent="0.2">
      <c r="B14" t="s">
        <v>103</v>
      </c>
      <c r="C14" s="45">
        <v>586111</v>
      </c>
      <c r="D14" s="45">
        <v>-201143</v>
      </c>
      <c r="E14" s="45">
        <v>384968</v>
      </c>
      <c r="F14" s="45">
        <v>-4210</v>
      </c>
      <c r="G14" s="45">
        <v>-19991</v>
      </c>
      <c r="H14" s="45">
        <v>251740</v>
      </c>
      <c r="J14" s="45">
        <v>6867628</v>
      </c>
      <c r="K14" s="45">
        <v>17363410</v>
      </c>
      <c r="L14" s="45">
        <v>10495781</v>
      </c>
      <c r="M14" s="45">
        <v>13243061</v>
      </c>
      <c r="N14" s="45">
        <v>4073405</v>
      </c>
      <c r="O14" s="45">
        <v>10632120</v>
      </c>
      <c r="P14" s="45">
        <v>2537316</v>
      </c>
      <c r="Q14" s="45">
        <v>7799</v>
      </c>
      <c r="R14" s="45">
        <v>12180</v>
      </c>
      <c r="S14" s="45">
        <v>-81943</v>
      </c>
      <c r="T14" s="45">
        <v>-241219</v>
      </c>
      <c r="U14" s="45">
        <v>277795</v>
      </c>
      <c r="V14" s="45">
        <v>-45367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3911212</v>
      </c>
      <c r="C18" s="26">
        <v>3789000</v>
      </c>
      <c r="D18" s="26">
        <f>VLOOKUP(A1,'2020'!A40:F210,6,FALSE)</f>
        <v>1220117</v>
      </c>
      <c r="E18" s="26">
        <v>1200000</v>
      </c>
      <c r="F18" s="4">
        <f>D18/E18</f>
        <v>1.0167641666666667</v>
      </c>
      <c r="G18" s="139">
        <v>0</v>
      </c>
      <c r="J18" s="6">
        <v>2020</v>
      </c>
      <c r="K18" s="17">
        <f>VLOOKUP(A1,'2020'!A40:B210,2,FALSE)</f>
        <v>0</v>
      </c>
      <c r="L18" s="17">
        <f>VLOOKUP(A1,'2020'!A40:C210,3,FALSE)</f>
        <v>5194277</v>
      </c>
      <c r="M18" s="23">
        <f>VLOOKUP(A1,'2020'!A40:D210,4,FALSE)</f>
        <v>396170000</v>
      </c>
      <c r="N18" s="6"/>
      <c r="O18" s="6"/>
    </row>
    <row r="19" spans="1:17" x14ac:dyDescent="0.2">
      <c r="A19" s="13">
        <v>2021</v>
      </c>
      <c r="B19" s="26">
        <f>VLOOKUP(A1,'2021'!A40:E210,5,FALSE)</f>
        <v>3620224</v>
      </c>
      <c r="C19" s="26">
        <v>4700000</v>
      </c>
      <c r="D19" s="26">
        <f>VLOOKUP(A1,'2021'!A40:F210,6,FALSE)</f>
        <v>1865003</v>
      </c>
      <c r="E19" s="26">
        <v>1868000</v>
      </c>
      <c r="F19" s="4">
        <f>D19/E19</f>
        <v>0.99839561027837254</v>
      </c>
      <c r="G19" s="140"/>
      <c r="J19" s="6">
        <v>2021</v>
      </c>
      <c r="K19" s="17">
        <f>VLOOKUP(A1,'2021'!A40:B210,2,FALSE)</f>
        <v>4927719</v>
      </c>
      <c r="L19" s="17">
        <f>VLOOKUP(A1,'2021'!A40:C210,3,FALSE)</f>
        <v>8144511</v>
      </c>
      <c r="M19" s="23">
        <f>VLOOKUP(A1,'2021'!A40:D210,4,FALSE)</f>
        <v>492771916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1504574</v>
      </c>
      <c r="C20" s="26">
        <v>10700000</v>
      </c>
      <c r="D20" s="26">
        <f>VLOOKUP(A1,'2022'!A40:F210,6,FALSE)</f>
        <v>1145532</v>
      </c>
      <c r="E20" s="26">
        <v>2908000</v>
      </c>
      <c r="F20" s="4">
        <f>D20/E20</f>
        <v>0.39392434662998627</v>
      </c>
      <c r="G20" s="140"/>
      <c r="J20" s="13">
        <v>2022</v>
      </c>
      <c r="K20" s="17">
        <f>VLOOKUP(A1,'2022'!A40:B210,2,FALSE)</f>
        <v>6716462</v>
      </c>
      <c r="L20" s="17">
        <f>VLOOKUP(A1,'2022'!A40:C210,3,FALSE)</f>
        <v>9269544</v>
      </c>
      <c r="M20" s="23">
        <f>VLOOKUP(A1,'2022'!A40:D210,4,FALSE)</f>
        <v>671646219</v>
      </c>
      <c r="N20" s="23"/>
      <c r="O20" s="6"/>
    </row>
    <row r="21" spans="1:17" x14ac:dyDescent="0.2">
      <c r="A21" s="13">
        <v>2023</v>
      </c>
      <c r="B21" s="3">
        <f>VLOOKUP(A1,'2023'!A40:E210,5,FALSE)</f>
        <v>617620</v>
      </c>
      <c r="C21" s="3">
        <v>2800000</v>
      </c>
      <c r="D21" s="26">
        <f>VLOOKUP(A1,'2023'!A40:F210,6,FALSE)</f>
        <v>683947</v>
      </c>
      <c r="E21" s="3">
        <v>680000</v>
      </c>
      <c r="F21" s="4">
        <f>D21/E21</f>
        <v>1.0058044117647058</v>
      </c>
      <c r="G21" s="141"/>
      <c r="J21" s="13">
        <v>2023</v>
      </c>
      <c r="K21" s="17">
        <f>VLOOKUP(A1,'2023'!A40:B210,2,FALSE)</f>
        <v>7388108</v>
      </c>
      <c r="L21" s="17">
        <f>VLOOKUP(A1,'2023'!A40:C210,3,FALSE)</f>
        <v>9579280</v>
      </c>
      <c r="M21" s="23">
        <f>VLOOKUP(A1,'2023'!A40:D210,4,FALSE)</f>
        <v>738810840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7388108</v>
      </c>
      <c r="L22" s="17">
        <f>L21</f>
        <v>9579280</v>
      </c>
      <c r="M22" s="23">
        <f>M21</f>
        <v>738810840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60">
        <v>72000</v>
      </c>
      <c r="D31" s="26">
        <f>VLOOKUP(B31,A18:D21,4,FALSE)</f>
        <v>1865003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0.92573763536008769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0.92039797358685205</v>
      </c>
      <c r="L32" s="13" t="e">
        <f>E22/N22*1000</f>
        <v>#DIV/0!</v>
      </c>
      <c r="N32" s="130" t="s">
        <v>71</v>
      </c>
      <c r="O32" s="131"/>
      <c r="P32" s="74">
        <f>K31*P26</f>
        <v>11.608749947415498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11.541790588779124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12.965810030616225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021276-4415-884F-B3A9-540F8F0A7585}">
  <sheetPr codeName="Sheet44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155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1400162</v>
      </c>
      <c r="D3" s="45">
        <v>-757407</v>
      </c>
      <c r="E3" s="45">
        <v>642755</v>
      </c>
      <c r="F3" s="45">
        <v>-213084</v>
      </c>
      <c r="G3" s="45">
        <v>-121260</v>
      </c>
      <c r="H3" s="45">
        <v>47117</v>
      </c>
      <c r="I3" s="77">
        <f t="shared" ref="I3:I5" si="0">H3/$M$21*1000</f>
        <v>7.7016373307954758E-2</v>
      </c>
      <c r="J3" s="45">
        <v>14190657</v>
      </c>
      <c r="K3" s="45">
        <v>28795051</v>
      </c>
      <c r="L3" s="45">
        <v>14604394</v>
      </c>
      <c r="M3" s="45">
        <v>26233965</v>
      </c>
      <c r="N3" s="45">
        <v>11627920</v>
      </c>
      <c r="O3" s="45">
        <v>14139058</v>
      </c>
      <c r="P3" s="45">
        <v>11427559</v>
      </c>
      <c r="Q3" s="45">
        <v>276068</v>
      </c>
      <c r="R3" s="45">
        <v>97174</v>
      </c>
      <c r="S3" s="45">
        <v>-374803</v>
      </c>
      <c r="T3" s="45">
        <v>267485</v>
      </c>
      <c r="U3" s="45">
        <v>-260434</v>
      </c>
      <c r="V3" s="45">
        <v>-367752</v>
      </c>
    </row>
    <row r="4" spans="1:22" x14ac:dyDescent="0.2">
      <c r="B4" t="s">
        <v>21</v>
      </c>
      <c r="C4" s="45">
        <v>1213881</v>
      </c>
      <c r="D4" s="45">
        <v>-620276</v>
      </c>
      <c r="E4" s="45">
        <v>593605</v>
      </c>
      <c r="F4" s="45">
        <v>-183842</v>
      </c>
      <c r="G4" s="45">
        <v>-143437</v>
      </c>
      <c r="H4" s="45">
        <v>68053</v>
      </c>
      <c r="I4" s="77">
        <f t="shared" si="0"/>
        <v>0.11123788128968833</v>
      </c>
      <c r="J4" s="45">
        <v>14276058</v>
      </c>
      <c r="K4" s="45">
        <v>30498740</v>
      </c>
      <c r="L4" s="45">
        <v>16222682</v>
      </c>
      <c r="M4" s="45">
        <v>27655977</v>
      </c>
      <c r="N4" s="45">
        <v>12862537</v>
      </c>
      <c r="O4" s="45">
        <v>14788232</v>
      </c>
      <c r="P4" s="45">
        <v>11777618</v>
      </c>
      <c r="Q4" s="45">
        <v>643820</v>
      </c>
      <c r="R4" s="45">
        <v>144334</v>
      </c>
      <c r="S4" s="45">
        <v>-185991</v>
      </c>
      <c r="T4" s="45">
        <v>403724</v>
      </c>
      <c r="U4" s="45">
        <v>-28802</v>
      </c>
      <c r="V4" s="45">
        <v>188930</v>
      </c>
    </row>
    <row r="5" spans="1:22" x14ac:dyDescent="0.2">
      <c r="B5" t="s">
        <v>22</v>
      </c>
      <c r="C5" s="45">
        <v>675966</v>
      </c>
      <c r="D5" s="45">
        <v>-423717</v>
      </c>
      <c r="E5" s="45">
        <v>290103</v>
      </c>
      <c r="F5" s="45">
        <v>-108122</v>
      </c>
      <c r="G5" s="45">
        <v>-136245</v>
      </c>
      <c r="H5" s="45">
        <v>156189</v>
      </c>
      <c r="I5" s="77">
        <f t="shared" si="0"/>
        <v>0.2553029762208151</v>
      </c>
      <c r="J5" s="45">
        <v>14125774</v>
      </c>
      <c r="K5" s="45">
        <v>30497519</v>
      </c>
      <c r="L5" s="45">
        <v>16371744</v>
      </c>
      <c r="M5" s="45">
        <v>27520589</v>
      </c>
      <c r="N5" s="45">
        <v>13117828</v>
      </c>
      <c r="O5" s="45">
        <v>14788344</v>
      </c>
      <c r="P5" s="45">
        <v>11870260</v>
      </c>
      <c r="Q5" s="45">
        <v>454890</v>
      </c>
      <c r="R5" s="45">
        <v>123377</v>
      </c>
      <c r="S5" s="45">
        <v>-366318</v>
      </c>
      <c r="T5" s="45">
        <v>170685</v>
      </c>
      <c r="U5" s="45">
        <v>35295</v>
      </c>
      <c r="V5" s="45">
        <v>-160337</v>
      </c>
    </row>
    <row r="6" spans="1:22" x14ac:dyDescent="0.2">
      <c r="B6" t="s">
        <v>23</v>
      </c>
      <c r="C6" s="45">
        <v>415948</v>
      </c>
      <c r="D6" s="45">
        <v>-211715</v>
      </c>
      <c r="E6" s="45">
        <v>166378</v>
      </c>
      <c r="F6" s="45">
        <v>-78242</v>
      </c>
      <c r="G6" s="45">
        <v>-140491</v>
      </c>
      <c r="H6" s="45">
        <v>-95012</v>
      </c>
      <c r="I6" s="77">
        <f>H6/$M$21*1000</f>
        <v>-0.15530444766719864</v>
      </c>
      <c r="J6" s="45">
        <v>14007365</v>
      </c>
      <c r="K6" s="45">
        <v>30479646</v>
      </c>
      <c r="L6" s="45">
        <v>16472280</v>
      </c>
      <c r="M6" s="45">
        <v>27468044</v>
      </c>
      <c r="N6" s="45">
        <v>12461183</v>
      </c>
      <c r="O6" s="45">
        <v>15113958</v>
      </c>
      <c r="P6" s="45">
        <v>11352999</v>
      </c>
      <c r="Q6" s="45">
        <v>615227</v>
      </c>
      <c r="R6" s="45">
        <v>141106</v>
      </c>
      <c r="S6" s="45">
        <v>-204168</v>
      </c>
      <c r="T6" s="45">
        <v>-292165</v>
      </c>
      <c r="U6" s="45">
        <v>192583</v>
      </c>
      <c r="V6" s="45">
        <v>-303750</v>
      </c>
    </row>
    <row r="7" spans="1:22" x14ac:dyDescent="0.2">
      <c r="B7" t="s">
        <v>110</v>
      </c>
      <c r="C7" s="45">
        <v>1016396</v>
      </c>
      <c r="D7" s="45">
        <v>-550602</v>
      </c>
      <c r="E7" s="45">
        <v>433762</v>
      </c>
      <c r="F7" s="45">
        <v>-248809</v>
      </c>
      <c r="G7" s="45">
        <v>-163499</v>
      </c>
      <c r="H7" s="45">
        <v>-407619</v>
      </c>
      <c r="I7" s="77">
        <f t="shared" ref="I7:I9" si="1">H7/$M$20*1000</f>
        <v>-0.6662847182845939</v>
      </c>
      <c r="J7" s="45">
        <v>14020133</v>
      </c>
      <c r="K7" s="45">
        <v>30771415</v>
      </c>
      <c r="L7" s="45">
        <v>16751282</v>
      </c>
      <c r="M7" s="45">
        <v>27800221</v>
      </c>
      <c r="N7" s="45">
        <v>12770574</v>
      </c>
      <c r="O7" s="45">
        <v>14238051</v>
      </c>
      <c r="P7" s="45">
        <v>12169293</v>
      </c>
      <c r="Q7" s="45">
        <v>918978</v>
      </c>
      <c r="R7" s="45">
        <v>181165</v>
      </c>
      <c r="S7" s="45">
        <v>-97399</v>
      </c>
      <c r="T7" s="45">
        <v>-110726</v>
      </c>
      <c r="U7" s="45">
        <v>50084</v>
      </c>
      <c r="V7" s="45">
        <v>-158041</v>
      </c>
    </row>
    <row r="8" spans="1:22" x14ac:dyDescent="0.2">
      <c r="B8" t="s">
        <v>109</v>
      </c>
      <c r="C8" s="45">
        <v>1256153</v>
      </c>
      <c r="D8" s="45">
        <v>-573633</v>
      </c>
      <c r="E8" s="45">
        <v>681421</v>
      </c>
      <c r="F8" s="45">
        <v>-272666</v>
      </c>
      <c r="G8" s="45">
        <v>-116333</v>
      </c>
      <c r="H8" s="45">
        <v>153139</v>
      </c>
      <c r="I8" s="77">
        <f t="shared" si="1"/>
        <v>0.25031751580123701</v>
      </c>
      <c r="J8" s="45">
        <v>14576818</v>
      </c>
      <c r="K8" s="45">
        <v>31301361</v>
      </c>
      <c r="L8" s="45">
        <v>16724542</v>
      </c>
      <c r="M8" s="45">
        <v>28563248</v>
      </c>
      <c r="N8" s="45">
        <v>13623213</v>
      </c>
      <c r="O8" s="45">
        <v>14108189</v>
      </c>
      <c r="P8" s="45">
        <v>12946733</v>
      </c>
      <c r="Q8" s="45">
        <v>1077020</v>
      </c>
      <c r="R8" s="45">
        <v>172503</v>
      </c>
      <c r="S8" s="45">
        <v>-1887410</v>
      </c>
      <c r="T8" s="45">
        <v>452295</v>
      </c>
      <c r="U8" s="45">
        <v>27293</v>
      </c>
      <c r="V8" s="45">
        <v>-1407820</v>
      </c>
    </row>
    <row r="9" spans="1:22" x14ac:dyDescent="0.2">
      <c r="B9" t="s">
        <v>108</v>
      </c>
      <c r="C9" s="45">
        <v>1567867</v>
      </c>
      <c r="D9" s="45">
        <v>-756854</v>
      </c>
      <c r="E9" s="45">
        <v>792952</v>
      </c>
      <c r="F9" s="45">
        <v>-274560</v>
      </c>
      <c r="G9" s="45">
        <v>-100788</v>
      </c>
      <c r="H9" s="45">
        <v>133111</v>
      </c>
      <c r="I9" s="77">
        <f t="shared" si="1"/>
        <v>0.21758020390506963</v>
      </c>
      <c r="J9" s="45">
        <v>14306007</v>
      </c>
      <c r="K9" s="45">
        <v>30408409</v>
      </c>
      <c r="L9" s="45">
        <v>16102402</v>
      </c>
      <c r="M9" s="45">
        <v>27257396</v>
      </c>
      <c r="N9" s="45">
        <v>13272218</v>
      </c>
      <c r="O9" s="45">
        <v>12622465</v>
      </c>
      <c r="P9" s="45">
        <v>11828764</v>
      </c>
      <c r="Q9" s="45">
        <v>2484840</v>
      </c>
      <c r="R9" s="45">
        <v>153803</v>
      </c>
      <c r="S9" s="45">
        <v>-1257826</v>
      </c>
      <c r="T9" s="45">
        <v>80901</v>
      </c>
      <c r="U9" s="45">
        <v>1741396</v>
      </c>
      <c r="V9" s="45">
        <v>564471</v>
      </c>
    </row>
    <row r="10" spans="1:22" x14ac:dyDescent="0.2">
      <c r="B10" t="s">
        <v>107</v>
      </c>
      <c r="C10" s="45">
        <v>1792196</v>
      </c>
      <c r="D10" s="45">
        <v>-755673</v>
      </c>
      <c r="E10" s="45">
        <v>1036522</v>
      </c>
      <c r="F10" s="45">
        <v>-260881</v>
      </c>
      <c r="G10" s="45">
        <v>-103291</v>
      </c>
      <c r="H10" s="45">
        <v>270193</v>
      </c>
      <c r="I10" s="77">
        <f>H10/$M$20*1000</f>
        <v>0.44165131381871131</v>
      </c>
      <c r="J10" s="45">
        <v>13970778</v>
      </c>
      <c r="K10" s="45">
        <v>28871410</v>
      </c>
      <c r="L10" s="45">
        <v>14900632</v>
      </c>
      <c r="M10" s="45">
        <v>25719808</v>
      </c>
      <c r="N10" s="45">
        <v>13805485</v>
      </c>
      <c r="O10" s="45">
        <v>11410533</v>
      </c>
      <c r="P10" s="45">
        <v>11856659</v>
      </c>
      <c r="Q10" s="45">
        <v>1920369</v>
      </c>
      <c r="R10" s="45">
        <v>284857</v>
      </c>
      <c r="S10" s="45">
        <v>-630607</v>
      </c>
      <c r="T10" s="45">
        <v>-187581</v>
      </c>
      <c r="U10" s="45">
        <v>881</v>
      </c>
      <c r="V10" s="45">
        <v>-817307</v>
      </c>
    </row>
    <row r="11" spans="1:22" x14ac:dyDescent="0.2">
      <c r="B11" t="s">
        <v>106</v>
      </c>
      <c r="C11" s="45">
        <v>2287171</v>
      </c>
      <c r="D11" s="45">
        <v>-1146576</v>
      </c>
      <c r="E11" s="45">
        <v>1116979</v>
      </c>
      <c r="F11" s="45">
        <v>-328209</v>
      </c>
      <c r="G11" s="45">
        <v>-132756</v>
      </c>
      <c r="H11" s="45">
        <v>275279</v>
      </c>
      <c r="I11" s="77"/>
      <c r="J11" s="45">
        <v>13381475</v>
      </c>
      <c r="K11" s="45">
        <v>28254061</v>
      </c>
      <c r="L11" s="45">
        <v>14872585</v>
      </c>
      <c r="M11" s="45">
        <v>25230038</v>
      </c>
      <c r="N11" s="45">
        <v>13257028</v>
      </c>
      <c r="O11" s="45">
        <v>11852649</v>
      </c>
      <c r="P11" s="45">
        <v>10182278</v>
      </c>
      <c r="Q11" s="45">
        <v>2737676</v>
      </c>
      <c r="R11" s="45">
        <v>285928</v>
      </c>
      <c r="S11" s="45">
        <v>764677</v>
      </c>
      <c r="T11" s="45">
        <v>-126706</v>
      </c>
      <c r="U11" s="45">
        <v>-2031385</v>
      </c>
      <c r="V11" s="45">
        <v>-1393414</v>
      </c>
    </row>
    <row r="12" spans="1:22" x14ac:dyDescent="0.2">
      <c r="B12" t="s">
        <v>105</v>
      </c>
      <c r="C12" s="45">
        <v>1302620</v>
      </c>
      <c r="D12" s="45">
        <v>-520103</v>
      </c>
      <c r="E12" s="45">
        <v>782517</v>
      </c>
      <c r="F12" s="45">
        <v>-289103</v>
      </c>
      <c r="G12" s="45">
        <v>-142262</v>
      </c>
      <c r="H12" s="45">
        <v>51966</v>
      </c>
      <c r="I12" s="77"/>
      <c r="J12" s="45">
        <v>13103314</v>
      </c>
      <c r="K12" s="45">
        <v>28567773</v>
      </c>
      <c r="L12" s="45">
        <v>15464458</v>
      </c>
      <c r="M12" s="45">
        <v>25165235</v>
      </c>
      <c r="N12" s="45">
        <v>13435995</v>
      </c>
      <c r="O12" s="45">
        <v>11141392</v>
      </c>
      <c r="P12" s="45">
        <v>8829577</v>
      </c>
      <c r="Q12" s="45">
        <v>4131091</v>
      </c>
      <c r="R12" s="45">
        <v>822025</v>
      </c>
      <c r="S12" s="45">
        <v>512494</v>
      </c>
      <c r="T12" s="45">
        <v>-495461</v>
      </c>
      <c r="U12" s="45">
        <v>-450801</v>
      </c>
      <c r="V12" s="45">
        <v>-433768</v>
      </c>
    </row>
    <row r="13" spans="1:22" x14ac:dyDescent="0.2">
      <c r="B13" t="s">
        <v>104</v>
      </c>
      <c r="C13" s="45">
        <v>3541125</v>
      </c>
      <c r="D13" s="45">
        <v>-1607618</v>
      </c>
      <c r="E13" s="45">
        <v>1955537</v>
      </c>
      <c r="F13" s="45">
        <v>-701123</v>
      </c>
      <c r="G13" s="45">
        <v>-135898</v>
      </c>
      <c r="H13" s="45">
        <v>298948</v>
      </c>
      <c r="J13" s="45">
        <v>12996988</v>
      </c>
      <c r="K13" s="45">
        <v>27749287</v>
      </c>
      <c r="L13" s="45">
        <v>14752298</v>
      </c>
      <c r="M13" s="45">
        <v>24143044</v>
      </c>
      <c r="N13" s="45">
        <v>10840255</v>
      </c>
      <c r="O13" s="45">
        <v>9639546</v>
      </c>
      <c r="P13" s="45">
        <v>8561193</v>
      </c>
      <c r="Q13" s="45">
        <v>4564859</v>
      </c>
      <c r="R13" s="45">
        <v>1133229</v>
      </c>
      <c r="S13" s="45">
        <v>483334</v>
      </c>
      <c r="T13" s="45">
        <v>776041</v>
      </c>
      <c r="U13" s="45">
        <v>968260</v>
      </c>
      <c r="V13" s="45">
        <v>2227636</v>
      </c>
    </row>
    <row r="14" spans="1:22" x14ac:dyDescent="0.2">
      <c r="B14" t="s">
        <v>103</v>
      </c>
      <c r="C14" s="45">
        <v>2975716</v>
      </c>
      <c r="D14" s="45">
        <v>-1217294</v>
      </c>
      <c r="E14" s="45">
        <v>1736391</v>
      </c>
      <c r="F14" s="45">
        <v>-562680</v>
      </c>
      <c r="G14" s="45">
        <v>-116116</v>
      </c>
      <c r="H14" s="45">
        <v>531065</v>
      </c>
      <c r="J14" s="45">
        <v>9679544</v>
      </c>
      <c r="K14" s="45">
        <v>25674600</v>
      </c>
      <c r="L14" s="45">
        <v>15995055</v>
      </c>
      <c r="M14" s="45">
        <v>21434310</v>
      </c>
      <c r="N14" s="45">
        <v>11068927</v>
      </c>
      <c r="O14" s="45">
        <v>10148666</v>
      </c>
      <c r="P14" s="45">
        <v>8325072</v>
      </c>
      <c r="Q14" s="45">
        <v>2337222</v>
      </c>
      <c r="R14" s="45">
        <v>374999</v>
      </c>
      <c r="S14" s="45">
        <v>-516474</v>
      </c>
      <c r="T14" s="45">
        <v>-114429</v>
      </c>
      <c r="U14" s="45">
        <v>1188496</v>
      </c>
      <c r="V14" s="45">
        <v>557591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2890653</v>
      </c>
      <c r="C18" s="26">
        <v>4900000</v>
      </c>
      <c r="D18" s="26">
        <f>VLOOKUP(A1,'2020'!A40:F210,6,FALSE)</f>
        <v>-495855</v>
      </c>
      <c r="E18" s="26">
        <v>1034000</v>
      </c>
      <c r="F18" s="4">
        <f>D18/E18</f>
        <v>-0.47955029013539652</v>
      </c>
      <c r="G18" s="139">
        <v>0</v>
      </c>
      <c r="J18" s="6">
        <v>2020</v>
      </c>
      <c r="K18" s="17">
        <f>VLOOKUP(A1,'2020'!A40:B210,2,FALSE)</f>
        <v>5200346</v>
      </c>
      <c r="L18" s="17">
        <f>VLOOKUP(A1,'2020'!A40:C210,3,FALSE)</f>
        <v>9084040</v>
      </c>
      <c r="M18" s="23">
        <f>VLOOKUP(A1,'2020'!A40:D210,4,FALSE)</f>
        <v>520034667</v>
      </c>
      <c r="N18" s="6"/>
      <c r="O18" s="6"/>
    </row>
    <row r="19" spans="1:17" x14ac:dyDescent="0.2">
      <c r="A19" s="13">
        <v>2021</v>
      </c>
      <c r="B19" s="26">
        <f>VLOOKUP(A1,'2021'!A40:E210,5,FALSE)</f>
        <v>10089384</v>
      </c>
      <c r="C19" s="26">
        <v>9000000</v>
      </c>
      <c r="D19" s="26">
        <f>VLOOKUP(A1,'2021'!A40:F210,6,FALSE)</f>
        <v>1157260</v>
      </c>
      <c r="E19" s="26">
        <v>1350000</v>
      </c>
      <c r="F19" s="4">
        <f>D19/E19</f>
        <v>0.85722962962962967</v>
      </c>
      <c r="G19" s="140"/>
      <c r="J19" s="6">
        <v>2021</v>
      </c>
      <c r="K19" s="17">
        <f>VLOOKUP(A1,'2021'!A40:B210,2,FALSE)</f>
        <v>5977730</v>
      </c>
      <c r="L19" s="17">
        <f>VLOOKUP(A1,'2021'!A40:C210,3,FALSE)</f>
        <v>13381475</v>
      </c>
      <c r="M19" s="23">
        <f>VLOOKUP(A1,'2021'!A40:D210,4,FALSE)</f>
        <v>597773048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5581422</v>
      </c>
      <c r="C20" s="26">
        <v>11000000</v>
      </c>
      <c r="D20" s="26">
        <f>VLOOKUP(A1,'2022'!A40:F210,6,FALSE)</f>
        <v>148825</v>
      </c>
      <c r="E20" s="26">
        <v>1400000</v>
      </c>
      <c r="F20" s="4">
        <f>D20/E20</f>
        <v>0.10630357142857143</v>
      </c>
      <c r="G20" s="140"/>
      <c r="J20" s="13">
        <v>2022</v>
      </c>
      <c r="K20" s="17">
        <f>VLOOKUP(A1,'2022'!A40:B210,2,FALSE)</f>
        <v>6117790</v>
      </c>
      <c r="L20" s="17">
        <f>VLOOKUP(A1,'2022'!A40:C210,3,FALSE)</f>
        <v>14020133</v>
      </c>
      <c r="M20" s="23">
        <f>VLOOKUP(A1,'2022'!A40:D210,4,FALSE)</f>
        <v>611779002</v>
      </c>
      <c r="N20" s="23"/>
      <c r="O20" s="6"/>
    </row>
    <row r="21" spans="1:17" x14ac:dyDescent="0.2">
      <c r="A21" s="13">
        <v>2023</v>
      </c>
      <c r="B21" s="3">
        <f>VLOOKUP(A1,'2023'!A40:E210,5,FALSE)</f>
        <v>3705958</v>
      </c>
      <c r="C21" s="3">
        <v>5500000</v>
      </c>
      <c r="D21" s="26">
        <f>VLOOKUP(A1,'2023'!A40:F210,6,FALSE)</f>
        <v>176333</v>
      </c>
      <c r="E21" s="3">
        <v>158000</v>
      </c>
      <c r="F21" s="4">
        <f>D21/E21</f>
        <v>1.1160316455696202</v>
      </c>
      <c r="G21" s="141"/>
      <c r="J21" s="13">
        <v>2023</v>
      </c>
      <c r="K21" s="17">
        <f>VLOOKUP(A1,'2023'!A40:B210,2,FALSE)</f>
        <v>6117790</v>
      </c>
      <c r="L21" s="17">
        <f>VLOOKUP(A1,'2023'!A40:C210,3,FALSE)</f>
        <v>14190657</v>
      </c>
      <c r="M21" s="23">
        <f>VLOOKUP(A1,'2023'!A40:D210,4,FALSE)</f>
        <v>611779002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6117790</v>
      </c>
      <c r="L22" s="17">
        <f>L21</f>
        <v>14190657</v>
      </c>
      <c r="M22" s="23">
        <f>M21</f>
        <v>611779002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60">
        <v>47000</v>
      </c>
      <c r="D31" s="26">
        <f>VLOOKUP(B31,A18:D21,4,FALSE)</f>
        <v>1157260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0.28825278315125957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0.25826319550601379</v>
      </c>
      <c r="L32" s="13" t="e">
        <f>E22/N22*1000</f>
        <v>#DIV/0!</v>
      </c>
      <c r="N32" s="130" t="s">
        <v>71</v>
      </c>
      <c r="O32" s="131"/>
      <c r="P32" s="74">
        <f>K31*P26</f>
        <v>3.6146899007167947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3.2386204716454126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23.195724197150525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108DF-1E37-4748-9D06-B7925B973D6A}">
  <sheetPr codeName="Sheet71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289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I3" s="77" t="e">
        <f t="shared" ref="I3:I5" si="0">H3/$M$21*1000</f>
        <v>#DIV/0!</v>
      </c>
    </row>
    <row r="4" spans="1:22" x14ac:dyDescent="0.2">
      <c r="I4" s="77" t="e">
        <f t="shared" si="0"/>
        <v>#DIV/0!</v>
      </c>
    </row>
    <row r="5" spans="1:22" x14ac:dyDescent="0.2">
      <c r="I5" s="77" t="e">
        <f t="shared" si="0"/>
        <v>#DIV/0!</v>
      </c>
    </row>
    <row r="6" spans="1:22" x14ac:dyDescent="0.2">
      <c r="I6" s="77" t="e">
        <f>H6/$M$21*1000</f>
        <v>#DIV/0!</v>
      </c>
    </row>
    <row r="7" spans="1:22" x14ac:dyDescent="0.2">
      <c r="I7" s="77">
        <f t="shared" ref="I7:I9" si="1">H7/$M$20*1000</f>
        <v>0</v>
      </c>
    </row>
    <row r="8" spans="1:22" x14ac:dyDescent="0.2">
      <c r="I8" s="77">
        <f t="shared" si="1"/>
        <v>0</v>
      </c>
    </row>
    <row r="9" spans="1:22" x14ac:dyDescent="0.2">
      <c r="I9" s="77">
        <f t="shared" si="1"/>
        <v>0</v>
      </c>
    </row>
    <row r="10" spans="1:22" x14ac:dyDescent="0.2">
      <c r="I10" s="77">
        <f>H10/$M$20*1000</f>
        <v>0</v>
      </c>
    </row>
    <row r="11" spans="1:22" x14ac:dyDescent="0.2">
      <c r="I11" s="77"/>
    </row>
    <row r="12" spans="1:22" x14ac:dyDescent="0.2">
      <c r="I12" s="77"/>
    </row>
    <row r="18" spans="2:17" x14ac:dyDescent="0.2">
      <c r="B18" t="e">
        <f>VLOOKUP(A1,'2020'!A40:E210,5,FALSE)</f>
        <v>#N/A</v>
      </c>
      <c r="D18" t="e">
        <f>VLOOKUP(A1,'2020'!A40:F210,6,FALSE)</f>
        <v>#N/A</v>
      </c>
      <c r="K18" t="e">
        <f>VLOOKUP(A1,'2020'!A40:B210,2,FALSE)</f>
        <v>#N/A</v>
      </c>
      <c r="L18" t="e">
        <f>VLOOKUP(A1,'2020'!A40:C210,3,FALSE)</f>
        <v>#N/A</v>
      </c>
      <c r="M18" t="e">
        <f>VLOOKUP(A1,'2020'!A40:D210,4,FALSE)</f>
        <v>#N/A</v>
      </c>
    </row>
    <row r="19" spans="2:17" x14ac:dyDescent="0.2">
      <c r="B19">
        <f>VLOOKUP(A1,'2021'!A40:E210,5,FALSE)</f>
        <v>2223530</v>
      </c>
      <c r="D19">
        <f>VLOOKUP(A1,'2021'!A40:F210,6,FALSE)</f>
        <v>477371</v>
      </c>
      <c r="K19">
        <f>VLOOKUP(A1,'2021'!A40:B210,2,FALSE)</f>
        <v>6187219</v>
      </c>
      <c r="L19">
        <f>VLOOKUP(A1,'2021'!A40:C210,3,FALSE)</f>
        <v>12184529</v>
      </c>
      <c r="M19">
        <f>VLOOKUP(A1,'2021'!A40:D210,4,FALSE)</f>
        <v>618721968</v>
      </c>
    </row>
    <row r="20" spans="2:17" x14ac:dyDescent="0.2">
      <c r="B20">
        <f>VLOOKUP(A1,'2022'!A40:E210,5,FALSE)</f>
        <v>2694390</v>
      </c>
      <c r="D20">
        <f>VLOOKUP(A1,'2022'!A40:F210,6,FALSE)</f>
        <v>178710</v>
      </c>
      <c r="K20">
        <f>VLOOKUP(A1,'2022'!A40:B210,2,FALSE)</f>
        <v>6682158</v>
      </c>
      <c r="L20">
        <f>VLOOKUP(A1,'2022'!A40:C210,3,FALSE)</f>
        <v>11446489</v>
      </c>
      <c r="M20">
        <f>VLOOKUP(A1,'2022'!A40:D210,4,FALSE)</f>
        <v>668215843</v>
      </c>
    </row>
    <row r="21" spans="2:17" x14ac:dyDescent="0.2">
      <c r="B21">
        <f>VLOOKUP(A1,'2023'!A40:E210,5,FALSE)</f>
        <v>0</v>
      </c>
      <c r="D21">
        <f>VLOOKUP(A1,'2023'!A40:F210,6,FALSE)</f>
        <v>0</v>
      </c>
      <c r="K21">
        <f>VLOOKUP(A1,'2023'!A40:B210,2,FALSE)</f>
        <v>0</v>
      </c>
      <c r="L21">
        <f>VLOOKUP(A1,'2023'!A40:C210,3,FALSE)</f>
        <v>0</v>
      </c>
      <c r="M21">
        <f>VLOOKUP(A1,'2023'!A40:D210,4,FALSE)</f>
        <v>0</v>
      </c>
    </row>
    <row r="22" spans="2:17" x14ac:dyDescent="0.2">
      <c r="K22">
        <f>K21</f>
        <v>0</v>
      </c>
      <c r="L22">
        <f>L21</f>
        <v>0</v>
      </c>
      <c r="M22">
        <f>M21</f>
        <v>0</v>
      </c>
    </row>
    <row r="26" spans="2:17" x14ac:dyDescent="0.2"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2:17" x14ac:dyDescent="0.2"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2:17" x14ac:dyDescent="0.2">
      <c r="K31" s="86" t="e">
        <f>SUM(I3:I6)</f>
        <v>#DIV/0!</v>
      </c>
      <c r="L31" t="e">
        <f>K31*(M22/N22)</f>
        <v>#DIV/0!</v>
      </c>
    </row>
    <row r="32" spans="2:17" x14ac:dyDescent="0.2">
      <c r="L32" t="e">
        <f>E22/N22*1000</f>
        <v>#DIV/0!</v>
      </c>
      <c r="P32" s="73"/>
      <c r="Q32" s="73"/>
    </row>
    <row r="36" spans="11:11" x14ac:dyDescent="0.2">
      <c r="K36" t="e">
        <f>((K3-L3)/M22)*1000</f>
        <v>#DIV/0!</v>
      </c>
    </row>
    <row r="37" spans="11:11" x14ac:dyDescent="0.2">
      <c r="K37" t="e">
        <f>((K3-L3)/N22)*1000</f>
        <v>#DIV/0!</v>
      </c>
    </row>
  </sheetData>
  <mergeCells count="4">
    <mergeCell ref="A1:B1"/>
    <mergeCell ref="C1:H1"/>
    <mergeCell ref="J1:R1"/>
    <mergeCell ref="S1:V1"/>
  </mergeCells>
  <pageMargins left="0.7" right="0.7" top="0.75" bottom="0.75" header="0.3" footer="0.3"/>
  <drawing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2AC4E-B305-D04C-BF59-220926EC20F8}">
  <sheetPr codeName="Sheet72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260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I3" s="77">
        <f t="shared" ref="I3:I5" si="0">H3/$M$21*1000</f>
        <v>0</v>
      </c>
    </row>
    <row r="4" spans="1:22" x14ac:dyDescent="0.2">
      <c r="I4" s="77">
        <f t="shared" si="0"/>
        <v>0</v>
      </c>
    </row>
    <row r="5" spans="1:22" x14ac:dyDescent="0.2">
      <c r="I5" s="77">
        <f t="shared" si="0"/>
        <v>0</v>
      </c>
    </row>
    <row r="6" spans="1:22" x14ac:dyDescent="0.2">
      <c r="I6" s="77">
        <f>H6/$M$21*1000</f>
        <v>0</v>
      </c>
    </row>
    <row r="7" spans="1:22" x14ac:dyDescent="0.2">
      <c r="I7" s="77">
        <f t="shared" ref="I7:I9" si="1">H7/$M$20*1000</f>
        <v>0</v>
      </c>
    </row>
    <row r="8" spans="1:22" x14ac:dyDescent="0.2">
      <c r="I8" s="77">
        <f t="shared" si="1"/>
        <v>0</v>
      </c>
    </row>
    <row r="9" spans="1:22" x14ac:dyDescent="0.2">
      <c r="I9" s="77">
        <f t="shared" si="1"/>
        <v>0</v>
      </c>
    </row>
    <row r="10" spans="1:22" x14ac:dyDescent="0.2">
      <c r="I10" s="77">
        <f>H10/$M$20*1000</f>
        <v>0</v>
      </c>
    </row>
    <row r="11" spans="1:22" x14ac:dyDescent="0.2">
      <c r="I11" s="77"/>
    </row>
    <row r="12" spans="1:22" x14ac:dyDescent="0.2">
      <c r="I12" s="77"/>
    </row>
    <row r="18" spans="2:17" x14ac:dyDescent="0.2">
      <c r="B18">
        <f>VLOOKUP(A1,'2020'!A40:E210,5,FALSE)</f>
        <v>918155</v>
      </c>
      <c r="D18">
        <f>VLOOKUP(A1,'2020'!A40:F210,6,FALSE)</f>
        <v>188691</v>
      </c>
      <c r="K18">
        <f>VLOOKUP(A1,'2020'!A40:B210,2,FALSE)</f>
        <v>3663563</v>
      </c>
      <c r="L18">
        <f>VLOOKUP(A1,'2020'!A40:C210,3,FALSE)</f>
        <v>4891625</v>
      </c>
      <c r="M18">
        <f>VLOOKUP(A1,'2020'!A40:D210,4,FALSE)</f>
        <v>366356303</v>
      </c>
    </row>
    <row r="19" spans="2:17" x14ac:dyDescent="0.2">
      <c r="B19">
        <f>VLOOKUP(A1,'2021'!A40:E210,5,FALSE)</f>
        <v>1683184</v>
      </c>
      <c r="D19">
        <f>VLOOKUP(A1,'2021'!A40:F210,6,FALSE)</f>
        <v>187140</v>
      </c>
      <c r="K19">
        <f>VLOOKUP(A1,'2021'!A40:B210,2,FALSE)</f>
        <v>3663563</v>
      </c>
      <c r="L19">
        <f>VLOOKUP(A1,'2021'!A40:C210,3,FALSE)</f>
        <v>5032891</v>
      </c>
      <c r="M19">
        <f>VLOOKUP(A1,'2021'!A40:D210,4,FALSE)</f>
        <v>366356303</v>
      </c>
    </row>
    <row r="20" spans="2:17" x14ac:dyDescent="0.2">
      <c r="B20">
        <f>VLOOKUP(A1,'2022'!A40:E210,5,FALSE)</f>
        <v>893255</v>
      </c>
      <c r="D20">
        <f>VLOOKUP(A1,'2022'!A40:F210,6,FALSE)</f>
        <v>50165</v>
      </c>
      <c r="K20">
        <f>VLOOKUP(A1,'2022'!A40:B210,2,FALSE)</f>
        <v>3956617</v>
      </c>
      <c r="L20">
        <f>VLOOKUP(A1,'2022'!A40:C210,3,FALSE)</f>
        <v>5068026</v>
      </c>
      <c r="M20">
        <f>VLOOKUP(A1,'2022'!A40:D210,4,FALSE)</f>
        <v>395661775</v>
      </c>
    </row>
    <row r="21" spans="2:17" x14ac:dyDescent="0.2">
      <c r="B21">
        <f>VLOOKUP(A1,'2023'!A40:E210,5,FALSE)</f>
        <v>371202</v>
      </c>
      <c r="D21">
        <f>VLOOKUP(A1,'2023'!A40:F210,6,FALSE)</f>
        <v>8488</v>
      </c>
      <c r="K21">
        <f>VLOOKUP(A1,'2023'!A40:B210,2,FALSE)</f>
        <v>3956617</v>
      </c>
      <c r="L21">
        <f>VLOOKUP(A1,'2023'!A40:C210,3,FALSE)</f>
        <v>5124919</v>
      </c>
      <c r="M21">
        <f>VLOOKUP(A1,'2023'!A40:D210,4,FALSE)</f>
        <v>395661775</v>
      </c>
    </row>
    <row r="22" spans="2:17" x14ac:dyDescent="0.2">
      <c r="K22">
        <f>K21</f>
        <v>3956617</v>
      </c>
      <c r="L22">
        <f>L21</f>
        <v>5124919</v>
      </c>
      <c r="M22">
        <f>M21</f>
        <v>395661775</v>
      </c>
    </row>
    <row r="26" spans="2:17" x14ac:dyDescent="0.2"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2:17" x14ac:dyDescent="0.2"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2:17" x14ac:dyDescent="0.2">
      <c r="K31" s="86">
        <f>SUM(I3:I6)</f>
        <v>0</v>
      </c>
      <c r="L31" t="e">
        <f>K31*(M22/N22)</f>
        <v>#DIV/0!</v>
      </c>
    </row>
    <row r="32" spans="2:17" x14ac:dyDescent="0.2">
      <c r="L32" t="e">
        <f>E22/N22*1000</f>
        <v>#DIV/0!</v>
      </c>
      <c r="P32" s="73"/>
      <c r="Q32" s="73"/>
    </row>
    <row r="36" spans="11:11" x14ac:dyDescent="0.2">
      <c r="K36">
        <f>((K3-L3)/M22)*1000</f>
        <v>0</v>
      </c>
    </row>
    <row r="37" spans="11:11" x14ac:dyDescent="0.2">
      <c r="K37" t="e">
        <f>((K3-L3)/N22)*1000</f>
        <v>#DIV/0!</v>
      </c>
    </row>
  </sheetData>
  <mergeCells count="4">
    <mergeCell ref="A1:B1"/>
    <mergeCell ref="C1:H1"/>
    <mergeCell ref="J1:R1"/>
    <mergeCell ref="S1:V1"/>
  </mergeCells>
  <pageMargins left="0.7" right="0.7" top="0.75" bottom="0.75" header="0.3" footer="0.3"/>
  <drawing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E04FB-6984-9442-902E-111DDF382DF8}">
  <sheetPr codeName="Sheet45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158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1635961</v>
      </c>
      <c r="D3" s="45">
        <v>-944162</v>
      </c>
      <c r="E3" s="45">
        <v>691798</v>
      </c>
      <c r="F3" s="45">
        <v>-186977</v>
      </c>
      <c r="G3" s="45">
        <v>-44926</v>
      </c>
      <c r="H3" s="45">
        <v>289807</v>
      </c>
      <c r="I3" s="77">
        <f t="shared" ref="I3:I5" si="0">H3/$M$21*1000</f>
        <v>0.7531807910863888</v>
      </c>
      <c r="J3" s="45">
        <v>13528005</v>
      </c>
      <c r="K3" s="45">
        <v>28601602</v>
      </c>
      <c r="L3" s="45">
        <v>15073597</v>
      </c>
      <c r="M3" s="45">
        <v>25308679</v>
      </c>
      <c r="N3" s="45">
        <v>9886501</v>
      </c>
      <c r="O3" s="45">
        <v>17348238</v>
      </c>
      <c r="P3" s="45">
        <v>3634089</v>
      </c>
      <c r="Q3" s="45">
        <v>2540150</v>
      </c>
      <c r="R3" s="45">
        <v>1049998</v>
      </c>
      <c r="S3" s="45">
        <v>-293341</v>
      </c>
      <c r="T3" s="45">
        <v>-183349</v>
      </c>
      <c r="U3" s="45">
        <v>339372</v>
      </c>
      <c r="V3" s="45">
        <v>-137319</v>
      </c>
    </row>
    <row r="4" spans="1:22" x14ac:dyDescent="0.2">
      <c r="B4" t="s">
        <v>21</v>
      </c>
      <c r="C4" s="45">
        <v>356979</v>
      </c>
      <c r="D4" s="45">
        <v>-207210</v>
      </c>
      <c r="E4" s="45">
        <v>149769</v>
      </c>
      <c r="F4" s="45">
        <v>-72374</v>
      </c>
      <c r="G4" s="45">
        <v>-66199</v>
      </c>
      <c r="H4" s="45">
        <v>66309</v>
      </c>
      <c r="I4" s="77">
        <f t="shared" si="0"/>
        <v>0.17233077557183696</v>
      </c>
      <c r="J4" s="45">
        <v>13133641</v>
      </c>
      <c r="K4" s="45">
        <v>27693359</v>
      </c>
      <c r="L4" s="45">
        <v>14559718</v>
      </c>
      <c r="M4" s="45">
        <v>24432475</v>
      </c>
      <c r="N4" s="45">
        <v>9726726</v>
      </c>
      <c r="O4" s="45">
        <v>16800014</v>
      </c>
      <c r="P4" s="45">
        <v>3426757</v>
      </c>
      <c r="Q4" s="45">
        <v>2677470</v>
      </c>
      <c r="R4" s="45">
        <v>829587</v>
      </c>
      <c r="S4" s="45">
        <v>-765259</v>
      </c>
      <c r="T4" s="45">
        <v>507690</v>
      </c>
      <c r="U4" s="45">
        <v>614765</v>
      </c>
      <c r="V4" s="45">
        <v>357195</v>
      </c>
    </row>
    <row r="5" spans="1:22" x14ac:dyDescent="0.2">
      <c r="B5" t="s">
        <v>22</v>
      </c>
      <c r="C5" s="45">
        <v>953347</v>
      </c>
      <c r="D5" s="45">
        <v>-392561</v>
      </c>
      <c r="E5" s="45">
        <v>560786</v>
      </c>
      <c r="F5" s="45">
        <v>-128026</v>
      </c>
      <c r="G5" s="45">
        <v>-74521</v>
      </c>
      <c r="H5" s="45">
        <v>120809</v>
      </c>
      <c r="I5" s="77">
        <f t="shared" si="0"/>
        <v>0.31397108486115083</v>
      </c>
      <c r="J5" s="45">
        <v>13151159</v>
      </c>
      <c r="K5" s="45">
        <v>26848752</v>
      </c>
      <c r="L5" s="45">
        <v>13697592</v>
      </c>
      <c r="M5" s="45">
        <v>23705459</v>
      </c>
      <c r="N5" s="45">
        <v>8524897</v>
      </c>
      <c r="O5" s="45">
        <v>16152059</v>
      </c>
      <c r="P5" s="45">
        <v>3376794</v>
      </c>
      <c r="Q5" s="45">
        <v>2320274</v>
      </c>
      <c r="R5" s="45">
        <v>1172434</v>
      </c>
      <c r="S5" s="45">
        <v>-375173</v>
      </c>
      <c r="T5" s="45">
        <v>-91571</v>
      </c>
      <c r="U5" s="45">
        <v>-638918</v>
      </c>
      <c r="V5" s="45">
        <v>-1105664</v>
      </c>
    </row>
    <row r="6" spans="1:22" x14ac:dyDescent="0.2">
      <c r="B6" t="s">
        <v>23</v>
      </c>
      <c r="C6" s="45">
        <v>235132</v>
      </c>
      <c r="D6" s="45">
        <v>-75449</v>
      </c>
      <c r="E6" s="45">
        <v>159683</v>
      </c>
      <c r="F6" s="45">
        <v>-37066</v>
      </c>
      <c r="G6" s="45">
        <v>-76533</v>
      </c>
      <c r="H6" s="45">
        <v>6809</v>
      </c>
      <c r="I6" s="77">
        <f>H6/$M$21*1000</f>
        <v>1.7695942494512628E-2</v>
      </c>
      <c r="J6" s="45">
        <v>13055171</v>
      </c>
      <c r="K6" s="45">
        <v>27264042</v>
      </c>
      <c r="L6" s="45">
        <v>14208870</v>
      </c>
      <c r="M6" s="45">
        <v>23804129</v>
      </c>
      <c r="N6" s="45">
        <v>8837902</v>
      </c>
      <c r="O6" s="45">
        <v>15611788</v>
      </c>
      <c r="P6" s="45">
        <v>3276585</v>
      </c>
      <c r="Q6" s="45">
        <v>3425938</v>
      </c>
      <c r="R6" s="45">
        <v>855227</v>
      </c>
      <c r="S6" s="45">
        <v>-752283</v>
      </c>
      <c r="T6" s="45">
        <v>-10407</v>
      </c>
      <c r="U6" s="45">
        <v>415371</v>
      </c>
      <c r="V6" s="45">
        <v>-347319</v>
      </c>
    </row>
    <row r="7" spans="1:22" x14ac:dyDescent="0.2">
      <c r="B7" t="s">
        <v>110</v>
      </c>
      <c r="C7" s="45">
        <v>1629030</v>
      </c>
      <c r="D7" s="45">
        <v>-814628</v>
      </c>
      <c r="E7" s="45">
        <v>814401</v>
      </c>
      <c r="F7" s="45">
        <v>-186284</v>
      </c>
      <c r="G7" s="45">
        <v>-27818</v>
      </c>
      <c r="H7" s="45">
        <v>437077</v>
      </c>
      <c r="I7" s="77">
        <f t="shared" ref="I7:I9" si="1">H7/$M$20*1000</f>
        <v>1.1379833852452208</v>
      </c>
      <c r="J7" s="45">
        <v>13315130</v>
      </c>
      <c r="K7" s="45">
        <v>27088494</v>
      </c>
      <c r="L7" s="45">
        <v>13773364</v>
      </c>
      <c r="M7" s="45">
        <v>23489108</v>
      </c>
      <c r="N7" s="45">
        <v>8850913</v>
      </c>
      <c r="O7" s="45">
        <v>14828491</v>
      </c>
      <c r="P7" s="45">
        <v>3569671</v>
      </c>
      <c r="Q7" s="45">
        <v>3773258</v>
      </c>
      <c r="R7" s="45">
        <v>987365</v>
      </c>
      <c r="S7" s="45">
        <v>-201369</v>
      </c>
      <c r="T7" s="45">
        <v>-558048</v>
      </c>
      <c r="U7" s="45">
        <v>630251</v>
      </c>
      <c r="V7" s="45">
        <v>-129166</v>
      </c>
    </row>
    <row r="8" spans="1:22" x14ac:dyDescent="0.2">
      <c r="B8" t="s">
        <v>109</v>
      </c>
      <c r="C8" s="45">
        <v>881714</v>
      </c>
      <c r="D8" s="45">
        <v>-523622</v>
      </c>
      <c r="E8" s="45">
        <v>358091</v>
      </c>
      <c r="F8" s="45">
        <v>-107225</v>
      </c>
      <c r="G8" s="45">
        <v>-38708</v>
      </c>
      <c r="H8" s="45">
        <v>7906</v>
      </c>
      <c r="I8" s="77">
        <f t="shared" si="1"/>
        <v>2.0584237202480832E-2</v>
      </c>
      <c r="J8" s="45">
        <v>12921462</v>
      </c>
      <c r="K8" s="45">
        <v>25525611</v>
      </c>
      <c r="L8" s="45">
        <v>12604149</v>
      </c>
      <c r="M8" s="45">
        <v>23401676</v>
      </c>
      <c r="N8" s="45">
        <v>8196409</v>
      </c>
      <c r="O8" s="45">
        <v>16104517</v>
      </c>
      <c r="P8" s="45">
        <v>2555752</v>
      </c>
      <c r="Q8" s="45">
        <v>3902425</v>
      </c>
      <c r="R8" s="45">
        <v>276483</v>
      </c>
      <c r="S8" s="45">
        <v>-156059</v>
      </c>
      <c r="T8" s="45">
        <v>-2581</v>
      </c>
      <c r="U8" s="45">
        <v>345606</v>
      </c>
      <c r="V8" s="45">
        <v>186966</v>
      </c>
    </row>
    <row r="9" spans="1:22" x14ac:dyDescent="0.2">
      <c r="B9" t="s">
        <v>108</v>
      </c>
      <c r="C9" s="45">
        <v>1240687</v>
      </c>
      <c r="D9" s="45">
        <v>-679332</v>
      </c>
      <c r="E9" s="45">
        <v>561355</v>
      </c>
      <c r="F9" s="45">
        <v>-158195</v>
      </c>
      <c r="G9" s="45">
        <v>-47165</v>
      </c>
      <c r="H9" s="45">
        <v>110659</v>
      </c>
      <c r="I9" s="77">
        <f t="shared" si="1"/>
        <v>0.28811423027944938</v>
      </c>
      <c r="J9" s="45">
        <v>12771535</v>
      </c>
      <c r="K9" s="45">
        <v>24841578</v>
      </c>
      <c r="L9" s="45">
        <v>12070043</v>
      </c>
      <c r="M9" s="45">
        <v>22928541</v>
      </c>
      <c r="N9" s="45">
        <v>7772165</v>
      </c>
      <c r="O9" s="45">
        <v>16026711</v>
      </c>
      <c r="P9" s="45">
        <v>2479921</v>
      </c>
      <c r="Q9" s="45">
        <v>3715458</v>
      </c>
      <c r="R9" s="45">
        <v>224516</v>
      </c>
      <c r="S9" s="45">
        <v>225827</v>
      </c>
      <c r="T9" s="45">
        <v>-398978</v>
      </c>
      <c r="U9" s="45">
        <v>1004296</v>
      </c>
      <c r="V9" s="45">
        <v>831144</v>
      </c>
    </row>
    <row r="10" spans="1:22" x14ac:dyDescent="0.2">
      <c r="B10" t="s">
        <v>107</v>
      </c>
      <c r="C10" s="45">
        <v>587408</v>
      </c>
      <c r="D10" s="45">
        <v>-337298</v>
      </c>
      <c r="E10" s="45">
        <v>250109</v>
      </c>
      <c r="F10" s="45">
        <v>-59206</v>
      </c>
      <c r="G10" s="45">
        <v>-33936</v>
      </c>
      <c r="H10" s="45">
        <v>630</v>
      </c>
      <c r="I10" s="77">
        <f>H10/$M$20*1000</f>
        <v>1.6402819931144606E-3</v>
      </c>
      <c r="J10" s="45">
        <v>12939988</v>
      </c>
      <c r="K10" s="45">
        <v>23432117</v>
      </c>
      <c r="L10" s="45">
        <v>10492128</v>
      </c>
      <c r="M10" s="45">
        <v>21490661</v>
      </c>
      <c r="N10" s="45">
        <v>6685967</v>
      </c>
      <c r="O10" s="45">
        <v>15876663</v>
      </c>
      <c r="P10" s="45">
        <v>2094013</v>
      </c>
      <c r="Q10" s="45">
        <v>2884314</v>
      </c>
      <c r="R10" s="45">
        <v>157160</v>
      </c>
      <c r="S10" s="45">
        <v>-93402</v>
      </c>
      <c r="T10" s="45">
        <v>412187</v>
      </c>
      <c r="U10" s="45">
        <v>-546092</v>
      </c>
      <c r="V10" s="45">
        <v>-227307</v>
      </c>
    </row>
    <row r="11" spans="1:22" x14ac:dyDescent="0.2">
      <c r="B11" t="s">
        <v>106</v>
      </c>
      <c r="C11" s="45">
        <v>4418040</v>
      </c>
      <c r="D11" s="45">
        <v>-2872587</v>
      </c>
      <c r="E11" s="45">
        <v>1545453</v>
      </c>
      <c r="F11" s="45">
        <v>-380361</v>
      </c>
      <c r="G11" s="45">
        <v>-42983</v>
      </c>
      <c r="H11" s="45">
        <v>361378</v>
      </c>
      <c r="I11" s="77"/>
      <c r="J11" s="45">
        <v>13595453</v>
      </c>
      <c r="K11" s="45">
        <v>23717036</v>
      </c>
      <c r="L11" s="45">
        <v>10121582</v>
      </c>
      <c r="M11" s="45">
        <v>21615997</v>
      </c>
      <c r="N11" s="45">
        <v>6261908</v>
      </c>
      <c r="O11" s="45">
        <v>15489869</v>
      </c>
      <c r="P11" s="45">
        <v>2019142</v>
      </c>
      <c r="Q11" s="45">
        <v>3111621</v>
      </c>
      <c r="R11" s="45">
        <v>743668</v>
      </c>
      <c r="S11" s="45">
        <v>2297055</v>
      </c>
      <c r="T11" s="45">
        <v>509172</v>
      </c>
      <c r="U11" s="45">
        <v>-590477</v>
      </c>
      <c r="V11" s="45">
        <v>2215750</v>
      </c>
    </row>
    <row r="12" spans="1:22" x14ac:dyDescent="0.2">
      <c r="B12" t="s">
        <v>105</v>
      </c>
      <c r="C12" s="45">
        <v>150941</v>
      </c>
      <c r="D12" s="45">
        <v>-74550</v>
      </c>
      <c r="E12" s="45">
        <v>76390</v>
      </c>
      <c r="F12" s="45">
        <v>-8978</v>
      </c>
      <c r="G12" s="45">
        <v>-18790</v>
      </c>
      <c r="H12" s="45">
        <v>297143</v>
      </c>
      <c r="I12" s="77"/>
      <c r="J12" s="45">
        <v>13008706</v>
      </c>
      <c r="K12" s="45">
        <v>24115960</v>
      </c>
      <c r="L12" s="45">
        <v>11107254</v>
      </c>
      <c r="M12" s="45">
        <v>22149193</v>
      </c>
      <c r="N12" s="45">
        <v>6755306</v>
      </c>
      <c r="O12" s="45">
        <v>17654990</v>
      </c>
      <c r="P12" s="45">
        <v>1921040</v>
      </c>
      <c r="Q12" s="45">
        <v>895870</v>
      </c>
      <c r="R12" s="45">
        <v>1358322</v>
      </c>
      <c r="S12" s="45">
        <v>-1533643</v>
      </c>
      <c r="T12" s="45">
        <v>-1185071</v>
      </c>
      <c r="U12" s="45">
        <v>2472805</v>
      </c>
      <c r="V12" s="45">
        <v>-245908</v>
      </c>
    </row>
    <row r="13" spans="1:22" x14ac:dyDescent="0.2">
      <c r="B13" t="s">
        <v>104</v>
      </c>
      <c r="C13" s="45">
        <v>400773</v>
      </c>
      <c r="D13" s="45">
        <v>-284505</v>
      </c>
      <c r="E13" s="45">
        <v>116268</v>
      </c>
      <c r="F13" s="45">
        <v>-16297</v>
      </c>
      <c r="G13" s="45">
        <v>-20085</v>
      </c>
      <c r="H13" s="45">
        <v>47003</v>
      </c>
      <c r="J13" s="45">
        <v>9662654</v>
      </c>
      <c r="K13" s="45">
        <v>19967063</v>
      </c>
      <c r="L13" s="45">
        <v>10304408</v>
      </c>
      <c r="M13" s="45">
        <v>17114222</v>
      </c>
      <c r="N13" s="45">
        <v>6993990</v>
      </c>
      <c r="O13" s="45">
        <v>13746999</v>
      </c>
      <c r="P13" s="45">
        <v>1864815</v>
      </c>
      <c r="Q13" s="45">
        <v>1141779</v>
      </c>
      <c r="R13" s="45">
        <v>126391</v>
      </c>
      <c r="S13" s="45">
        <v>-731714</v>
      </c>
      <c r="T13" s="45">
        <v>536189</v>
      </c>
      <c r="U13" s="45">
        <v>-9581</v>
      </c>
      <c r="V13" s="45">
        <v>-205107</v>
      </c>
    </row>
    <row r="14" spans="1:22" x14ac:dyDescent="0.2">
      <c r="B14" t="s">
        <v>103</v>
      </c>
      <c r="C14" s="45">
        <v>235764</v>
      </c>
      <c r="D14" s="45">
        <v>-195648</v>
      </c>
      <c r="E14" s="45">
        <v>40115</v>
      </c>
      <c r="F14" s="45">
        <v>-10429</v>
      </c>
      <c r="G14" s="45">
        <v>-20604</v>
      </c>
      <c r="H14" s="45">
        <v>365300</v>
      </c>
      <c r="J14" s="45">
        <v>9800568</v>
      </c>
      <c r="K14" s="45">
        <v>19762445</v>
      </c>
      <c r="L14" s="45">
        <v>9961876</v>
      </c>
      <c r="M14" s="45">
        <v>17102032</v>
      </c>
      <c r="N14" s="45">
        <v>6554713</v>
      </c>
      <c r="O14" s="45">
        <v>13521565</v>
      </c>
      <c r="P14" s="45">
        <v>1918161</v>
      </c>
      <c r="Q14" s="45">
        <v>1346887</v>
      </c>
      <c r="R14" s="45">
        <v>89356</v>
      </c>
      <c r="S14" s="45">
        <v>54933</v>
      </c>
      <c r="T14" s="45">
        <v>-650369</v>
      </c>
      <c r="U14" s="45">
        <v>869153</v>
      </c>
      <c r="V14" s="45">
        <v>273717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2216719</v>
      </c>
      <c r="C18" s="26">
        <v>1520000</v>
      </c>
      <c r="D18" s="26">
        <f>VLOOKUP(A1,'2020'!A40:F210,6,FALSE)</f>
        <v>711636</v>
      </c>
      <c r="E18" s="26">
        <v>822000</v>
      </c>
      <c r="F18" s="4">
        <f>D18/E18</f>
        <v>0.86573722627737226</v>
      </c>
      <c r="G18" s="139">
        <v>0</v>
      </c>
      <c r="J18" s="6">
        <v>2020</v>
      </c>
      <c r="K18" s="17">
        <f>VLOOKUP(A1,'2020'!A40:B210,2,FALSE)</f>
        <v>2852706</v>
      </c>
      <c r="L18" s="17">
        <f>VLOOKUP(A1,'2020'!A40:C210,3,FALSE)</f>
        <v>6720337</v>
      </c>
      <c r="M18" s="23">
        <f>VLOOKUP(A1,'2020'!A40:D210,4,FALSE)</f>
        <v>285270660</v>
      </c>
      <c r="N18" s="6"/>
      <c r="O18" s="6"/>
    </row>
    <row r="19" spans="1:17" x14ac:dyDescent="0.2">
      <c r="A19" s="13">
        <v>2021</v>
      </c>
      <c r="B19" s="26">
        <f>VLOOKUP(A1,'2021'!A40:E210,5,FALSE)</f>
        <v>5205519</v>
      </c>
      <c r="C19" s="26">
        <v>4963000</v>
      </c>
      <c r="D19" s="26">
        <f>VLOOKUP(A1,'2021'!A40:F210,6,FALSE)</f>
        <v>1070826</v>
      </c>
      <c r="E19" s="26">
        <v>1367000</v>
      </c>
      <c r="F19" s="4">
        <f>D19/E19</f>
        <v>0.78334016093635694</v>
      </c>
      <c r="G19" s="140"/>
      <c r="J19" s="6">
        <v>2021</v>
      </c>
      <c r="K19" s="17">
        <f>VLOOKUP(A1,'2021'!A40:B210,2,FALSE)</f>
        <v>3829400</v>
      </c>
      <c r="L19" s="17">
        <f>VLOOKUP(A1,'2021'!A40:C210,3,FALSE)</f>
        <v>13527665</v>
      </c>
      <c r="M19" s="23">
        <f>VLOOKUP(A1,'2021'!A40:D210,4,FALSE)</f>
        <v>382940013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4338841</v>
      </c>
      <c r="C20" s="26">
        <v>5206000</v>
      </c>
      <c r="D20" s="26">
        <f>VLOOKUP(A1,'2022'!A40:F210,6,FALSE)</f>
        <v>556273</v>
      </c>
      <c r="E20" s="26">
        <v>1071000</v>
      </c>
      <c r="F20" s="4">
        <f>D20/E20</f>
        <v>0.51939589169000933</v>
      </c>
      <c r="G20" s="140"/>
      <c r="J20" s="13">
        <v>2022</v>
      </c>
      <c r="K20" s="17">
        <f>VLOOKUP(A1,'2022'!A40:B210,2,FALSE)</f>
        <v>3840803</v>
      </c>
      <c r="L20" s="17">
        <f>VLOOKUP(A1,'2022'!A40:C210,3,FALSE)</f>
        <v>13315130</v>
      </c>
      <c r="M20" s="23">
        <f>VLOOKUP(A1,'2022'!A40:D210,4,FALSE)</f>
        <v>384080300</v>
      </c>
      <c r="N20" s="23"/>
      <c r="O20" s="6"/>
    </row>
    <row r="21" spans="1:17" x14ac:dyDescent="0.2">
      <c r="A21" s="13">
        <v>2023</v>
      </c>
      <c r="B21" s="3">
        <f>VLOOKUP(A1,'2023'!A40:E210,5,FALSE)</f>
        <v>3181421</v>
      </c>
      <c r="C21" s="3">
        <v>4836000</v>
      </c>
      <c r="D21" s="26">
        <f>VLOOKUP(A1,'2023'!A40:F210,6,FALSE)</f>
        <v>483736</v>
      </c>
      <c r="E21" s="3">
        <v>919000</v>
      </c>
      <c r="F21" s="4">
        <f>D21/E21</f>
        <v>0.52637214363438523</v>
      </c>
      <c r="G21" s="141"/>
      <c r="J21" s="13">
        <v>2023</v>
      </c>
      <c r="K21" s="17">
        <f>VLOOKUP(A1,'2023'!A40:B210,2,FALSE)</f>
        <v>3847774</v>
      </c>
      <c r="L21" s="17">
        <f>VLOOKUP(A1,'2023'!A40:C210,3,FALSE)</f>
        <v>13528005</v>
      </c>
      <c r="M21" s="23">
        <f>VLOOKUP(A1,'2023'!A40:D210,4,FALSE)</f>
        <v>384777471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3847774</v>
      </c>
      <c r="L22" s="17">
        <f>L21</f>
        <v>13528005</v>
      </c>
      <c r="M22" s="23">
        <f>M21</f>
        <v>384777471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60">
        <v>65000</v>
      </c>
      <c r="D31" s="26">
        <f>VLOOKUP(B31,A18:D21,4,FALSE)</f>
        <v>1070826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1.2571785940138893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2.3883934722363205</v>
      </c>
      <c r="L32" s="13" t="e">
        <f>E22/N22*1000</f>
        <v>#DIV/0!</v>
      </c>
      <c r="N32" s="130" t="s">
        <v>71</v>
      </c>
      <c r="O32" s="131"/>
      <c r="P32" s="74">
        <f>K31*P26</f>
        <v>15.765019568934171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29.950454141843458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35.157996555364853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3F1EF-E5D0-BA4C-941D-C670786434D9}">
  <sheetPr codeName="Sheet46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159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470107</v>
      </c>
      <c r="D3" s="45">
        <v>-177854</v>
      </c>
      <c r="E3" s="45">
        <v>291627</v>
      </c>
      <c r="F3" s="45">
        <v>-58839</v>
      </c>
      <c r="G3" s="45">
        <v>0</v>
      </c>
      <c r="H3" s="45">
        <v>62177</v>
      </c>
      <c r="I3" s="77">
        <f t="shared" ref="I3:I5" si="0">H3/$M$21*1000</f>
        <v>7.7788150629361702E-2</v>
      </c>
      <c r="J3" s="45">
        <v>15528201</v>
      </c>
      <c r="K3" s="45">
        <v>26417993</v>
      </c>
      <c r="L3" s="45">
        <v>10889792</v>
      </c>
      <c r="M3" s="45">
        <v>24719606</v>
      </c>
      <c r="N3" s="45">
        <v>5328708</v>
      </c>
      <c r="O3" s="45">
        <v>18787662</v>
      </c>
      <c r="P3" s="45">
        <v>1810849</v>
      </c>
      <c r="Q3" s="45">
        <v>3729624</v>
      </c>
      <c r="R3" s="45">
        <v>8524</v>
      </c>
      <c r="S3" s="45">
        <v>-11397</v>
      </c>
      <c r="T3" s="45">
        <v>-83653</v>
      </c>
      <c r="U3" s="45">
        <v>1490377</v>
      </c>
      <c r="V3" s="45">
        <v>1395326</v>
      </c>
    </row>
    <row r="4" spans="1:22" x14ac:dyDescent="0.2">
      <c r="B4" t="s">
        <v>21</v>
      </c>
      <c r="C4" s="45">
        <v>616403</v>
      </c>
      <c r="D4" s="45">
        <v>-183710</v>
      </c>
      <c r="E4" s="45">
        <v>432692</v>
      </c>
      <c r="F4" s="45">
        <v>-72742</v>
      </c>
      <c r="G4" s="45">
        <v>0</v>
      </c>
      <c r="H4" s="45">
        <v>207524</v>
      </c>
      <c r="I4" s="77">
        <f t="shared" si="0"/>
        <v>0.25962828974070251</v>
      </c>
      <c r="J4" s="45">
        <v>15328813</v>
      </c>
      <c r="K4" s="45">
        <v>23417360</v>
      </c>
      <c r="L4" s="45">
        <v>8088547</v>
      </c>
      <c r="M4" s="45">
        <v>21802247</v>
      </c>
      <c r="N4" s="45">
        <v>2903614</v>
      </c>
      <c r="O4" s="45">
        <v>17152767</v>
      </c>
      <c r="P4" s="45">
        <v>2130520</v>
      </c>
      <c r="Q4" s="45">
        <v>2334298</v>
      </c>
      <c r="R4" s="45">
        <v>3828</v>
      </c>
      <c r="S4" s="45">
        <v>-696370</v>
      </c>
      <c r="T4" s="45">
        <v>1827784</v>
      </c>
      <c r="U4" s="45">
        <v>-818801</v>
      </c>
      <c r="V4" s="45">
        <v>312613</v>
      </c>
    </row>
    <row r="5" spans="1:22" x14ac:dyDescent="0.2">
      <c r="B5" t="s">
        <v>22</v>
      </c>
      <c r="C5" s="45">
        <v>589115</v>
      </c>
      <c r="D5" s="45">
        <v>-65923</v>
      </c>
      <c r="E5" s="45">
        <v>516379</v>
      </c>
      <c r="F5" s="45">
        <v>-19366</v>
      </c>
      <c r="G5" s="45">
        <v>-767</v>
      </c>
      <c r="H5" s="45">
        <v>246939</v>
      </c>
      <c r="I5" s="77">
        <f t="shared" si="0"/>
        <v>0.3089394491253028</v>
      </c>
      <c r="J5" s="45">
        <v>13465883</v>
      </c>
      <c r="K5" s="45">
        <v>22969820</v>
      </c>
      <c r="L5" s="45">
        <v>9503937</v>
      </c>
      <c r="M5" s="45">
        <v>20695503</v>
      </c>
      <c r="N5" s="45">
        <v>3472462</v>
      </c>
      <c r="O5" s="45">
        <v>12952891</v>
      </c>
      <c r="P5" s="45">
        <v>5393634</v>
      </c>
      <c r="Q5" s="45">
        <v>2021685</v>
      </c>
      <c r="R5" s="45">
        <v>3815</v>
      </c>
      <c r="S5" s="45">
        <v>169003</v>
      </c>
      <c r="T5" s="45">
        <v>1038155</v>
      </c>
      <c r="U5" s="45">
        <v>-661730</v>
      </c>
      <c r="V5" s="45">
        <v>545428</v>
      </c>
    </row>
    <row r="6" spans="1:22" x14ac:dyDescent="0.2">
      <c r="B6" t="s">
        <v>23</v>
      </c>
      <c r="C6" s="45">
        <v>425869</v>
      </c>
      <c r="D6" s="45">
        <v>-93424</v>
      </c>
      <c r="E6" s="45">
        <v>331881</v>
      </c>
      <c r="F6" s="45">
        <v>-12148</v>
      </c>
      <c r="G6" s="45">
        <v>-687</v>
      </c>
      <c r="H6" s="45">
        <v>200251</v>
      </c>
      <c r="I6" s="77">
        <f>H6/$M$21*1000</f>
        <v>0.25052921420590113</v>
      </c>
      <c r="J6" s="45">
        <v>11764150</v>
      </c>
      <c r="K6" s="45">
        <v>20747484</v>
      </c>
      <c r="L6" s="45">
        <v>8983334</v>
      </c>
      <c r="M6" s="45">
        <v>19720958</v>
      </c>
      <c r="N6" s="45">
        <v>2694685</v>
      </c>
      <c r="O6" s="45">
        <v>12656394</v>
      </c>
      <c r="P6" s="45">
        <v>5535589</v>
      </c>
      <c r="Q6" s="45">
        <v>1476256</v>
      </c>
      <c r="R6" s="45">
        <v>2700</v>
      </c>
      <c r="S6" s="45">
        <v>-1017432</v>
      </c>
      <c r="T6" s="45">
        <v>44126</v>
      </c>
      <c r="U6" s="45">
        <v>-303264</v>
      </c>
      <c r="V6" s="45">
        <v>-1276569</v>
      </c>
    </row>
    <row r="7" spans="1:22" x14ac:dyDescent="0.2">
      <c r="B7" t="s">
        <v>110</v>
      </c>
      <c r="C7" s="45">
        <v>1292869</v>
      </c>
      <c r="D7" s="45">
        <v>-935897</v>
      </c>
      <c r="E7" s="45">
        <v>298180</v>
      </c>
      <c r="F7" s="45">
        <v>-42125</v>
      </c>
      <c r="G7" s="45">
        <v>0</v>
      </c>
      <c r="H7" s="45">
        <v>118864</v>
      </c>
      <c r="I7" s="77">
        <f t="shared" ref="I7:I9" si="1">H7/$M$20*1000</f>
        <v>0.16581895404641933</v>
      </c>
      <c r="J7" s="45">
        <v>11794115</v>
      </c>
      <c r="K7" s="45">
        <v>21631907</v>
      </c>
      <c r="L7" s="45">
        <v>9837791</v>
      </c>
      <c r="M7" s="45">
        <v>20600944</v>
      </c>
      <c r="N7" s="45">
        <v>3426529</v>
      </c>
      <c r="O7" s="45">
        <v>12440577</v>
      </c>
      <c r="P7" s="45">
        <v>5303213</v>
      </c>
      <c r="Q7" s="45">
        <v>2752072</v>
      </c>
      <c r="R7" s="45">
        <v>43651</v>
      </c>
      <c r="S7" s="45">
        <v>491476</v>
      </c>
      <c r="T7" s="45">
        <v>-15478</v>
      </c>
      <c r="U7" s="45">
        <v>-435118</v>
      </c>
      <c r="V7" s="45">
        <v>40878</v>
      </c>
    </row>
    <row r="8" spans="1:22" x14ac:dyDescent="0.2">
      <c r="B8" t="s">
        <v>109</v>
      </c>
      <c r="C8" s="45">
        <v>805489</v>
      </c>
      <c r="D8" s="45">
        <v>-293168</v>
      </c>
      <c r="E8" s="45">
        <v>509490</v>
      </c>
      <c r="F8" s="45">
        <v>-42792</v>
      </c>
      <c r="G8" s="45">
        <v>0</v>
      </c>
      <c r="H8" s="45">
        <v>351622</v>
      </c>
      <c r="I8" s="77">
        <f t="shared" si="1"/>
        <v>0.49052355851822299</v>
      </c>
      <c r="J8" s="45">
        <v>11683525</v>
      </c>
      <c r="K8" s="45">
        <v>21470421</v>
      </c>
      <c r="L8" s="45">
        <v>9786896</v>
      </c>
      <c r="M8" s="45">
        <v>20489544</v>
      </c>
      <c r="N8" s="45">
        <v>2912713</v>
      </c>
      <c r="O8" s="45">
        <v>12729271</v>
      </c>
      <c r="P8" s="45">
        <v>4961171</v>
      </c>
      <c r="Q8" s="45">
        <v>2711194</v>
      </c>
      <c r="R8" s="45">
        <v>42521</v>
      </c>
      <c r="S8" s="45">
        <v>-838791</v>
      </c>
      <c r="T8" s="45">
        <v>550339</v>
      </c>
      <c r="U8" s="45">
        <v>1673768</v>
      </c>
      <c r="V8" s="45">
        <v>1385316</v>
      </c>
    </row>
    <row r="9" spans="1:22" x14ac:dyDescent="0.2">
      <c r="B9" t="s">
        <v>108</v>
      </c>
      <c r="C9" s="45">
        <v>732500</v>
      </c>
      <c r="D9" s="45">
        <v>-234593</v>
      </c>
      <c r="E9" s="45">
        <v>497907</v>
      </c>
      <c r="F9" s="45">
        <v>-4752</v>
      </c>
      <c r="G9" s="45">
        <v>1186</v>
      </c>
      <c r="H9" s="45">
        <v>332180</v>
      </c>
      <c r="I9" s="77">
        <f t="shared" si="1"/>
        <v>0.46340136757251627</v>
      </c>
      <c r="J9" s="45">
        <v>11356330</v>
      </c>
      <c r="K9" s="45">
        <v>19366270</v>
      </c>
      <c r="L9" s="45">
        <v>8009940</v>
      </c>
      <c r="M9" s="45">
        <v>18381593</v>
      </c>
      <c r="N9" s="45">
        <v>2573148</v>
      </c>
      <c r="O9" s="45">
        <v>12113592</v>
      </c>
      <c r="P9" s="45">
        <v>4810972</v>
      </c>
      <c r="Q9" s="45">
        <v>1325878</v>
      </c>
      <c r="R9" s="45">
        <v>71017</v>
      </c>
      <c r="S9" s="45">
        <v>-996709</v>
      </c>
      <c r="T9" s="45">
        <v>-538175</v>
      </c>
      <c r="U9" s="45">
        <v>1688571</v>
      </c>
      <c r="V9" s="45">
        <v>153686</v>
      </c>
    </row>
    <row r="10" spans="1:22" x14ac:dyDescent="0.2">
      <c r="B10" t="s">
        <v>107</v>
      </c>
      <c r="C10" s="45">
        <v>142725</v>
      </c>
      <c r="D10" s="45">
        <v>-65302</v>
      </c>
      <c r="E10" s="45">
        <v>77423</v>
      </c>
      <c r="F10" s="45">
        <v>-13742</v>
      </c>
      <c r="G10" s="45">
        <v>-1186</v>
      </c>
      <c r="H10" s="45">
        <v>299494</v>
      </c>
      <c r="I10" s="77">
        <f>H10/$M$20*1000</f>
        <v>0.4178033872592064</v>
      </c>
      <c r="J10" s="45">
        <v>11140668</v>
      </c>
      <c r="K10" s="45">
        <v>17396900</v>
      </c>
      <c r="L10" s="45">
        <v>6256231</v>
      </c>
      <c r="M10" s="45">
        <v>16427662</v>
      </c>
      <c r="N10" s="45">
        <v>1830104</v>
      </c>
      <c r="O10" s="45">
        <v>11461034</v>
      </c>
      <c r="P10" s="45">
        <v>3666509</v>
      </c>
      <c r="Q10" s="45">
        <v>1172191</v>
      </c>
      <c r="R10" s="45">
        <v>69400</v>
      </c>
      <c r="S10" s="45">
        <v>-480045</v>
      </c>
      <c r="T10" s="45">
        <v>-16361</v>
      </c>
      <c r="U10" s="45">
        <v>303221</v>
      </c>
      <c r="V10" s="45">
        <v>-193185</v>
      </c>
    </row>
    <row r="11" spans="1:22" x14ac:dyDescent="0.2">
      <c r="B11" t="s">
        <v>106</v>
      </c>
      <c r="C11" s="45">
        <v>597836</v>
      </c>
      <c r="D11" s="45">
        <v>-105255</v>
      </c>
      <c r="E11" s="45">
        <v>484757</v>
      </c>
      <c r="F11" s="45">
        <v>-112110</v>
      </c>
      <c r="G11" s="45">
        <v>-285</v>
      </c>
      <c r="H11" s="45">
        <v>414293</v>
      </c>
      <c r="I11" s="77"/>
      <c r="J11" s="45">
        <v>10221056</v>
      </c>
      <c r="K11" s="45">
        <v>14348882</v>
      </c>
      <c r="L11" s="45">
        <v>4127825</v>
      </c>
      <c r="M11" s="45">
        <v>13399475</v>
      </c>
      <c r="N11" s="45">
        <v>2063959</v>
      </c>
      <c r="O11" s="45">
        <v>7748079</v>
      </c>
      <c r="P11" s="45">
        <v>4181840</v>
      </c>
      <c r="Q11" s="45">
        <v>1365376</v>
      </c>
      <c r="R11" s="45">
        <v>69400</v>
      </c>
      <c r="S11" s="45">
        <v>-1161344</v>
      </c>
      <c r="T11" s="45">
        <v>-73578</v>
      </c>
      <c r="U11" s="45">
        <v>-251456</v>
      </c>
      <c r="V11" s="45">
        <v>-1486380</v>
      </c>
    </row>
    <row r="12" spans="1:22" x14ac:dyDescent="0.2">
      <c r="B12" t="s">
        <v>105</v>
      </c>
      <c r="C12" s="45">
        <v>1199264</v>
      </c>
      <c r="D12" s="45">
        <v>-722057</v>
      </c>
      <c r="E12" s="45">
        <v>477206</v>
      </c>
      <c r="F12" s="45">
        <v>-7762</v>
      </c>
      <c r="G12" s="45">
        <v>0</v>
      </c>
      <c r="H12" s="45">
        <v>316574</v>
      </c>
      <c r="I12" s="77"/>
      <c r="J12" s="45">
        <v>9804007</v>
      </c>
      <c r="K12" s="45">
        <v>14524288</v>
      </c>
      <c r="L12" s="45">
        <v>4720281</v>
      </c>
      <c r="M12" s="45">
        <v>13463745</v>
      </c>
      <c r="N12" s="45">
        <v>2639428</v>
      </c>
      <c r="O12" s="45">
        <v>6850611</v>
      </c>
      <c r="P12" s="45">
        <v>3706646</v>
      </c>
      <c r="Q12" s="45">
        <v>2851757</v>
      </c>
      <c r="R12" s="45">
        <v>0</v>
      </c>
      <c r="S12" s="45">
        <v>-11073</v>
      </c>
      <c r="T12" s="45">
        <v>-8282</v>
      </c>
      <c r="U12" s="45">
        <v>1022244</v>
      </c>
      <c r="V12" s="45">
        <v>1002888</v>
      </c>
    </row>
    <row r="13" spans="1:22" x14ac:dyDescent="0.2">
      <c r="B13" t="s">
        <v>104</v>
      </c>
      <c r="C13" s="45">
        <v>1094995</v>
      </c>
      <c r="D13" s="45">
        <v>-639867</v>
      </c>
      <c r="E13" s="45">
        <v>472125</v>
      </c>
      <c r="F13" s="45">
        <v>-60726</v>
      </c>
      <c r="G13" s="45">
        <v>-13875</v>
      </c>
      <c r="H13" s="45">
        <v>266415</v>
      </c>
      <c r="J13" s="45">
        <v>8677023</v>
      </c>
      <c r="K13" s="45">
        <v>14024181</v>
      </c>
      <c r="L13" s="45">
        <v>5347158</v>
      </c>
      <c r="M13" s="45">
        <v>13089357</v>
      </c>
      <c r="N13" s="45">
        <v>3743667</v>
      </c>
      <c r="O13" s="45">
        <v>7339082</v>
      </c>
      <c r="P13" s="45">
        <v>3736152</v>
      </c>
      <c r="Q13" s="45">
        <v>1848868</v>
      </c>
      <c r="R13" s="45">
        <v>0</v>
      </c>
      <c r="S13" s="45">
        <v>-34898</v>
      </c>
      <c r="T13" s="45">
        <v>2273</v>
      </c>
      <c r="U13" s="45">
        <v>502556</v>
      </c>
      <c r="V13" s="45">
        <v>469931</v>
      </c>
    </row>
    <row r="14" spans="1:22" x14ac:dyDescent="0.2">
      <c r="B14" t="s">
        <v>103</v>
      </c>
      <c r="C14" s="45">
        <v>873772</v>
      </c>
      <c r="D14" s="45">
        <v>-478240</v>
      </c>
      <c r="E14" s="45">
        <v>358238</v>
      </c>
      <c r="F14" s="45">
        <v>-20468</v>
      </c>
      <c r="G14" s="45">
        <v>-1704</v>
      </c>
      <c r="H14" s="45">
        <v>205148</v>
      </c>
      <c r="J14" s="45">
        <v>8363886</v>
      </c>
      <c r="K14" s="45">
        <v>13550810</v>
      </c>
      <c r="L14" s="45">
        <v>5186924</v>
      </c>
      <c r="M14" s="45">
        <v>12626411</v>
      </c>
      <c r="N14" s="45">
        <v>3325561</v>
      </c>
      <c r="O14" s="45">
        <v>7412999</v>
      </c>
      <c r="P14" s="45">
        <v>3554116</v>
      </c>
      <c r="Q14" s="45">
        <v>1378936</v>
      </c>
      <c r="R14" s="45">
        <v>9973</v>
      </c>
      <c r="S14" s="45">
        <v>-808160</v>
      </c>
      <c r="T14" s="45">
        <v>-19028</v>
      </c>
      <c r="U14" s="45">
        <v>370378</v>
      </c>
      <c r="V14" s="45">
        <v>-456811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4532068</v>
      </c>
      <c r="C18" s="26">
        <v>3500000</v>
      </c>
      <c r="D18" s="26">
        <f>VLOOKUP(A1,'2020'!A40:F210,6,FALSE)</f>
        <v>1152765</v>
      </c>
      <c r="E18" s="26">
        <v>1100000</v>
      </c>
      <c r="F18" s="4">
        <f>D18/E18</f>
        <v>1.0479681818181819</v>
      </c>
      <c r="G18" s="139">
        <v>0</v>
      </c>
      <c r="J18" s="6">
        <v>2020</v>
      </c>
      <c r="K18" s="17">
        <f>VLOOKUP(A1,'2020'!A40:B210,2,FALSE)</f>
        <v>5786572</v>
      </c>
      <c r="L18" s="17">
        <f>VLOOKUP(A1,'2020'!A40:C210,3,FALSE)</f>
        <v>8158100</v>
      </c>
      <c r="M18" s="23">
        <f>VLOOKUP(A1,'2020'!A40:D210,4,FALSE)</f>
        <v>578657219</v>
      </c>
      <c r="N18" s="6"/>
      <c r="O18" s="6"/>
    </row>
    <row r="19" spans="1:17" x14ac:dyDescent="0.2">
      <c r="A19" s="13">
        <v>2021</v>
      </c>
      <c r="B19" s="26">
        <f>VLOOKUP(A1,'2021'!A40:E210,5,FALSE)</f>
        <v>3738367</v>
      </c>
      <c r="C19" s="26">
        <v>4800000</v>
      </c>
      <c r="D19" s="26">
        <f>VLOOKUP(A1,'2021'!A40:F210,6,FALSE)</f>
        <v>1202474</v>
      </c>
      <c r="E19" s="26">
        <v>1200000</v>
      </c>
      <c r="F19" s="4">
        <f>D19/E19</f>
        <v>1.0020616666666666</v>
      </c>
      <c r="G19" s="140"/>
      <c r="J19" s="6">
        <v>2021</v>
      </c>
      <c r="K19" s="17">
        <f>VLOOKUP(A1,'2021'!A40:B210,2,FALSE)</f>
        <v>6429370</v>
      </c>
      <c r="L19" s="17">
        <f>VLOOKUP(A1,'2021'!A40:C210,3,FALSE)</f>
        <v>10221204</v>
      </c>
      <c r="M19" s="23">
        <f>VLOOKUP(A1,'2021'!A40:D210,4,FALSE)</f>
        <v>642937069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2911963</v>
      </c>
      <c r="C20" s="26">
        <v>4000000</v>
      </c>
      <c r="D20" s="26">
        <f>VLOOKUP(A1,'2022'!A40:F210,6,FALSE)</f>
        <v>1102953</v>
      </c>
      <c r="E20" s="26">
        <v>1400000</v>
      </c>
      <c r="F20" s="4">
        <f>D20/E20</f>
        <v>0.7878235714285714</v>
      </c>
      <c r="G20" s="140"/>
      <c r="J20" s="13">
        <v>2022</v>
      </c>
      <c r="K20" s="17">
        <f>VLOOKUP(A1,'2022'!A40:B210,2,FALSE)</f>
        <v>7168299</v>
      </c>
      <c r="L20" s="17">
        <f>VLOOKUP(A1,'2022'!A40:C210,3,FALSE)</f>
        <v>11794533</v>
      </c>
      <c r="M20" s="23">
        <f>VLOOKUP(A1,'2022'!A40:D210,4,FALSE)</f>
        <v>716829995</v>
      </c>
      <c r="N20" s="23"/>
      <c r="O20" s="6"/>
    </row>
    <row r="21" spans="1:17" x14ac:dyDescent="0.2">
      <c r="A21" s="13">
        <v>2023</v>
      </c>
      <c r="B21" s="3">
        <f>VLOOKUP(A1,'2023'!A40:E210,5,FALSE)</f>
        <v>2093493</v>
      </c>
      <c r="C21" s="3">
        <v>3100000</v>
      </c>
      <c r="D21" s="26">
        <f>VLOOKUP(A1,'2023'!A40:F210,6,FALSE)</f>
        <v>716894</v>
      </c>
      <c r="E21" s="3">
        <v>1000000</v>
      </c>
      <c r="F21" s="4">
        <f>D21/E21</f>
        <v>0.71689400000000003</v>
      </c>
      <c r="G21" s="141"/>
      <c r="J21" s="13">
        <v>2023</v>
      </c>
      <c r="K21" s="17">
        <f>VLOOKUP(A1,'2023'!A40:B210,2,FALSE)</f>
        <v>7993119</v>
      </c>
      <c r="L21" s="17">
        <f>VLOOKUP(A1,'2023'!A40:C210,3,FALSE)</f>
        <v>15528201</v>
      </c>
      <c r="M21" s="23">
        <f>VLOOKUP(A1,'2023'!A40:D210,4,FALSE)</f>
        <v>799311971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7993119</v>
      </c>
      <c r="L22" s="17">
        <f>L21</f>
        <v>15528201</v>
      </c>
      <c r="M22" s="23">
        <f>M21</f>
        <v>799311971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60">
        <v>52000</v>
      </c>
      <c r="D31" s="26">
        <f>VLOOKUP(B31,A18:D21,4,FALSE)</f>
        <v>1202474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0.89688510370126817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1.2510759706862942</v>
      </c>
      <c r="L32" s="13" t="e">
        <f>E22/N22*1000</f>
        <v>#DIV/0!</v>
      </c>
      <c r="N32" s="130" t="s">
        <v>71</v>
      </c>
      <c r="O32" s="131"/>
      <c r="P32" s="74">
        <f>K31*P26</f>
        <v>11.246939200413902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15.688492672406127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19.426959139086886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ED2443-CAD5-1449-8B11-C5BC79E44FD0}">
  <sheetPr codeName="Sheet47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157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8697576</v>
      </c>
      <c r="D3" s="45">
        <v>-7815379</v>
      </c>
      <c r="E3" s="45">
        <v>882197</v>
      </c>
      <c r="F3" s="45">
        <v>-477771</v>
      </c>
      <c r="G3" s="45">
        <v>-1013827</v>
      </c>
      <c r="H3" s="45">
        <v>825689</v>
      </c>
      <c r="I3" s="77">
        <f t="shared" ref="I3:I5" si="0">H3/$M$21*1000</f>
        <v>0.18962317718933921</v>
      </c>
      <c r="J3" s="45">
        <v>182369488</v>
      </c>
      <c r="K3" s="45">
        <v>447360776</v>
      </c>
      <c r="L3" s="45">
        <v>264991288</v>
      </c>
      <c r="M3" s="45">
        <v>240250006</v>
      </c>
      <c r="N3" s="45">
        <v>214020096</v>
      </c>
      <c r="O3" s="45">
        <v>52342813</v>
      </c>
      <c r="P3" s="45">
        <v>126607372</v>
      </c>
      <c r="Q3" s="45">
        <v>14104131</v>
      </c>
      <c r="R3" s="45">
        <v>3832848</v>
      </c>
      <c r="S3" s="45">
        <v>4214189</v>
      </c>
      <c r="T3" s="45">
        <v>-6835900</v>
      </c>
      <c r="U3" s="45">
        <v>13815928</v>
      </c>
      <c r="V3" s="45">
        <v>11194217</v>
      </c>
    </row>
    <row r="4" spans="1:22" x14ac:dyDescent="0.2">
      <c r="B4" t="s">
        <v>21</v>
      </c>
      <c r="C4" s="45">
        <v>32724102</v>
      </c>
      <c r="D4" s="45">
        <v>-17767196</v>
      </c>
      <c r="E4" s="45">
        <v>14956906</v>
      </c>
      <c r="F4" s="45">
        <v>-682508</v>
      </c>
      <c r="G4" s="45">
        <v>-716341</v>
      </c>
      <c r="H4" s="45">
        <v>10694762</v>
      </c>
      <c r="I4" s="77">
        <f t="shared" si="0"/>
        <v>2.4560999961532879</v>
      </c>
      <c r="J4" s="45">
        <v>180864510</v>
      </c>
      <c r="K4" s="45">
        <v>417039474</v>
      </c>
      <c r="L4" s="45">
        <v>236174964</v>
      </c>
      <c r="M4" s="45">
        <v>215057869</v>
      </c>
      <c r="N4" s="45">
        <v>196258996</v>
      </c>
      <c r="O4" s="45">
        <v>55103757</v>
      </c>
      <c r="P4" s="45">
        <v>121815245</v>
      </c>
      <c r="Q4" s="45">
        <v>2909914</v>
      </c>
      <c r="R4" s="45">
        <v>4638593</v>
      </c>
      <c r="S4" s="45">
        <v>14574234</v>
      </c>
      <c r="T4" s="45">
        <v>-16636817</v>
      </c>
      <c r="U4" s="45">
        <v>-132787</v>
      </c>
      <c r="V4" s="45">
        <v>-2195370</v>
      </c>
    </row>
    <row r="5" spans="1:22" x14ac:dyDescent="0.2">
      <c r="B5" t="s">
        <v>22</v>
      </c>
      <c r="C5" s="45">
        <v>32613837</v>
      </c>
      <c r="D5" s="45">
        <v>-19506224</v>
      </c>
      <c r="E5" s="45">
        <v>13107613</v>
      </c>
      <c r="F5" s="45">
        <v>-1299184</v>
      </c>
      <c r="G5" s="45">
        <v>-679165</v>
      </c>
      <c r="H5" s="45">
        <v>9687696</v>
      </c>
      <c r="I5" s="77">
        <f t="shared" si="0"/>
        <v>2.2248227785091634</v>
      </c>
      <c r="J5" s="45">
        <v>170182653</v>
      </c>
      <c r="K5" s="45">
        <v>391330538</v>
      </c>
      <c r="L5" s="45">
        <v>221147885</v>
      </c>
      <c r="M5" s="45">
        <v>190310276</v>
      </c>
      <c r="N5" s="45">
        <v>185305307</v>
      </c>
      <c r="O5" s="45">
        <v>55700371</v>
      </c>
      <c r="P5" s="45">
        <v>107914098</v>
      </c>
      <c r="Q5" s="45">
        <v>5105284</v>
      </c>
      <c r="R5" s="45">
        <v>4332267</v>
      </c>
      <c r="S5" s="45">
        <v>1911833</v>
      </c>
      <c r="T5" s="45">
        <v>-2806099</v>
      </c>
      <c r="U5" s="45">
        <v>4109906</v>
      </c>
      <c r="V5" s="45">
        <v>3215640</v>
      </c>
    </row>
    <row r="6" spans="1:22" x14ac:dyDescent="0.2">
      <c r="B6" t="s">
        <v>23</v>
      </c>
      <c r="C6" s="45">
        <v>29298557</v>
      </c>
      <c r="D6" s="45">
        <v>-22655499</v>
      </c>
      <c r="E6" s="45">
        <v>6643058</v>
      </c>
      <c r="F6" s="45">
        <v>-1014319</v>
      </c>
      <c r="G6" s="45">
        <v>-682987</v>
      </c>
      <c r="H6" s="45">
        <v>11917322</v>
      </c>
      <c r="I6" s="77">
        <f>H6/$M$21*1000</f>
        <v>2.7368663761154748</v>
      </c>
      <c r="J6" s="45">
        <v>160418135</v>
      </c>
      <c r="K6" s="45">
        <v>377621667</v>
      </c>
      <c r="L6" s="45">
        <v>217203532</v>
      </c>
      <c r="M6" s="45">
        <v>205327661</v>
      </c>
      <c r="N6" s="45">
        <v>190748131</v>
      </c>
      <c r="O6" s="45">
        <v>60946992</v>
      </c>
      <c r="P6" s="45">
        <v>117198683</v>
      </c>
      <c r="Q6" s="45">
        <v>1889644</v>
      </c>
      <c r="R6" s="45">
        <v>6721768</v>
      </c>
      <c r="S6" s="45">
        <v>-5397896</v>
      </c>
      <c r="T6" s="45">
        <v>-6991202</v>
      </c>
      <c r="U6" s="45">
        <v>3461959</v>
      </c>
      <c r="V6" s="45">
        <v>-8927139</v>
      </c>
    </row>
    <row r="7" spans="1:22" x14ac:dyDescent="0.2">
      <c r="B7" t="s">
        <v>110</v>
      </c>
      <c r="C7" s="45">
        <v>31193321</v>
      </c>
      <c r="D7" s="45">
        <v>-16108639</v>
      </c>
      <c r="E7" s="45">
        <v>15084682</v>
      </c>
      <c r="F7" s="45">
        <v>-1117677</v>
      </c>
      <c r="G7" s="45">
        <v>-441999</v>
      </c>
      <c r="H7" s="45">
        <v>8927802</v>
      </c>
      <c r="I7" s="77">
        <f t="shared" ref="I7:I9" si="1">H7/$M$20*1000</f>
        <v>2.0503097177718694</v>
      </c>
      <c r="J7" s="45">
        <v>148403938</v>
      </c>
      <c r="K7" s="45">
        <v>361203698</v>
      </c>
      <c r="L7" s="45">
        <v>212799760</v>
      </c>
      <c r="M7" s="45">
        <v>185196368</v>
      </c>
      <c r="N7" s="45">
        <v>187128409</v>
      </c>
      <c r="O7" s="45">
        <v>65816129</v>
      </c>
      <c r="P7" s="45">
        <v>77325507</v>
      </c>
      <c r="Q7" s="45">
        <v>10812720</v>
      </c>
      <c r="R7" s="45">
        <v>3928457</v>
      </c>
      <c r="S7" s="45">
        <v>17299230</v>
      </c>
      <c r="T7" s="45">
        <v>-28332188</v>
      </c>
      <c r="U7" s="45">
        <v>7102330</v>
      </c>
      <c r="V7" s="45">
        <v>-3930628</v>
      </c>
    </row>
    <row r="8" spans="1:22" x14ac:dyDescent="0.2">
      <c r="B8" t="s">
        <v>109</v>
      </c>
      <c r="C8" s="45">
        <v>17804867</v>
      </c>
      <c r="D8" s="45">
        <v>-8508992</v>
      </c>
      <c r="E8" s="45">
        <v>9295875</v>
      </c>
      <c r="F8" s="45">
        <v>-743244</v>
      </c>
      <c r="G8" s="45">
        <v>-724530</v>
      </c>
      <c r="H8" s="45">
        <v>14493845</v>
      </c>
      <c r="I8" s="77">
        <f t="shared" si="1"/>
        <v>3.3285764235563491</v>
      </c>
      <c r="J8" s="45">
        <v>140131731</v>
      </c>
      <c r="K8" s="45">
        <v>341601215</v>
      </c>
      <c r="L8" s="45">
        <v>201469484</v>
      </c>
      <c r="M8" s="45">
        <v>179330798</v>
      </c>
      <c r="N8" s="45">
        <v>178927848</v>
      </c>
      <c r="O8" s="45">
        <v>54628205</v>
      </c>
      <c r="P8" s="45">
        <v>81793532</v>
      </c>
      <c r="Q8" s="45">
        <v>14743348</v>
      </c>
      <c r="R8" s="45">
        <v>1171529</v>
      </c>
      <c r="S8" s="45">
        <v>-11956485</v>
      </c>
      <c r="T8" s="45">
        <v>-3113716</v>
      </c>
      <c r="U8" s="45">
        <v>0</v>
      </c>
      <c r="V8" s="45">
        <v>-15070201</v>
      </c>
    </row>
    <row r="9" spans="1:22" x14ac:dyDescent="0.2">
      <c r="B9" t="s">
        <v>108</v>
      </c>
      <c r="C9" s="45">
        <v>4470436</v>
      </c>
      <c r="D9" s="45">
        <v>-2449880</v>
      </c>
      <c r="E9" s="45">
        <v>2020556</v>
      </c>
      <c r="F9" s="45">
        <v>-350063</v>
      </c>
      <c r="G9" s="45">
        <v>-575887</v>
      </c>
      <c r="H9" s="45">
        <v>666474</v>
      </c>
      <c r="I9" s="77">
        <f t="shared" si="1"/>
        <v>0.15305873930025429</v>
      </c>
      <c r="J9" s="45">
        <v>129508712</v>
      </c>
      <c r="K9" s="45">
        <v>319105330</v>
      </c>
      <c r="L9" s="45">
        <v>189596618</v>
      </c>
      <c r="M9" s="45">
        <v>181594498</v>
      </c>
      <c r="N9" s="45">
        <v>173121096</v>
      </c>
      <c r="O9" s="45">
        <v>57189556</v>
      </c>
      <c r="P9" s="45">
        <v>59954849</v>
      </c>
      <c r="Q9" s="45">
        <v>29813549</v>
      </c>
      <c r="R9" s="45">
        <v>3799199</v>
      </c>
      <c r="S9" s="45">
        <v>32029958</v>
      </c>
      <c r="T9" s="45">
        <v>-4060649</v>
      </c>
      <c r="U9" s="45">
        <v>-3784073</v>
      </c>
      <c r="V9" s="45">
        <v>24185236</v>
      </c>
    </row>
    <row r="10" spans="1:22" x14ac:dyDescent="0.2">
      <c r="B10" t="s">
        <v>107</v>
      </c>
      <c r="C10" s="45">
        <v>8923490</v>
      </c>
      <c r="D10" s="45">
        <v>-5057521</v>
      </c>
      <c r="E10" s="45">
        <v>3865969</v>
      </c>
      <c r="F10" s="45">
        <v>-326742</v>
      </c>
      <c r="G10" s="45">
        <v>-476174</v>
      </c>
      <c r="H10" s="45">
        <v>4540066</v>
      </c>
      <c r="I10" s="77">
        <f>H10/$M$20*1000</f>
        <v>1.0426464922861931</v>
      </c>
      <c r="J10" s="45">
        <v>136071897</v>
      </c>
      <c r="K10" s="45">
        <v>233962584</v>
      </c>
      <c r="L10" s="45">
        <v>97890687</v>
      </c>
      <c r="M10" s="45">
        <v>94888743</v>
      </c>
      <c r="N10" s="45">
        <v>70673122</v>
      </c>
      <c r="O10" s="45">
        <v>29742659</v>
      </c>
      <c r="P10" s="45">
        <v>44040609</v>
      </c>
      <c r="Q10" s="45">
        <v>5628313</v>
      </c>
      <c r="R10" s="45">
        <v>2621355</v>
      </c>
      <c r="S10" s="45">
        <v>4744903</v>
      </c>
      <c r="T10" s="45">
        <v>-3052199</v>
      </c>
      <c r="U10" s="45">
        <v>-690151</v>
      </c>
      <c r="V10" s="45">
        <v>1002553</v>
      </c>
    </row>
    <row r="11" spans="1:22" x14ac:dyDescent="0.2">
      <c r="B11" t="s">
        <v>106</v>
      </c>
      <c r="C11" s="45">
        <v>23412970</v>
      </c>
      <c r="D11" s="45">
        <v>-9314354</v>
      </c>
      <c r="E11" s="45">
        <v>14098616</v>
      </c>
      <c r="F11" s="45">
        <v>-1014182</v>
      </c>
      <c r="G11" s="45">
        <v>-623512</v>
      </c>
      <c r="H11" s="45">
        <v>11932494</v>
      </c>
      <c r="I11" s="77"/>
      <c r="J11" s="45">
        <v>131699161</v>
      </c>
      <c r="K11" s="45">
        <v>230417689</v>
      </c>
      <c r="L11" s="45">
        <v>98718528</v>
      </c>
      <c r="M11" s="45">
        <v>91216562</v>
      </c>
      <c r="N11" s="45">
        <v>75081616</v>
      </c>
      <c r="O11" s="45">
        <v>28542791</v>
      </c>
      <c r="P11" s="45">
        <v>37928893</v>
      </c>
      <c r="Q11" s="45">
        <v>4823696</v>
      </c>
      <c r="R11" s="45">
        <v>4781458</v>
      </c>
      <c r="S11" s="45">
        <v>2336560</v>
      </c>
      <c r="T11" s="45">
        <v>-473679</v>
      </c>
      <c r="U11" s="45">
        <v>-1543842</v>
      </c>
      <c r="V11" s="45">
        <v>319039</v>
      </c>
    </row>
    <row r="12" spans="1:22" x14ac:dyDescent="0.2">
      <c r="B12" t="s">
        <v>105</v>
      </c>
      <c r="C12" s="45">
        <v>20679434</v>
      </c>
      <c r="D12" s="45">
        <v>-7031668</v>
      </c>
      <c r="E12" s="45">
        <v>13647766</v>
      </c>
      <c r="F12" s="45">
        <v>-276111</v>
      </c>
      <c r="G12" s="45">
        <v>-502411</v>
      </c>
      <c r="H12" s="45">
        <v>11166795</v>
      </c>
      <c r="I12" s="77"/>
      <c r="J12" s="45">
        <v>119542265</v>
      </c>
      <c r="K12" s="45">
        <v>219638744</v>
      </c>
      <c r="L12" s="45">
        <v>100096479</v>
      </c>
      <c r="M12" s="45">
        <v>102471473</v>
      </c>
      <c r="N12" s="45">
        <v>81301092</v>
      </c>
      <c r="O12" s="45">
        <v>31955358</v>
      </c>
      <c r="P12" s="45">
        <v>50375165</v>
      </c>
      <c r="Q12" s="45">
        <v>4504657</v>
      </c>
      <c r="R12" s="45">
        <v>7097859</v>
      </c>
      <c r="S12" s="45">
        <v>6652218</v>
      </c>
      <c r="T12" s="45">
        <v>-10662010</v>
      </c>
      <c r="U12" s="45">
        <v>96476</v>
      </c>
      <c r="V12" s="45">
        <v>-3913316</v>
      </c>
    </row>
    <row r="13" spans="1:22" x14ac:dyDescent="0.2">
      <c r="B13" t="s">
        <v>104</v>
      </c>
      <c r="C13" s="45">
        <v>28015120</v>
      </c>
      <c r="D13" s="45">
        <v>-13594810</v>
      </c>
      <c r="E13" s="45">
        <v>14420310</v>
      </c>
      <c r="F13" s="45">
        <v>-553821</v>
      </c>
      <c r="G13" s="45">
        <v>-612507</v>
      </c>
      <c r="H13" s="45">
        <v>10551404</v>
      </c>
      <c r="J13" s="45">
        <v>99447328</v>
      </c>
      <c r="K13" s="45">
        <v>210849493</v>
      </c>
      <c r="L13" s="45">
        <v>111402165</v>
      </c>
      <c r="M13" s="45">
        <v>101733721</v>
      </c>
      <c r="N13" s="45">
        <v>94918698</v>
      </c>
      <c r="O13" s="45">
        <v>35875029</v>
      </c>
      <c r="P13" s="45">
        <v>42835185</v>
      </c>
      <c r="Q13" s="45">
        <v>8417973</v>
      </c>
      <c r="R13" s="45">
        <v>5629801</v>
      </c>
      <c r="S13" s="45">
        <v>6542247</v>
      </c>
      <c r="T13" s="45">
        <v>-5505886</v>
      </c>
      <c r="U13" s="45">
        <v>-364833</v>
      </c>
      <c r="V13" s="45">
        <v>671528</v>
      </c>
    </row>
    <row r="14" spans="1:22" x14ac:dyDescent="0.2">
      <c r="B14" t="s">
        <v>103</v>
      </c>
      <c r="C14" s="45">
        <v>12986441</v>
      </c>
      <c r="D14" s="45">
        <v>-6774097</v>
      </c>
      <c r="E14" s="45">
        <v>6212344</v>
      </c>
      <c r="F14" s="45">
        <v>-456893</v>
      </c>
      <c r="G14" s="45">
        <v>-594679</v>
      </c>
      <c r="H14" s="45">
        <v>5396149</v>
      </c>
      <c r="J14" s="45">
        <v>94604677</v>
      </c>
      <c r="K14" s="45">
        <v>207714674</v>
      </c>
      <c r="L14" s="45">
        <v>113109997</v>
      </c>
      <c r="M14" s="45">
        <v>94043347</v>
      </c>
      <c r="N14" s="45">
        <v>93266933</v>
      </c>
      <c r="O14" s="45">
        <v>41595779</v>
      </c>
      <c r="P14" s="45">
        <v>34311891</v>
      </c>
      <c r="Q14" s="45">
        <v>7746445</v>
      </c>
      <c r="R14" s="45">
        <v>1795510</v>
      </c>
      <c r="S14" s="45">
        <v>-2253107</v>
      </c>
      <c r="T14" s="45">
        <v>-1821246</v>
      </c>
      <c r="U14" s="45">
        <v>-1892853</v>
      </c>
      <c r="V14" s="45">
        <v>-5967206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71546737</v>
      </c>
      <c r="C18" s="26">
        <v>90000000</v>
      </c>
      <c r="D18" s="26">
        <f>VLOOKUP(A1,'2020'!A40:F210,6,FALSE)</f>
        <v>28294994</v>
      </c>
      <c r="E18" s="82">
        <v>31000000</v>
      </c>
      <c r="F18" s="4">
        <f>D18/E18</f>
        <v>0.91274174193548385</v>
      </c>
      <c r="G18" s="139">
        <v>0</v>
      </c>
      <c r="J18" s="6">
        <v>2020</v>
      </c>
      <c r="K18" s="17">
        <f>VLOOKUP(A1,'2020'!A40:B210,2,FALSE)</f>
        <v>33495139</v>
      </c>
      <c r="L18" s="17">
        <f>VLOOKUP(A1,'2020'!A40:C210,3,FALSE)</f>
        <v>89129915</v>
      </c>
      <c r="M18" s="23">
        <f>VLOOKUP(A1,'2020'!A40:D210,4,FALSE)</f>
        <v>3349513900</v>
      </c>
      <c r="N18" s="6"/>
      <c r="O18" s="6"/>
    </row>
    <row r="19" spans="1:17" x14ac:dyDescent="0.2">
      <c r="A19" s="13">
        <v>2021</v>
      </c>
      <c r="B19" s="26">
        <f>VLOOKUP(A1,'2021'!A40:E210,5,FALSE)</f>
        <v>84985606</v>
      </c>
      <c r="C19" s="26">
        <v>75000000</v>
      </c>
      <c r="D19" s="26">
        <f>VLOOKUP(A1,'2021'!A40:F210,6,FALSE)</f>
        <v>38824562</v>
      </c>
      <c r="E19" s="26">
        <v>35000000</v>
      </c>
      <c r="F19" s="4">
        <f>D19/E19</f>
        <v>1.1092732000000001</v>
      </c>
      <c r="G19" s="140"/>
      <c r="J19" s="6">
        <v>2021</v>
      </c>
      <c r="K19" s="17">
        <f>VLOOKUP(A1,'2021'!A40:B210,2,FALSE)</f>
        <v>43543675</v>
      </c>
      <c r="L19" s="17">
        <f>VLOOKUP(A1,'2021'!A40:C210,3,FALSE)</f>
        <v>131407411</v>
      </c>
      <c r="M19" s="23">
        <f>VLOOKUP(A1,'2021'!A40:D210,4,FALSE)</f>
        <v>4354367500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62392603</v>
      </c>
      <c r="C20" s="26">
        <v>100000000</v>
      </c>
      <c r="D20" s="26">
        <f>VLOOKUP(A1,'2022'!A40:F210,6,FALSE)</f>
        <v>28830869</v>
      </c>
      <c r="E20" s="26">
        <v>30000000</v>
      </c>
      <c r="F20" s="4">
        <f>D20/E20</f>
        <v>0.96102896666666671</v>
      </c>
      <c r="G20" s="140"/>
      <c r="J20" s="13">
        <v>2022</v>
      </c>
      <c r="K20" s="17">
        <f>VLOOKUP(A1,'2022'!A40:B210,2,FALSE)</f>
        <v>43543675</v>
      </c>
      <c r="L20" s="17">
        <f>VLOOKUP(A1,'2022'!A40:C210,3,FALSE)</f>
        <v>148521843</v>
      </c>
      <c r="M20" s="23">
        <f>VLOOKUP(A1,'2022'!A40:D210,4,FALSE)</f>
        <v>4354367500</v>
      </c>
      <c r="N20" s="23"/>
      <c r="O20" s="6"/>
    </row>
    <row r="21" spans="1:17" x14ac:dyDescent="0.2">
      <c r="A21" s="13">
        <v>2023</v>
      </c>
      <c r="B21" s="3">
        <f>VLOOKUP(A1,'2023'!A40:E210,5,FALSE)</f>
        <v>103334072</v>
      </c>
      <c r="C21" s="76"/>
      <c r="D21" s="26">
        <f>VLOOKUP(A1,'2023'!A40:F210,6,FALSE)</f>
        <v>33125469</v>
      </c>
      <c r="E21" s="3">
        <v>30000000</v>
      </c>
      <c r="F21" s="4">
        <f>D21/E21</f>
        <v>1.1041822999999999</v>
      </c>
      <c r="G21" s="141"/>
      <c r="J21" s="13">
        <v>2023</v>
      </c>
      <c r="K21" s="17">
        <f>VLOOKUP(A1,'2023'!A40:B210,2,FALSE)</f>
        <v>43543675</v>
      </c>
      <c r="L21" s="17">
        <f>VLOOKUP(A1,'2023'!A40:C210,3,FALSE)</f>
        <v>182369488</v>
      </c>
      <c r="M21" s="23">
        <f>VLOOKUP(A1,'2023'!A40:D210,4,FALSE)</f>
        <v>4354367500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43543675</v>
      </c>
      <c r="L22" s="17">
        <f>L21</f>
        <v>182369488</v>
      </c>
      <c r="M22" s="23">
        <f>M21</f>
        <v>4354367500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60">
        <v>90000</v>
      </c>
      <c r="D31" s="26">
        <f>VLOOKUP(B31,A18:D21,4,FALSE)</f>
        <v>38824562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7.607412327967265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6.8896343728451956</v>
      </c>
      <c r="L32" s="13" t="e">
        <f>E22/N22*1000</f>
        <v>#DIV/0!</v>
      </c>
      <c r="N32" s="130" t="s">
        <v>71</v>
      </c>
      <c r="O32" s="131"/>
      <c r="P32" s="74">
        <f>K31*P26</f>
        <v>95.396950592709501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86.396015035478754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41.881969769432651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ADC2D-6966-1E42-9706-3C45142C70D1}">
  <sheetPr codeName="Sheet48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160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443239</v>
      </c>
      <c r="D3" s="45">
        <v>-331191</v>
      </c>
      <c r="E3" s="45">
        <v>102644</v>
      </c>
      <c r="F3" s="45">
        <v>-14724</v>
      </c>
      <c r="G3" s="45">
        <v>-16356</v>
      </c>
      <c r="H3" s="45">
        <v>66305</v>
      </c>
      <c r="I3" s="77">
        <f t="shared" ref="I3:I5" si="0">H3/$M$21*1000</f>
        <v>0.10872310092221638</v>
      </c>
      <c r="J3" s="45">
        <v>7953521</v>
      </c>
      <c r="K3" s="45">
        <v>16888336</v>
      </c>
      <c r="L3" s="45">
        <v>8934815</v>
      </c>
      <c r="M3" s="45">
        <v>13979058</v>
      </c>
      <c r="N3" s="45">
        <v>6915492</v>
      </c>
      <c r="O3" s="45">
        <v>6550910</v>
      </c>
      <c r="P3" s="45">
        <v>4704442</v>
      </c>
      <c r="Q3" s="45">
        <v>2307305</v>
      </c>
      <c r="R3" s="45">
        <v>196710</v>
      </c>
      <c r="S3" s="45">
        <v>1849938</v>
      </c>
      <c r="T3" s="45">
        <v>-103296</v>
      </c>
      <c r="U3" s="45">
        <v>350723</v>
      </c>
      <c r="V3" s="45">
        <v>2097366</v>
      </c>
    </row>
    <row r="4" spans="1:22" x14ac:dyDescent="0.2">
      <c r="B4" t="s">
        <v>21</v>
      </c>
      <c r="C4" s="45">
        <v>237754</v>
      </c>
      <c r="D4" s="45">
        <v>-168259</v>
      </c>
      <c r="E4" s="45">
        <v>66920</v>
      </c>
      <c r="F4" s="45">
        <v>-9034</v>
      </c>
      <c r="G4" s="45">
        <v>-15092</v>
      </c>
      <c r="H4" s="45">
        <v>16992</v>
      </c>
      <c r="I4" s="77">
        <f t="shared" si="0"/>
        <v>2.7862498014784718E-2</v>
      </c>
      <c r="J4" s="45">
        <v>7880631</v>
      </c>
      <c r="K4" s="45">
        <v>14142981</v>
      </c>
      <c r="L4" s="45">
        <v>6262349</v>
      </c>
      <c r="M4" s="45">
        <v>11202075</v>
      </c>
      <c r="N4" s="45">
        <v>4141026</v>
      </c>
      <c r="O4" s="45">
        <v>6276881</v>
      </c>
      <c r="P4" s="45">
        <v>4284693</v>
      </c>
      <c r="Q4" s="45">
        <v>209969</v>
      </c>
      <c r="R4" s="45">
        <v>192810</v>
      </c>
      <c r="S4" s="45">
        <v>-1203141</v>
      </c>
      <c r="T4" s="45">
        <v>1181605</v>
      </c>
      <c r="U4" s="45">
        <v>78748</v>
      </c>
      <c r="V4" s="45">
        <v>57212</v>
      </c>
    </row>
    <row r="5" spans="1:22" x14ac:dyDescent="0.2">
      <c r="B5" t="s">
        <v>22</v>
      </c>
      <c r="C5" s="45">
        <v>162870</v>
      </c>
      <c r="D5" s="45">
        <v>-131260</v>
      </c>
      <c r="E5" s="45">
        <v>31190</v>
      </c>
      <c r="F5" s="45">
        <v>-9049</v>
      </c>
      <c r="G5" s="45">
        <v>-45328</v>
      </c>
      <c r="H5" s="45">
        <v>10488</v>
      </c>
      <c r="I5" s="77">
        <f t="shared" si="0"/>
        <v>1.7197615300086046E-2</v>
      </c>
      <c r="J5" s="45">
        <v>7875168</v>
      </c>
      <c r="K5" s="45">
        <v>14047269</v>
      </c>
      <c r="L5" s="45">
        <v>6172100</v>
      </c>
      <c r="M5" s="45">
        <v>11208545</v>
      </c>
      <c r="N5" s="45">
        <v>4210605</v>
      </c>
      <c r="O5" s="45">
        <v>6310161</v>
      </c>
      <c r="P5" s="45">
        <v>4360389</v>
      </c>
      <c r="Q5" s="45">
        <v>152757</v>
      </c>
      <c r="R5" s="45">
        <v>186000</v>
      </c>
      <c r="S5" s="45">
        <v>1153319</v>
      </c>
      <c r="T5" s="45">
        <v>-1170019</v>
      </c>
      <c r="U5" s="45">
        <v>-35868</v>
      </c>
      <c r="V5" s="45">
        <v>-52569</v>
      </c>
    </row>
    <row r="6" spans="1:22" x14ac:dyDescent="0.2">
      <c r="B6" t="s">
        <v>23</v>
      </c>
      <c r="C6" s="45">
        <v>197748</v>
      </c>
      <c r="D6" s="45">
        <v>-154429</v>
      </c>
      <c r="E6" s="45">
        <v>42362</v>
      </c>
      <c r="F6" s="45">
        <v>-10023</v>
      </c>
      <c r="G6" s="45">
        <v>-19961</v>
      </c>
      <c r="H6" s="45">
        <v>78894</v>
      </c>
      <c r="I6" s="77">
        <f>H6/$M$21*1000</f>
        <v>0.12936581440550998</v>
      </c>
      <c r="J6" s="45">
        <v>7866878</v>
      </c>
      <c r="K6" s="45">
        <v>13826655</v>
      </c>
      <c r="L6" s="45">
        <v>5959776</v>
      </c>
      <c r="M6" s="45">
        <v>10977162</v>
      </c>
      <c r="N6" s="45">
        <v>3818352</v>
      </c>
      <c r="O6" s="45">
        <v>6037094</v>
      </c>
      <c r="P6" s="45">
        <v>4362268</v>
      </c>
      <c r="Q6" s="45">
        <v>205326</v>
      </c>
      <c r="R6" s="45">
        <v>177100</v>
      </c>
      <c r="S6" s="45">
        <v>-75364</v>
      </c>
      <c r="T6" s="45">
        <v>1143141</v>
      </c>
      <c r="U6" s="45">
        <v>-1108364</v>
      </c>
      <c r="V6" s="45">
        <v>-40587</v>
      </c>
    </row>
    <row r="7" spans="1:22" x14ac:dyDescent="0.2">
      <c r="B7" t="s">
        <v>110</v>
      </c>
      <c r="C7" s="45">
        <v>402409</v>
      </c>
      <c r="D7" s="45">
        <v>-281089</v>
      </c>
      <c r="E7" s="45">
        <v>109771</v>
      </c>
      <c r="F7" s="45">
        <v>-23451</v>
      </c>
      <c r="G7" s="45">
        <v>-45757</v>
      </c>
      <c r="H7" s="45">
        <v>4465</v>
      </c>
      <c r="I7" s="77">
        <f t="shared" ref="I7:I9" si="1">H7/$M$20*1000</f>
        <v>7.321448542609096E-3</v>
      </c>
      <c r="J7" s="45">
        <v>7747754</v>
      </c>
      <c r="K7" s="45">
        <v>14743365</v>
      </c>
      <c r="L7" s="45">
        <v>6995611</v>
      </c>
      <c r="M7" s="45">
        <v>10894301</v>
      </c>
      <c r="N7" s="45">
        <v>3941323</v>
      </c>
      <c r="O7" s="45">
        <v>5923241</v>
      </c>
      <c r="P7" s="45">
        <v>4347131</v>
      </c>
      <c r="Q7" s="45">
        <v>245922</v>
      </c>
      <c r="R7" s="45">
        <v>176800</v>
      </c>
      <c r="S7" s="45">
        <v>-151011</v>
      </c>
      <c r="T7" s="45">
        <v>929683</v>
      </c>
      <c r="U7" s="45">
        <v>-1515271</v>
      </c>
      <c r="V7" s="45">
        <v>-736599</v>
      </c>
    </row>
    <row r="8" spans="1:22" x14ac:dyDescent="0.2">
      <c r="B8" t="s">
        <v>109</v>
      </c>
      <c r="C8" s="45">
        <v>427634</v>
      </c>
      <c r="D8" s="45">
        <v>-310119</v>
      </c>
      <c r="E8" s="45">
        <v>113449</v>
      </c>
      <c r="F8" s="45">
        <v>-23878</v>
      </c>
      <c r="G8" s="45">
        <v>-45686</v>
      </c>
      <c r="H8" s="45">
        <v>-996</v>
      </c>
      <c r="I8" s="77">
        <f t="shared" si="1"/>
        <v>-1.6331831463468442E-3</v>
      </c>
      <c r="J8" s="45">
        <v>7519635</v>
      </c>
      <c r="K8" s="45">
        <v>15828668</v>
      </c>
      <c r="L8" s="45">
        <v>8309033</v>
      </c>
      <c r="M8" s="45">
        <v>12180494</v>
      </c>
      <c r="N8" s="45">
        <v>3595202</v>
      </c>
      <c r="O8" s="45">
        <v>5629738</v>
      </c>
      <c r="P8" s="45">
        <v>4281051</v>
      </c>
      <c r="Q8" s="45">
        <v>982499</v>
      </c>
      <c r="R8" s="45">
        <v>1081191</v>
      </c>
      <c r="S8" s="45">
        <v>-805272</v>
      </c>
      <c r="T8" s="45">
        <v>356144</v>
      </c>
      <c r="U8" s="45">
        <v>177611</v>
      </c>
      <c r="V8" s="45">
        <v>-271516</v>
      </c>
    </row>
    <row r="9" spans="1:22" x14ac:dyDescent="0.2">
      <c r="B9" t="s">
        <v>108</v>
      </c>
      <c r="C9" s="45">
        <v>581741</v>
      </c>
      <c r="D9" s="45">
        <v>-333211</v>
      </c>
      <c r="E9" s="45">
        <v>242145</v>
      </c>
      <c r="F9" s="45">
        <v>-14584</v>
      </c>
      <c r="G9" s="45">
        <v>-118148</v>
      </c>
      <c r="H9" s="45">
        <v>85703</v>
      </c>
      <c r="I9" s="77">
        <f t="shared" si="1"/>
        <v>0.1405308184652245</v>
      </c>
      <c r="J9" s="45">
        <v>7752828</v>
      </c>
      <c r="K9" s="45">
        <v>16032990</v>
      </c>
      <c r="L9" s="45">
        <v>8280161</v>
      </c>
      <c r="M9" s="45">
        <v>12128354</v>
      </c>
      <c r="N9" s="45">
        <v>3672142</v>
      </c>
      <c r="O9" s="45">
        <v>5370401</v>
      </c>
      <c r="P9" s="45">
        <v>4216438</v>
      </c>
      <c r="Q9" s="45">
        <v>1254033</v>
      </c>
      <c r="R9" s="45">
        <v>1080180</v>
      </c>
      <c r="S9" s="45">
        <v>-79025</v>
      </c>
      <c r="T9" s="45">
        <v>35354</v>
      </c>
      <c r="U9" s="45">
        <v>-277949</v>
      </c>
      <c r="V9" s="45">
        <v>-321620</v>
      </c>
    </row>
    <row r="10" spans="1:22" x14ac:dyDescent="0.2">
      <c r="B10" t="s">
        <v>107</v>
      </c>
      <c r="C10" s="45">
        <v>530699</v>
      </c>
      <c r="D10" s="45">
        <v>-346608</v>
      </c>
      <c r="E10" s="45">
        <v>172332</v>
      </c>
      <c r="F10" s="45">
        <v>-36166</v>
      </c>
      <c r="G10" s="45">
        <v>-37646</v>
      </c>
      <c r="H10" s="45">
        <v>63408</v>
      </c>
      <c r="I10" s="77">
        <f>H10/$M$20*1000</f>
        <v>0.1039727680156232</v>
      </c>
      <c r="J10" s="45">
        <v>7666777</v>
      </c>
      <c r="K10" s="45">
        <v>16393207</v>
      </c>
      <c r="L10" s="45">
        <v>8726430</v>
      </c>
      <c r="M10" s="45">
        <v>11100305</v>
      </c>
      <c r="N10" s="45">
        <v>4098171</v>
      </c>
      <c r="O10" s="45">
        <v>4042017</v>
      </c>
      <c r="P10" s="45">
        <v>3846098</v>
      </c>
      <c r="Q10" s="45">
        <v>1575636</v>
      </c>
      <c r="R10" s="45">
        <v>1444110</v>
      </c>
      <c r="S10" s="45">
        <v>-1495988</v>
      </c>
      <c r="T10" s="45">
        <v>1629673</v>
      </c>
      <c r="U10" s="45">
        <v>441714</v>
      </c>
      <c r="V10" s="45">
        <v>575398</v>
      </c>
    </row>
    <row r="11" spans="1:22" x14ac:dyDescent="0.2">
      <c r="B11" t="s">
        <v>106</v>
      </c>
      <c r="C11" s="45">
        <v>924316</v>
      </c>
      <c r="D11" s="45">
        <v>-518123</v>
      </c>
      <c r="E11" s="45">
        <v>395966</v>
      </c>
      <c r="F11" s="45">
        <v>-58431</v>
      </c>
      <c r="G11" s="45">
        <v>-48873</v>
      </c>
      <c r="H11" s="45">
        <v>818358</v>
      </c>
      <c r="I11" s="77"/>
      <c r="J11" s="45">
        <v>7681626</v>
      </c>
      <c r="K11" s="45">
        <v>16858067</v>
      </c>
      <c r="L11" s="45">
        <v>9176440</v>
      </c>
      <c r="M11" s="45">
        <v>11217783</v>
      </c>
      <c r="N11" s="45">
        <v>4667742</v>
      </c>
      <c r="O11" s="45">
        <v>3846703</v>
      </c>
      <c r="P11" s="45">
        <v>3435881</v>
      </c>
      <c r="Q11" s="45">
        <v>1000228</v>
      </c>
      <c r="R11" s="45">
        <v>2737903</v>
      </c>
      <c r="S11" s="45">
        <v>-534778</v>
      </c>
      <c r="T11" s="45">
        <v>-4054948</v>
      </c>
      <c r="U11" s="45">
        <v>3197998</v>
      </c>
      <c r="V11" s="45">
        <v>-1391727</v>
      </c>
    </row>
    <row r="12" spans="1:22" x14ac:dyDescent="0.2">
      <c r="B12" t="s">
        <v>105</v>
      </c>
      <c r="C12" s="45">
        <v>538721</v>
      </c>
      <c r="D12" s="45">
        <v>-361536</v>
      </c>
      <c r="E12" s="45">
        <v>176975</v>
      </c>
      <c r="F12" s="45">
        <v>-64171</v>
      </c>
      <c r="G12" s="45">
        <v>-1620</v>
      </c>
      <c r="H12" s="45">
        <v>43257</v>
      </c>
      <c r="I12" s="77"/>
      <c r="J12" s="45">
        <v>5094189</v>
      </c>
      <c r="K12" s="45">
        <v>13917133</v>
      </c>
      <c r="L12" s="45">
        <v>8822944</v>
      </c>
      <c r="M12" s="45">
        <v>9496113</v>
      </c>
      <c r="N12" s="45">
        <v>5770613</v>
      </c>
      <c r="O12" s="45">
        <v>4295967</v>
      </c>
      <c r="P12" s="45">
        <v>2547416</v>
      </c>
      <c r="Q12" s="45">
        <v>2391956</v>
      </c>
      <c r="R12" s="45">
        <v>58032</v>
      </c>
      <c r="S12" s="45">
        <v>92369</v>
      </c>
      <c r="T12" s="45">
        <v>16018</v>
      </c>
      <c r="U12" s="45">
        <v>1920935</v>
      </c>
      <c r="V12" s="45">
        <v>2029322</v>
      </c>
    </row>
    <row r="13" spans="1:22" x14ac:dyDescent="0.2">
      <c r="B13" t="s">
        <v>104</v>
      </c>
      <c r="C13" s="45">
        <v>620926</v>
      </c>
      <c r="D13" s="45">
        <v>-402612</v>
      </c>
      <c r="E13" s="45">
        <v>214259</v>
      </c>
      <c r="F13" s="45">
        <v>-52903</v>
      </c>
      <c r="G13" s="45">
        <v>-17927</v>
      </c>
      <c r="H13" s="45">
        <v>50466</v>
      </c>
      <c r="J13" s="45">
        <v>4845191</v>
      </c>
      <c r="K13" s="45">
        <v>12088898</v>
      </c>
      <c r="L13" s="45">
        <v>7243707</v>
      </c>
      <c r="M13" s="45">
        <v>7631489</v>
      </c>
      <c r="N13" s="45">
        <v>6151421</v>
      </c>
      <c r="O13" s="45">
        <v>4391890</v>
      </c>
      <c r="P13" s="45">
        <v>2568028</v>
      </c>
      <c r="Q13" s="45">
        <v>362633</v>
      </c>
      <c r="R13" s="45">
        <v>81988</v>
      </c>
      <c r="S13" s="45">
        <v>-180810</v>
      </c>
      <c r="T13" s="45">
        <v>32138</v>
      </c>
      <c r="U13" s="45">
        <v>220620</v>
      </c>
      <c r="V13" s="45">
        <v>71947</v>
      </c>
    </row>
    <row r="14" spans="1:22" x14ac:dyDescent="0.2">
      <c r="B14" t="s">
        <v>103</v>
      </c>
      <c r="C14" s="45">
        <v>502972</v>
      </c>
      <c r="D14" s="45">
        <v>-377333</v>
      </c>
      <c r="E14" s="45">
        <v>123083</v>
      </c>
      <c r="F14" s="45">
        <v>-22931</v>
      </c>
      <c r="G14" s="45">
        <v>-15580</v>
      </c>
      <c r="H14" s="45">
        <v>41484</v>
      </c>
      <c r="J14" s="45">
        <v>4810658</v>
      </c>
      <c r="K14" s="45">
        <v>11853086</v>
      </c>
      <c r="L14" s="45">
        <v>7042427</v>
      </c>
      <c r="M14" s="45">
        <v>7319808</v>
      </c>
      <c r="N14" s="45">
        <v>5799160</v>
      </c>
      <c r="O14" s="45">
        <v>4478893</v>
      </c>
      <c r="P14" s="45">
        <v>2250634</v>
      </c>
      <c r="Q14" s="45">
        <v>290686</v>
      </c>
      <c r="R14" s="45">
        <v>109000</v>
      </c>
      <c r="S14" s="45">
        <v>-175104</v>
      </c>
      <c r="T14" s="45">
        <v>19707</v>
      </c>
      <c r="U14" s="45">
        <v>43145</v>
      </c>
      <c r="V14" s="45">
        <v>-112251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2487174</v>
      </c>
      <c r="C18" s="26">
        <v>2500000</v>
      </c>
      <c r="D18" s="26">
        <f>VLOOKUP(A1,'2020'!A40:F210,6,FALSE)</f>
        <v>711237</v>
      </c>
      <c r="E18" s="26">
        <v>650000</v>
      </c>
      <c r="F18" s="4">
        <f>D18/E18</f>
        <v>1.0942107692307692</v>
      </c>
      <c r="G18" s="139">
        <v>0</v>
      </c>
      <c r="J18" s="6">
        <v>2020</v>
      </c>
      <c r="K18" s="17">
        <f>VLOOKUP(A1,'2020'!A40:B210,2,FALSE)</f>
        <v>3184925</v>
      </c>
      <c r="L18" s="17">
        <f>VLOOKUP(A1,'2020'!A40:C210,3,FALSE)</f>
        <v>4790129</v>
      </c>
      <c r="M18" s="23">
        <f>VLOOKUP(A1,'2020'!A40:D210,4,FALSE)</f>
        <v>318492551</v>
      </c>
      <c r="N18" s="6"/>
      <c r="O18" s="6"/>
    </row>
    <row r="19" spans="1:17" x14ac:dyDescent="0.2">
      <c r="A19" s="13">
        <v>2021</v>
      </c>
      <c r="B19" s="26">
        <f>VLOOKUP(A1,'2021'!A40:E210,5,FALSE)</f>
        <v>2568688</v>
      </c>
      <c r="C19" s="26">
        <v>2800000</v>
      </c>
      <c r="D19" s="26">
        <f>VLOOKUP(A1,'2021'!A40:F210,6,FALSE)</f>
        <v>986154</v>
      </c>
      <c r="E19" s="26">
        <v>1444000</v>
      </c>
      <c r="F19" s="4">
        <f>D19/E19</f>
        <v>0.68293213296398891</v>
      </c>
      <c r="G19" s="140"/>
      <c r="J19" s="6">
        <v>2021</v>
      </c>
      <c r="K19" s="17">
        <f>VLOOKUP(A1,'2021'!A40:B210,2,FALSE)</f>
        <v>4998909</v>
      </c>
      <c r="L19" s="17">
        <f>VLOOKUP(A1,'2021'!A40:C210,3,FALSE)</f>
        <v>7671482</v>
      </c>
      <c r="M19" s="23">
        <f>VLOOKUP(A1,'2021'!A40:D210,4,FALSE)</f>
        <v>499890962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1908728</v>
      </c>
      <c r="C20" s="26">
        <v>5000000</v>
      </c>
      <c r="D20" s="26">
        <f>VLOOKUP(A1,'2022'!A40:F210,6,FALSE)</f>
        <v>146295</v>
      </c>
      <c r="E20" s="26">
        <v>1900000</v>
      </c>
      <c r="F20" s="4">
        <f>D20/E20</f>
        <v>7.6997368421052634E-2</v>
      </c>
      <c r="G20" s="140"/>
      <c r="J20" s="13">
        <v>2022</v>
      </c>
      <c r="K20" s="17">
        <f>VLOOKUP(A1,'2022'!A40:B210,2,FALSE)</f>
        <v>6098519</v>
      </c>
      <c r="L20" s="17">
        <f>VLOOKUP(A1,'2022'!A40:C210,3,FALSE)</f>
        <v>7747754</v>
      </c>
      <c r="M20" s="23">
        <f>VLOOKUP(A1,'2022'!A40:D210,4,FALSE)</f>
        <v>609851995</v>
      </c>
      <c r="N20" s="23"/>
      <c r="O20" s="6"/>
    </row>
    <row r="21" spans="1:17" x14ac:dyDescent="0.2">
      <c r="A21" s="13">
        <v>2023</v>
      </c>
      <c r="B21" s="3">
        <f>VLOOKUP(A1,'2023'!A40:E210,5,FALSE)</f>
        <v>1027526</v>
      </c>
      <c r="C21" s="3">
        <v>4000000</v>
      </c>
      <c r="D21" s="26">
        <f>VLOOKUP(A1,'2023'!A40:F210,6,FALSE)</f>
        <v>172654</v>
      </c>
      <c r="E21" s="3">
        <v>1400000</v>
      </c>
      <c r="F21" s="4">
        <f>D21/E21</f>
        <v>0.12332428571428572</v>
      </c>
      <c r="G21" s="141"/>
      <c r="J21" s="13">
        <v>2023</v>
      </c>
      <c r="K21" s="17">
        <f>VLOOKUP(A1,'2023'!A40:B210,2,FALSE)</f>
        <v>6098519</v>
      </c>
      <c r="L21" s="17">
        <f>VLOOKUP(A1,'2023'!A40:C210,3,FALSE)</f>
        <v>7953521</v>
      </c>
      <c r="M21" s="23">
        <f>VLOOKUP(A1,'2023'!A40:D210,4,FALSE)</f>
        <v>609851995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6098519</v>
      </c>
      <c r="L22" s="17">
        <f>L21</f>
        <v>7953521</v>
      </c>
      <c r="M22" s="23">
        <f>M21</f>
        <v>609851995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60">
        <v>102000</v>
      </c>
      <c r="D31" s="26">
        <f>VLOOKUP(B31,A18:D21,4,FALSE)</f>
        <v>986154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0.28314902864259711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2.2956389607284957</v>
      </c>
      <c r="L32" s="13" t="e">
        <f>E22/N22*1000</f>
        <v>#DIV/0!</v>
      </c>
      <c r="N32" s="130" t="s">
        <v>71</v>
      </c>
      <c r="O32" s="131"/>
      <c r="P32" s="74">
        <f>K31*P26</f>
        <v>3.5506888191781676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28.787312567535334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13.041723344694478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62D6B-F67C-7A41-AB11-12CA4770F142}">
  <sheetPr codeName="Sheet49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156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2031844</v>
      </c>
      <c r="D3" s="45">
        <v>-1473300</v>
      </c>
      <c r="E3" s="45">
        <v>554442</v>
      </c>
      <c r="F3" s="45">
        <v>-149306</v>
      </c>
      <c r="G3" s="45">
        <v>-142635</v>
      </c>
      <c r="H3" s="45">
        <v>1646480</v>
      </c>
      <c r="I3" s="77">
        <f t="shared" ref="I3:I5" si="0">H3/$M$21*1000</f>
        <v>0.84430345548993335</v>
      </c>
      <c r="J3" s="45">
        <v>45501776</v>
      </c>
      <c r="K3" s="45">
        <v>241376271</v>
      </c>
      <c r="L3" s="45">
        <v>195874494</v>
      </c>
      <c r="M3" s="45">
        <v>191577252</v>
      </c>
      <c r="N3" s="45">
        <v>90526016</v>
      </c>
      <c r="O3" s="45">
        <v>138598044</v>
      </c>
      <c r="P3" s="45">
        <v>47747113</v>
      </c>
      <c r="Q3" s="45">
        <v>3412094</v>
      </c>
      <c r="R3" s="45">
        <v>43507</v>
      </c>
      <c r="S3" s="45">
        <v>4178145</v>
      </c>
      <c r="T3" s="45">
        <v>-2039856</v>
      </c>
      <c r="U3" s="45">
        <v>-2161342</v>
      </c>
      <c r="V3" s="45">
        <v>-23053</v>
      </c>
    </row>
    <row r="4" spans="1:22" x14ac:dyDescent="0.2">
      <c r="B4" t="s">
        <v>21</v>
      </c>
      <c r="C4" s="45">
        <v>1073873</v>
      </c>
      <c r="D4" s="45">
        <v>-731352</v>
      </c>
      <c r="E4" s="45">
        <v>341731</v>
      </c>
      <c r="F4" s="45">
        <v>-62721</v>
      </c>
      <c r="G4" s="45">
        <v>-170254</v>
      </c>
      <c r="H4" s="45">
        <v>170505</v>
      </c>
      <c r="I4" s="77">
        <f t="shared" si="0"/>
        <v>8.7433774281079069E-2</v>
      </c>
      <c r="J4" s="45">
        <v>43859435</v>
      </c>
      <c r="K4" s="45">
        <v>249321510</v>
      </c>
      <c r="L4" s="45">
        <v>205462075</v>
      </c>
      <c r="M4" s="45">
        <v>199429637</v>
      </c>
      <c r="N4" s="45">
        <v>88100954</v>
      </c>
      <c r="O4" s="45">
        <v>137594490</v>
      </c>
      <c r="P4" s="45">
        <v>56499099</v>
      </c>
      <c r="Q4" s="45">
        <v>3434802</v>
      </c>
      <c r="R4" s="45">
        <v>49327</v>
      </c>
      <c r="S4" s="45">
        <v>-5680498</v>
      </c>
      <c r="T4" s="45">
        <v>4168100</v>
      </c>
      <c r="U4" s="45">
        <v>911579</v>
      </c>
      <c r="V4" s="45">
        <v>-600818</v>
      </c>
    </row>
    <row r="5" spans="1:22" x14ac:dyDescent="0.2">
      <c r="B5" t="s">
        <v>22</v>
      </c>
      <c r="C5" s="45">
        <v>1062129</v>
      </c>
      <c r="D5" s="45">
        <v>-726068</v>
      </c>
      <c r="E5" s="45">
        <v>327904</v>
      </c>
      <c r="F5" s="45">
        <v>-43370</v>
      </c>
      <c r="G5" s="45">
        <v>-200029</v>
      </c>
      <c r="H5" s="45">
        <v>-634774</v>
      </c>
      <c r="I5" s="77">
        <f t="shared" si="0"/>
        <v>-0.32550767798890173</v>
      </c>
      <c r="J5" s="45">
        <v>43723403</v>
      </c>
      <c r="K5" s="45">
        <v>256819929</v>
      </c>
      <c r="L5" s="45">
        <v>213096525</v>
      </c>
      <c r="M5" s="45">
        <v>198376122</v>
      </c>
      <c r="N5" s="45">
        <v>73857726</v>
      </c>
      <c r="O5" s="45">
        <v>138854034</v>
      </c>
      <c r="P5" s="45">
        <v>53503523</v>
      </c>
      <c r="Q5" s="45">
        <v>4035618</v>
      </c>
      <c r="R5" s="45">
        <v>51116</v>
      </c>
      <c r="S5" s="45">
        <v>-267306</v>
      </c>
      <c r="T5" s="45">
        <v>237027</v>
      </c>
      <c r="U5" s="45">
        <v>-1297874</v>
      </c>
      <c r="V5" s="45">
        <v>-1328154</v>
      </c>
    </row>
    <row r="6" spans="1:22" x14ac:dyDescent="0.2">
      <c r="B6" t="s">
        <v>23</v>
      </c>
      <c r="C6" s="45">
        <v>604102</v>
      </c>
      <c r="D6" s="45">
        <v>-455105</v>
      </c>
      <c r="E6" s="45">
        <v>148997</v>
      </c>
      <c r="F6" s="45">
        <v>-37356</v>
      </c>
      <c r="G6" s="45">
        <v>-158270</v>
      </c>
      <c r="H6" s="45">
        <v>-377221</v>
      </c>
      <c r="I6" s="77">
        <f>H6/$M$21*1000</f>
        <v>-0.19343629669559798</v>
      </c>
      <c r="J6" s="45">
        <v>44407462</v>
      </c>
      <c r="K6" s="45">
        <v>256194214</v>
      </c>
      <c r="L6" s="45">
        <v>211786752</v>
      </c>
      <c r="M6" s="45">
        <v>197806114</v>
      </c>
      <c r="N6" s="45">
        <v>78867723</v>
      </c>
      <c r="O6" s="45">
        <v>136904559</v>
      </c>
      <c r="P6" s="45">
        <v>53544029</v>
      </c>
      <c r="Q6" s="45">
        <v>5363772</v>
      </c>
      <c r="R6" s="45">
        <v>117301</v>
      </c>
      <c r="S6" s="45">
        <v>-1412332</v>
      </c>
      <c r="T6" s="45">
        <v>345617</v>
      </c>
      <c r="U6" s="45">
        <v>-2169683</v>
      </c>
      <c r="V6" s="45">
        <v>-3236397</v>
      </c>
    </row>
    <row r="7" spans="1:22" x14ac:dyDescent="0.2">
      <c r="B7" t="s">
        <v>110</v>
      </c>
      <c r="C7" s="45">
        <v>3243651</v>
      </c>
      <c r="D7" s="45">
        <v>-2150950</v>
      </c>
      <c r="E7" s="45">
        <v>1090357</v>
      </c>
      <c r="F7" s="45">
        <v>-240216</v>
      </c>
      <c r="G7" s="45">
        <v>-201743</v>
      </c>
      <c r="H7" s="45">
        <v>239063</v>
      </c>
      <c r="I7" s="77">
        <f t="shared" ref="I7:I9" si="1">H7/$M$20*1000</f>
        <v>0.12258983830947835</v>
      </c>
      <c r="J7" s="45">
        <v>44929694</v>
      </c>
      <c r="K7" s="45">
        <v>257365358</v>
      </c>
      <c r="L7" s="45">
        <v>212435663</v>
      </c>
      <c r="M7" s="45">
        <v>198276179</v>
      </c>
      <c r="N7" s="45">
        <v>74420660</v>
      </c>
      <c r="O7" s="45">
        <v>134484843</v>
      </c>
      <c r="P7" s="45">
        <v>52982482</v>
      </c>
      <c r="Q7" s="45">
        <v>8599941</v>
      </c>
      <c r="R7" s="45">
        <v>326704</v>
      </c>
      <c r="S7" s="45">
        <v>-5217116</v>
      </c>
      <c r="T7" s="45">
        <v>-308184</v>
      </c>
      <c r="U7" s="45">
        <v>-7042616</v>
      </c>
      <c r="V7" s="45">
        <v>-12567917</v>
      </c>
    </row>
    <row r="8" spans="1:22" x14ac:dyDescent="0.2">
      <c r="B8" t="s">
        <v>109</v>
      </c>
      <c r="C8" s="45">
        <v>3279599</v>
      </c>
      <c r="D8" s="45">
        <v>-1868961</v>
      </c>
      <c r="E8" s="45">
        <v>1410356</v>
      </c>
      <c r="F8" s="45">
        <v>-307534</v>
      </c>
      <c r="G8" s="45">
        <v>-207948</v>
      </c>
      <c r="H8" s="45">
        <v>196849</v>
      </c>
      <c r="I8" s="77">
        <f t="shared" si="1"/>
        <v>0.10094279366268517</v>
      </c>
      <c r="J8" s="45">
        <v>44667583</v>
      </c>
      <c r="K8" s="45">
        <v>259590172</v>
      </c>
      <c r="L8" s="45">
        <v>214922588</v>
      </c>
      <c r="M8" s="45">
        <v>205124839</v>
      </c>
      <c r="N8" s="45">
        <v>76074246</v>
      </c>
      <c r="O8" s="45">
        <v>129636377</v>
      </c>
      <c r="P8" s="45">
        <v>51618081</v>
      </c>
      <c r="Q8" s="45">
        <v>21167861</v>
      </c>
      <c r="R8" s="45">
        <v>998612</v>
      </c>
      <c r="S8" s="45">
        <v>-1427643</v>
      </c>
      <c r="T8" s="45">
        <v>2109380</v>
      </c>
      <c r="U8" s="45">
        <v>3481484</v>
      </c>
      <c r="V8" s="45">
        <v>4163220</v>
      </c>
    </row>
    <row r="9" spans="1:22" x14ac:dyDescent="0.2">
      <c r="B9" t="s">
        <v>108</v>
      </c>
      <c r="C9" s="45">
        <v>2662976</v>
      </c>
      <c r="D9" s="45">
        <v>-1530501</v>
      </c>
      <c r="E9" s="45">
        <v>1127657</v>
      </c>
      <c r="F9" s="45">
        <v>-182715</v>
      </c>
      <c r="G9" s="45">
        <v>-218275</v>
      </c>
      <c r="H9" s="45">
        <v>749009</v>
      </c>
      <c r="I9" s="77">
        <f t="shared" si="1"/>
        <v>0.38408658890059971</v>
      </c>
      <c r="J9" s="45">
        <v>44464127</v>
      </c>
      <c r="K9" s="45">
        <v>239277370</v>
      </c>
      <c r="L9" s="45">
        <v>194813243</v>
      </c>
      <c r="M9" s="45">
        <v>189030009</v>
      </c>
      <c r="N9" s="45">
        <v>60750465</v>
      </c>
      <c r="O9" s="45">
        <v>125506208</v>
      </c>
      <c r="P9" s="45">
        <v>44212498</v>
      </c>
      <c r="Q9" s="45">
        <v>17004752</v>
      </c>
      <c r="R9" s="45">
        <v>684885</v>
      </c>
      <c r="S9" s="45">
        <v>4231626</v>
      </c>
      <c r="T9" s="45">
        <v>-3747381</v>
      </c>
      <c r="U9" s="45">
        <v>-1203879</v>
      </c>
      <c r="V9" s="45">
        <v>-719633</v>
      </c>
    </row>
    <row r="10" spans="1:22" x14ac:dyDescent="0.2">
      <c r="B10" t="s">
        <v>107</v>
      </c>
      <c r="C10" s="45">
        <v>1965486</v>
      </c>
      <c r="D10" s="45">
        <v>-1236882</v>
      </c>
      <c r="E10" s="45">
        <v>719547</v>
      </c>
      <c r="F10" s="45">
        <v>-202483</v>
      </c>
      <c r="G10" s="45">
        <v>-214043</v>
      </c>
      <c r="H10" s="45">
        <v>1079019</v>
      </c>
      <c r="I10" s="77">
        <f>H10/$M$20*1000</f>
        <v>0.55331341421656643</v>
      </c>
      <c r="J10" s="45">
        <v>43451511</v>
      </c>
      <c r="K10" s="45">
        <v>224132897</v>
      </c>
      <c r="L10" s="45">
        <v>180681385</v>
      </c>
      <c r="M10" s="45">
        <v>177218519</v>
      </c>
      <c r="N10" s="45">
        <v>56292222</v>
      </c>
      <c r="O10" s="45">
        <v>120456910</v>
      </c>
      <c r="P10" s="45">
        <v>36650048</v>
      </c>
      <c r="Q10" s="45">
        <v>17724337</v>
      </c>
      <c r="R10" s="45">
        <v>788045</v>
      </c>
      <c r="S10" s="45">
        <v>-848922</v>
      </c>
      <c r="T10" s="45">
        <v>-5512041</v>
      </c>
      <c r="U10" s="45">
        <v>6836124</v>
      </c>
      <c r="V10" s="45">
        <v>475160</v>
      </c>
    </row>
    <row r="11" spans="1:22" x14ac:dyDescent="0.2">
      <c r="B11" t="s">
        <v>106</v>
      </c>
      <c r="C11" s="45">
        <v>4605609</v>
      </c>
      <c r="D11" s="45">
        <v>-2532750</v>
      </c>
      <c r="E11" s="45">
        <v>2057851</v>
      </c>
      <c r="F11" s="45">
        <v>-532996</v>
      </c>
      <c r="G11" s="45">
        <v>-210785</v>
      </c>
      <c r="H11" s="45">
        <v>817210</v>
      </c>
      <c r="I11" s="77"/>
      <c r="J11" s="45">
        <v>41178678</v>
      </c>
      <c r="K11" s="45">
        <v>201519755</v>
      </c>
      <c r="L11" s="45">
        <v>160341077</v>
      </c>
      <c r="M11" s="45">
        <v>155626883</v>
      </c>
      <c r="N11" s="45">
        <v>48634885</v>
      </c>
      <c r="O11" s="45">
        <v>109765089</v>
      </c>
      <c r="P11" s="45">
        <v>26409547</v>
      </c>
      <c r="Q11" s="45">
        <v>17249164</v>
      </c>
      <c r="R11" s="45">
        <v>837023</v>
      </c>
      <c r="S11" s="45">
        <v>3758044</v>
      </c>
      <c r="T11" s="45">
        <v>-4598266</v>
      </c>
      <c r="U11" s="45">
        <v>2866337</v>
      </c>
      <c r="V11" s="45">
        <v>2026114</v>
      </c>
    </row>
    <row r="12" spans="1:22" x14ac:dyDescent="0.2">
      <c r="B12" t="s">
        <v>105</v>
      </c>
      <c r="C12" s="45">
        <v>3264844</v>
      </c>
      <c r="D12" s="45">
        <v>-1760528</v>
      </c>
      <c r="E12" s="45">
        <v>1501365</v>
      </c>
      <c r="F12" s="45">
        <v>-434366</v>
      </c>
      <c r="G12" s="45">
        <v>-155013</v>
      </c>
      <c r="H12" s="45">
        <v>555634</v>
      </c>
      <c r="I12" s="77"/>
      <c r="J12" s="45">
        <v>40484796</v>
      </c>
      <c r="K12" s="45">
        <v>184062086</v>
      </c>
      <c r="L12" s="45">
        <v>143577289</v>
      </c>
      <c r="M12" s="45">
        <v>144695276</v>
      </c>
      <c r="N12" s="45">
        <v>40250937</v>
      </c>
      <c r="O12" s="45">
        <v>105857503</v>
      </c>
      <c r="P12" s="45">
        <v>21267412</v>
      </c>
      <c r="Q12" s="45">
        <v>15223064</v>
      </c>
      <c r="R12" s="45">
        <v>1027113</v>
      </c>
      <c r="S12" s="45">
        <v>-308084</v>
      </c>
      <c r="T12" s="45">
        <v>-1946860</v>
      </c>
      <c r="U12" s="45">
        <v>5345882</v>
      </c>
      <c r="V12" s="45">
        <v>3090937</v>
      </c>
    </row>
    <row r="13" spans="1:22" x14ac:dyDescent="0.2">
      <c r="B13" t="s">
        <v>104</v>
      </c>
      <c r="C13" s="45">
        <v>2555017</v>
      </c>
      <c r="D13" s="45">
        <v>-1685449</v>
      </c>
      <c r="E13" s="45">
        <v>858196</v>
      </c>
      <c r="F13" s="45">
        <v>-183260</v>
      </c>
      <c r="G13" s="45">
        <v>-117946</v>
      </c>
      <c r="H13" s="45">
        <v>1320536</v>
      </c>
      <c r="J13" s="45">
        <v>39915473</v>
      </c>
      <c r="K13" s="45">
        <v>171522989</v>
      </c>
      <c r="L13" s="45">
        <v>131607515</v>
      </c>
      <c r="M13" s="45">
        <v>136602950</v>
      </c>
      <c r="N13" s="45">
        <v>41943258</v>
      </c>
      <c r="O13" s="45">
        <v>103241366</v>
      </c>
      <c r="P13" s="45">
        <v>19088675</v>
      </c>
      <c r="Q13" s="45">
        <v>12132219</v>
      </c>
      <c r="R13" s="45">
        <v>834521</v>
      </c>
      <c r="S13" s="45">
        <v>-1422848</v>
      </c>
      <c r="T13" s="45">
        <v>-4496232</v>
      </c>
      <c r="U13" s="45">
        <v>5519383</v>
      </c>
      <c r="V13" s="45">
        <v>-399696</v>
      </c>
    </row>
    <row r="14" spans="1:22" x14ac:dyDescent="0.2">
      <c r="B14" t="s">
        <v>103</v>
      </c>
      <c r="C14" s="45">
        <v>4541864</v>
      </c>
      <c r="D14" s="45">
        <v>-2789464</v>
      </c>
      <c r="E14" s="45">
        <v>1717152</v>
      </c>
      <c r="F14" s="45">
        <v>-138891</v>
      </c>
      <c r="G14" s="45">
        <v>-30569</v>
      </c>
      <c r="H14" s="45">
        <v>536826</v>
      </c>
      <c r="J14" s="45">
        <v>37758920</v>
      </c>
      <c r="K14" s="45">
        <v>153666254</v>
      </c>
      <c r="L14" s="45">
        <v>115907333</v>
      </c>
      <c r="M14" s="45">
        <v>121615274</v>
      </c>
      <c r="N14" s="45">
        <v>35418652</v>
      </c>
      <c r="O14" s="45">
        <v>90041733</v>
      </c>
      <c r="P14" s="45">
        <v>16818356</v>
      </c>
      <c r="Q14" s="45">
        <v>12556238</v>
      </c>
      <c r="R14" s="45">
        <v>1011977</v>
      </c>
      <c r="S14" s="45">
        <v>1814194</v>
      </c>
      <c r="T14" s="45">
        <v>-2093254</v>
      </c>
      <c r="U14" s="45">
        <v>1252252</v>
      </c>
      <c r="V14" s="45">
        <v>973192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5026358</v>
      </c>
      <c r="C18" s="26">
        <v>14877082</v>
      </c>
      <c r="D18" s="26">
        <f>VLOOKUP(A1,'2020'!A40:F210,6,FALSE)</f>
        <v>3328593</v>
      </c>
      <c r="E18" s="26">
        <v>3650000</v>
      </c>
      <c r="F18" s="4">
        <f>D18/E18</f>
        <v>0.91194328767123289</v>
      </c>
      <c r="G18" s="139">
        <v>0</v>
      </c>
      <c r="J18" s="6">
        <v>2020</v>
      </c>
      <c r="K18" s="17">
        <f>VLOOKUP(A1,'2020'!A40:B210,2,FALSE)</f>
        <v>9862852</v>
      </c>
      <c r="L18" s="17">
        <f>VLOOKUP(A1,'2020'!A40:C210,3,FALSE)</f>
        <v>31932147</v>
      </c>
      <c r="M18" s="23">
        <f>VLOOKUP(A1,'2020'!A40:D210,4,FALSE)</f>
        <v>986285297</v>
      </c>
      <c r="N18" s="6"/>
      <c r="O18" s="6"/>
    </row>
    <row r="19" spans="1:17" x14ac:dyDescent="0.2">
      <c r="A19" s="13">
        <v>2021</v>
      </c>
      <c r="B19" s="26">
        <f>VLOOKUP(A1,'2021'!A40:E210,5,FALSE)</f>
        <v>14902759</v>
      </c>
      <c r="C19" s="26">
        <v>27491628</v>
      </c>
      <c r="D19" s="26">
        <f>VLOOKUP(A1,'2021'!A40:F210,6,FALSE)</f>
        <v>3224687</v>
      </c>
      <c r="E19" s="26">
        <v>4100000</v>
      </c>
      <c r="F19" s="4">
        <f>D19/E19</f>
        <v>0.78650902439024395</v>
      </c>
      <c r="G19" s="140"/>
      <c r="J19" s="6">
        <v>2021</v>
      </c>
      <c r="K19" s="17">
        <f>VLOOKUP(A1,'2021'!A40:B210,2,FALSE)</f>
        <v>19304213</v>
      </c>
      <c r="L19" s="17">
        <f>VLOOKUP(A1,'2021'!A40:C210,3,FALSE)</f>
        <v>41173113</v>
      </c>
      <c r="M19" s="23">
        <f>VLOOKUP(A1,'2021'!A40:D210,4,FALSE)</f>
        <v>1930421319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11135215</v>
      </c>
      <c r="C20" s="26">
        <v>35973717</v>
      </c>
      <c r="D20" s="26">
        <f>VLOOKUP(A1,'2022'!A40:F210,6,FALSE)</f>
        <v>2263942</v>
      </c>
      <c r="E20" s="26">
        <v>6500000</v>
      </c>
      <c r="F20" s="4">
        <f>D20/E20</f>
        <v>0.34829876923076925</v>
      </c>
      <c r="G20" s="140"/>
      <c r="J20" s="13">
        <v>2022</v>
      </c>
      <c r="K20" s="17">
        <f>VLOOKUP(A1,'2022'!A40:B210,2,FALSE)</f>
        <v>19501045</v>
      </c>
      <c r="L20" s="17">
        <f>VLOOKUP(A1,'2022'!A40:C210,3,FALSE)</f>
        <v>44929694</v>
      </c>
      <c r="M20" s="23">
        <f>VLOOKUP(A1,'2022'!A40:D210,4,FALSE)</f>
        <v>1950104538</v>
      </c>
      <c r="N20" s="23"/>
      <c r="O20" s="6"/>
    </row>
    <row r="21" spans="1:17" x14ac:dyDescent="0.2">
      <c r="A21" s="13">
        <v>2023</v>
      </c>
      <c r="B21" s="3">
        <f>VLOOKUP(A1,'2023'!A40:E210,5,FALSE)</f>
        <v>4758901</v>
      </c>
      <c r="C21" s="3">
        <v>9531000</v>
      </c>
      <c r="D21" s="26">
        <f>VLOOKUP(A1,'2023'!A40:F210,6,FALSE)</f>
        <v>804990</v>
      </c>
      <c r="E21" s="3">
        <v>214000</v>
      </c>
      <c r="F21" s="4">
        <f>D21/E21</f>
        <v>3.7616355140186917</v>
      </c>
      <c r="G21" s="141"/>
      <c r="J21" s="13">
        <v>2023</v>
      </c>
      <c r="K21" s="17">
        <f>VLOOKUP(A1,'2023'!A40:B210,2,FALSE)</f>
        <v>19501045</v>
      </c>
      <c r="L21" s="17">
        <f>VLOOKUP(A1,'2023'!A40:C210,3,FALSE)</f>
        <v>45501776</v>
      </c>
      <c r="M21" s="23">
        <f>VLOOKUP(A1,'2023'!A40:D210,4,FALSE)</f>
        <v>1950104538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19501045</v>
      </c>
      <c r="L22" s="17">
        <f>L21</f>
        <v>45501776</v>
      </c>
      <c r="M22" s="23">
        <f>M21</f>
        <v>1950104538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2020</v>
      </c>
      <c r="C31" s="60">
        <v>90000</v>
      </c>
      <c r="D31" s="26">
        <f>VLOOKUP(B31,A18:D21,4,FALSE)</f>
        <v>3328593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0.41279325508651282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0.10973770678954238</v>
      </c>
      <c r="L32" s="13" t="e">
        <f>E22/N22*1000</f>
        <v>#DIV/0!</v>
      </c>
      <c r="N32" s="130" t="s">
        <v>71</v>
      </c>
      <c r="O32" s="131"/>
      <c r="P32" s="74">
        <f>K31*P26</f>
        <v>5.1764274187848702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1.3761108431408613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23.332993751538055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66DDC-EABA-0848-B3D8-9E043481F3C7}">
  <sheetPr codeName="Sheet50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163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746604</v>
      </c>
      <c r="D3" s="45">
        <v>-258606</v>
      </c>
      <c r="E3" s="45">
        <v>487998</v>
      </c>
      <c r="F3" s="45">
        <v>-432</v>
      </c>
      <c r="G3" s="45">
        <v>-5985</v>
      </c>
      <c r="H3" s="45">
        <v>363019</v>
      </c>
      <c r="I3" s="77">
        <f t="shared" ref="I3:I5" si="0">H3/$M$21*1000</f>
        <v>5.9521117823510261</v>
      </c>
      <c r="J3" s="45">
        <v>1464798</v>
      </c>
      <c r="K3" s="45">
        <v>2037488</v>
      </c>
      <c r="L3" s="45">
        <v>572690</v>
      </c>
      <c r="M3" s="45">
        <v>1955197</v>
      </c>
      <c r="N3" s="45">
        <v>561830</v>
      </c>
      <c r="O3" s="45">
        <v>1002617</v>
      </c>
      <c r="P3" s="45">
        <v>172165</v>
      </c>
      <c r="Q3" s="45">
        <v>16635</v>
      </c>
      <c r="R3" s="45">
        <v>762700</v>
      </c>
      <c r="S3" s="45">
        <v>0</v>
      </c>
      <c r="T3" s="45">
        <v>0</v>
      </c>
      <c r="U3" s="45">
        <v>0</v>
      </c>
      <c r="V3" s="45">
        <v>0</v>
      </c>
    </row>
    <row r="4" spans="1:22" x14ac:dyDescent="0.2">
      <c r="B4" t="s">
        <v>21</v>
      </c>
      <c r="C4" s="45">
        <v>47404</v>
      </c>
      <c r="D4" s="45">
        <v>-37245</v>
      </c>
      <c r="E4" s="45">
        <v>10158</v>
      </c>
      <c r="F4" s="45">
        <v>-147</v>
      </c>
      <c r="G4" s="45">
        <v>-2228</v>
      </c>
      <c r="H4" s="45">
        <v>1027</v>
      </c>
      <c r="I4" s="77">
        <f t="shared" si="0"/>
        <v>1.6838839841646039E-2</v>
      </c>
      <c r="J4" s="45">
        <v>1101779</v>
      </c>
      <c r="K4" s="45">
        <v>1644983</v>
      </c>
      <c r="L4" s="45">
        <v>543204</v>
      </c>
      <c r="M4" s="45">
        <v>1552514</v>
      </c>
      <c r="N4" s="45">
        <v>532343</v>
      </c>
      <c r="O4" s="45">
        <v>1241244</v>
      </c>
      <c r="P4" s="45">
        <v>242080</v>
      </c>
      <c r="Q4" s="45">
        <v>37560</v>
      </c>
      <c r="R4" s="45">
        <v>0</v>
      </c>
      <c r="S4" s="45">
        <v>0</v>
      </c>
      <c r="T4" s="45">
        <v>0</v>
      </c>
      <c r="U4" s="45">
        <v>0</v>
      </c>
      <c r="V4" s="45">
        <v>0</v>
      </c>
    </row>
    <row r="5" spans="1:22" x14ac:dyDescent="0.2">
      <c r="B5" t="s">
        <v>22</v>
      </c>
      <c r="C5" s="45">
        <v>48842</v>
      </c>
      <c r="D5" s="45">
        <v>-41373</v>
      </c>
      <c r="E5" s="45">
        <v>7469</v>
      </c>
      <c r="F5" s="45">
        <v>-367</v>
      </c>
      <c r="G5" s="45">
        <v>-798</v>
      </c>
      <c r="H5" s="45">
        <v>373</v>
      </c>
      <c r="I5" s="77">
        <f t="shared" si="0"/>
        <v>6.1157616951645318E-3</v>
      </c>
      <c r="J5" s="45">
        <v>1100751</v>
      </c>
      <c r="K5" s="45">
        <v>1623511</v>
      </c>
      <c r="L5" s="45">
        <v>522760</v>
      </c>
      <c r="M5" s="45">
        <v>1531473</v>
      </c>
      <c r="N5" s="45">
        <v>424621</v>
      </c>
      <c r="O5" s="45">
        <v>1167418</v>
      </c>
      <c r="P5" s="45">
        <v>238333</v>
      </c>
      <c r="Q5" s="45">
        <v>94380</v>
      </c>
      <c r="R5" s="45">
        <v>0</v>
      </c>
      <c r="S5" s="45">
        <v>0</v>
      </c>
      <c r="T5" s="45">
        <v>0</v>
      </c>
      <c r="U5" s="45">
        <v>0</v>
      </c>
      <c r="V5" s="45">
        <v>0</v>
      </c>
    </row>
    <row r="6" spans="1:22" x14ac:dyDescent="0.2">
      <c r="B6" t="s">
        <v>23</v>
      </c>
      <c r="C6" s="45">
        <v>71172</v>
      </c>
      <c r="D6" s="45">
        <v>-63375</v>
      </c>
      <c r="E6" s="45">
        <v>7796</v>
      </c>
      <c r="F6" s="45">
        <v>-634</v>
      </c>
      <c r="G6" s="45">
        <v>0</v>
      </c>
      <c r="H6" s="45">
        <v>2387</v>
      </c>
      <c r="I6" s="77">
        <f>H6/$M$21*1000</f>
        <v>3.9137595620262026E-2</v>
      </c>
      <c r="J6" s="45">
        <v>1260307</v>
      </c>
      <c r="K6" s="45">
        <v>1572887</v>
      </c>
      <c r="L6" s="45">
        <v>312580</v>
      </c>
      <c r="M6" s="45">
        <v>1489532</v>
      </c>
      <c r="N6" s="45">
        <v>301720</v>
      </c>
      <c r="O6" s="45">
        <v>1198605</v>
      </c>
      <c r="P6" s="45">
        <v>237487</v>
      </c>
      <c r="Q6" s="45">
        <v>21642</v>
      </c>
      <c r="R6" s="45">
        <v>0</v>
      </c>
      <c r="S6" s="45">
        <v>131475</v>
      </c>
      <c r="T6" s="45">
        <v>74</v>
      </c>
      <c r="U6" s="45">
        <v>-152474</v>
      </c>
      <c r="V6" s="45">
        <v>-20924</v>
      </c>
    </row>
    <row r="7" spans="1:22" x14ac:dyDescent="0.2">
      <c r="B7" t="s">
        <v>110</v>
      </c>
      <c r="C7" s="45">
        <v>116218</v>
      </c>
      <c r="D7" s="45">
        <v>-103835</v>
      </c>
      <c r="E7" s="45">
        <v>12383</v>
      </c>
      <c r="F7" s="45">
        <v>-110</v>
      </c>
      <c r="G7" s="45">
        <v>0</v>
      </c>
      <c r="H7" s="45">
        <v>4039</v>
      </c>
      <c r="I7" s="77">
        <f t="shared" ref="I7:I9" si="1">H7/$M$20*1000</f>
        <v>6.62240254336985E-2</v>
      </c>
      <c r="J7" s="45">
        <v>1260620</v>
      </c>
      <c r="K7" s="45">
        <v>1636380</v>
      </c>
      <c r="L7" s="45">
        <v>375759</v>
      </c>
      <c r="M7" s="45">
        <v>1557756</v>
      </c>
      <c r="N7" s="45">
        <v>364899</v>
      </c>
      <c r="O7" s="45">
        <v>1210919</v>
      </c>
      <c r="P7" s="45">
        <v>232429</v>
      </c>
      <c r="Q7" s="45">
        <v>82783</v>
      </c>
      <c r="R7" s="45">
        <v>0</v>
      </c>
      <c r="S7" s="45">
        <v>0</v>
      </c>
      <c r="T7" s="45">
        <v>-44878</v>
      </c>
      <c r="U7" s="45">
        <v>62437</v>
      </c>
      <c r="V7" s="45">
        <v>17559</v>
      </c>
    </row>
    <row r="8" spans="1:22" x14ac:dyDescent="0.2">
      <c r="B8" t="s">
        <v>109</v>
      </c>
      <c r="C8" s="45">
        <v>115148</v>
      </c>
      <c r="D8" s="45">
        <v>-91087</v>
      </c>
      <c r="E8" s="45">
        <v>24060</v>
      </c>
      <c r="F8" s="45">
        <v>-1753</v>
      </c>
      <c r="G8" s="45">
        <v>0</v>
      </c>
      <c r="H8" s="45">
        <v>13175</v>
      </c>
      <c r="I8" s="77">
        <f t="shared" si="1"/>
        <v>0.21601919660534236</v>
      </c>
      <c r="J8" s="45">
        <v>1256580</v>
      </c>
      <c r="K8" s="45">
        <v>1703538</v>
      </c>
      <c r="L8" s="45">
        <v>446957</v>
      </c>
      <c r="M8" s="45">
        <v>1630713</v>
      </c>
      <c r="N8" s="45">
        <v>436097</v>
      </c>
      <c r="O8" s="45">
        <v>1234445</v>
      </c>
      <c r="P8" s="45">
        <v>244332</v>
      </c>
      <c r="Q8" s="45">
        <v>120519</v>
      </c>
      <c r="R8" s="45">
        <v>0</v>
      </c>
      <c r="S8" s="45">
        <v>-59344</v>
      </c>
      <c r="T8" s="45">
        <v>44804</v>
      </c>
      <c r="U8" s="45">
        <v>87278</v>
      </c>
      <c r="V8" s="45">
        <v>72738</v>
      </c>
    </row>
    <row r="9" spans="1:22" x14ac:dyDescent="0.2">
      <c r="B9" t="s">
        <v>108</v>
      </c>
      <c r="C9" s="45">
        <v>119961</v>
      </c>
      <c r="D9" s="45">
        <v>-42764</v>
      </c>
      <c r="E9" s="45">
        <v>77196</v>
      </c>
      <c r="F9" s="45">
        <v>-1786</v>
      </c>
      <c r="G9" s="45">
        <v>0</v>
      </c>
      <c r="H9" s="45">
        <v>55924</v>
      </c>
      <c r="I9" s="77">
        <f t="shared" si="1"/>
        <v>0.91693795453185323</v>
      </c>
      <c r="J9" s="45">
        <v>1243405</v>
      </c>
      <c r="K9" s="45">
        <v>1822946</v>
      </c>
      <c r="L9" s="45">
        <v>579541</v>
      </c>
      <c r="M9" s="45">
        <v>1756103</v>
      </c>
      <c r="N9" s="45">
        <v>568680</v>
      </c>
      <c r="O9" s="45">
        <v>1255535</v>
      </c>
      <c r="P9" s="45">
        <v>253020</v>
      </c>
      <c r="Q9" s="45">
        <v>80153</v>
      </c>
      <c r="R9" s="45">
        <v>136900</v>
      </c>
      <c r="S9" s="45">
        <v>-4872</v>
      </c>
      <c r="T9" s="45">
        <v>331</v>
      </c>
      <c r="U9" s="45">
        <v>0</v>
      </c>
      <c r="V9" s="45">
        <v>-4541</v>
      </c>
    </row>
    <row r="10" spans="1:22" x14ac:dyDescent="0.2">
      <c r="B10" t="s">
        <v>107</v>
      </c>
      <c r="C10" s="45">
        <v>87830</v>
      </c>
      <c r="D10" s="45">
        <v>-35008</v>
      </c>
      <c r="E10" s="45">
        <v>52821</v>
      </c>
      <c r="F10" s="45">
        <v>-1482</v>
      </c>
      <c r="G10" s="45">
        <v>0</v>
      </c>
      <c r="H10" s="45">
        <v>36060</v>
      </c>
      <c r="I10" s="77">
        <f>H10/$M$20*1000</f>
        <v>0.59124495101242092</v>
      </c>
      <c r="J10" s="45">
        <v>1265127</v>
      </c>
      <c r="K10" s="45">
        <v>1795378</v>
      </c>
      <c r="L10" s="45">
        <v>530251</v>
      </c>
      <c r="M10" s="45">
        <v>1747056</v>
      </c>
      <c r="N10" s="45">
        <v>519391</v>
      </c>
      <c r="O10" s="45">
        <v>1241046</v>
      </c>
      <c r="P10" s="45">
        <v>261621</v>
      </c>
      <c r="Q10" s="45">
        <v>213099</v>
      </c>
      <c r="R10" s="45">
        <v>0</v>
      </c>
      <c r="S10" s="45">
        <v>-38426</v>
      </c>
      <c r="T10" s="45">
        <v>690</v>
      </c>
      <c r="U10" s="45">
        <v>0</v>
      </c>
      <c r="V10" s="45">
        <v>-37736</v>
      </c>
    </row>
    <row r="11" spans="1:22" x14ac:dyDescent="0.2">
      <c r="B11" t="s">
        <v>106</v>
      </c>
      <c r="C11" s="45">
        <v>260127</v>
      </c>
      <c r="D11" s="45">
        <v>-117857</v>
      </c>
      <c r="E11" s="45">
        <v>142270</v>
      </c>
      <c r="F11" s="45">
        <v>-3325</v>
      </c>
      <c r="G11" s="45">
        <v>0</v>
      </c>
      <c r="H11" s="45">
        <v>99885</v>
      </c>
      <c r="I11" s="77"/>
      <c r="J11" s="45">
        <v>1321137</v>
      </c>
      <c r="K11" s="45">
        <v>1876696</v>
      </c>
      <c r="L11" s="45">
        <v>555559</v>
      </c>
      <c r="M11" s="45">
        <v>1827833</v>
      </c>
      <c r="N11" s="45">
        <v>544698</v>
      </c>
      <c r="O11" s="45">
        <v>1154740</v>
      </c>
      <c r="P11" s="45">
        <v>276918</v>
      </c>
      <c r="Q11" s="45">
        <v>371121</v>
      </c>
      <c r="R11" s="45">
        <v>0</v>
      </c>
      <c r="S11" s="45">
        <v>-126620</v>
      </c>
      <c r="T11" s="45">
        <v>159006</v>
      </c>
      <c r="U11" s="45">
        <v>7979</v>
      </c>
      <c r="V11" s="45">
        <v>40366</v>
      </c>
    </row>
    <row r="12" spans="1:22" x14ac:dyDescent="0.2">
      <c r="B12" t="s">
        <v>105</v>
      </c>
      <c r="C12" s="45">
        <v>157107</v>
      </c>
      <c r="D12" s="45">
        <v>-61498</v>
      </c>
      <c r="E12" s="45">
        <v>95608</v>
      </c>
      <c r="F12" s="45">
        <v>-2280</v>
      </c>
      <c r="G12" s="45">
        <v>0</v>
      </c>
      <c r="H12" s="45">
        <v>74076</v>
      </c>
      <c r="I12" s="77"/>
      <c r="J12" s="45">
        <v>1221251</v>
      </c>
      <c r="K12" s="45">
        <v>1792986</v>
      </c>
      <c r="L12" s="45">
        <v>571735</v>
      </c>
      <c r="M12" s="45">
        <v>1705628</v>
      </c>
      <c r="N12" s="45">
        <v>560874</v>
      </c>
      <c r="O12" s="45">
        <v>1207996</v>
      </c>
      <c r="P12" s="45">
        <v>268631</v>
      </c>
      <c r="Q12" s="45">
        <v>208207</v>
      </c>
      <c r="R12" s="45">
        <v>0</v>
      </c>
      <c r="S12" s="45">
        <v>33037</v>
      </c>
      <c r="T12" s="45">
        <v>-158003</v>
      </c>
      <c r="U12" s="45">
        <v>-7979</v>
      </c>
      <c r="V12" s="45">
        <v>-132946</v>
      </c>
    </row>
    <row r="13" spans="1:22" x14ac:dyDescent="0.2">
      <c r="B13" t="s">
        <v>104</v>
      </c>
      <c r="C13" s="45">
        <v>109483</v>
      </c>
      <c r="D13" s="45">
        <v>-39618</v>
      </c>
      <c r="E13" s="45">
        <v>69865</v>
      </c>
      <c r="F13" s="45">
        <v>-2186</v>
      </c>
      <c r="G13" s="45">
        <v>-362</v>
      </c>
      <c r="H13" s="45">
        <v>51259</v>
      </c>
      <c r="J13" s="45">
        <v>1147175</v>
      </c>
      <c r="K13" s="45">
        <v>1816444</v>
      </c>
      <c r="L13" s="45">
        <v>669268</v>
      </c>
      <c r="M13" s="45">
        <v>1730929</v>
      </c>
      <c r="N13" s="45">
        <v>658408</v>
      </c>
      <c r="O13" s="45">
        <v>1237491</v>
      </c>
      <c r="P13" s="45">
        <v>246083</v>
      </c>
      <c r="Q13" s="45">
        <v>229236</v>
      </c>
      <c r="R13" s="45">
        <v>0</v>
      </c>
      <c r="S13" s="45">
        <v>-67951</v>
      </c>
      <c r="T13" s="45">
        <v>1414</v>
      </c>
      <c r="U13" s="45">
        <v>-91484</v>
      </c>
      <c r="V13" s="45">
        <v>-158021</v>
      </c>
    </row>
    <row r="14" spans="1:22" x14ac:dyDescent="0.2">
      <c r="B14" t="s">
        <v>103</v>
      </c>
      <c r="C14" s="45">
        <v>50005</v>
      </c>
      <c r="D14" s="45">
        <v>-28563</v>
      </c>
      <c r="E14" s="45">
        <v>21441</v>
      </c>
      <c r="F14" s="45">
        <v>-624</v>
      </c>
      <c r="G14" s="45">
        <v>-483</v>
      </c>
      <c r="H14" s="45">
        <v>13321</v>
      </c>
      <c r="J14" s="45">
        <v>1177584</v>
      </c>
      <c r="K14" s="45">
        <v>1757741</v>
      </c>
      <c r="L14" s="45">
        <v>580156</v>
      </c>
      <c r="M14" s="45">
        <v>1671147</v>
      </c>
      <c r="N14" s="45">
        <v>569296</v>
      </c>
      <c r="O14" s="45">
        <v>1229410</v>
      </c>
      <c r="P14" s="45">
        <v>249574</v>
      </c>
      <c r="Q14" s="45">
        <v>175229</v>
      </c>
      <c r="R14" s="45">
        <v>0</v>
      </c>
      <c r="S14" s="45">
        <v>129512</v>
      </c>
      <c r="T14" s="45">
        <v>-4531</v>
      </c>
      <c r="U14" s="45">
        <v>37933</v>
      </c>
      <c r="V14" s="45">
        <v>162913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652853</v>
      </c>
      <c r="C18" s="26">
        <v>1050000</v>
      </c>
      <c r="D18" s="26">
        <f>VLOOKUP(A1,'2020'!A40:F210,6,FALSE)</f>
        <v>295405</v>
      </c>
      <c r="E18" s="26">
        <v>320000</v>
      </c>
      <c r="F18" s="4">
        <f>D18/E18</f>
        <v>0.92314062500000005</v>
      </c>
      <c r="G18" s="139">
        <v>0</v>
      </c>
      <c r="J18" s="6">
        <v>2020</v>
      </c>
      <c r="K18" s="17">
        <f>VLOOKUP(A1,'2020'!A40:B210,2,FALSE)</f>
        <v>0</v>
      </c>
      <c r="L18" s="17">
        <f>VLOOKUP(A1,'2020'!A40:C210,3,FALSE)</f>
        <v>1164263</v>
      </c>
      <c r="M18" s="23">
        <f>VLOOKUP(A1,'2020'!A40:D210,4,FALSE)</f>
        <v>60990000</v>
      </c>
      <c r="N18" s="6"/>
      <c r="O18" s="6"/>
    </row>
    <row r="19" spans="1:17" x14ac:dyDescent="0.2">
      <c r="A19" s="13">
        <v>2021</v>
      </c>
      <c r="B19" s="26">
        <f>VLOOKUP(A1,'2021'!A40:E210,5,FALSE)</f>
        <v>576723</v>
      </c>
      <c r="C19" s="26">
        <v>800000</v>
      </c>
      <c r="D19" s="26">
        <f>VLOOKUP(A1,'2021'!A40:F210,6,FALSE)</f>
        <v>237956</v>
      </c>
      <c r="E19" s="26">
        <v>280000</v>
      </c>
      <c r="F19" s="4">
        <f>D19/E19</f>
        <v>0.84984285714285712</v>
      </c>
      <c r="G19" s="140"/>
      <c r="J19" s="6">
        <v>2021</v>
      </c>
      <c r="K19" s="17">
        <f>VLOOKUP(A1,'2021'!A40:B210,2,FALSE)</f>
        <v>609899</v>
      </c>
      <c r="L19" s="17">
        <f>VLOOKUP(A1,'2021'!A40:C210,3,FALSE)</f>
        <v>1229066</v>
      </c>
      <c r="M19" s="23">
        <f>VLOOKUP(A1,'2021'!A40:D210,4,FALSE)</f>
        <v>60989950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439158</v>
      </c>
      <c r="C20" s="26"/>
      <c r="D20" s="26">
        <f>VLOOKUP(A1,'2022'!A40:F210,6,FALSE)</f>
        <v>109200</v>
      </c>
      <c r="E20" s="26"/>
      <c r="F20" s="4" t="e">
        <f>D20/E20</f>
        <v>#DIV/0!</v>
      </c>
      <c r="G20" s="140"/>
      <c r="J20" s="13">
        <v>2022</v>
      </c>
      <c r="K20" s="17">
        <f>VLOOKUP(A1,'2022'!A40:B210,2,FALSE)</f>
        <v>609899</v>
      </c>
      <c r="L20" s="17">
        <f>VLOOKUP(A1,'2022'!A40:C210,3,FALSE)</f>
        <v>1260620</v>
      </c>
      <c r="M20" s="23">
        <f>VLOOKUP(A1,'2022'!A40:D210,4,FALSE)</f>
        <v>60989950</v>
      </c>
      <c r="N20" s="23"/>
      <c r="O20" s="6"/>
    </row>
    <row r="21" spans="1:17" x14ac:dyDescent="0.2">
      <c r="A21" s="13">
        <v>2023</v>
      </c>
      <c r="B21" s="3">
        <f>VLOOKUP(A1,'2023'!A40:E210,5,FALSE)</f>
        <v>914023</v>
      </c>
      <c r="C21" s="3">
        <v>700000</v>
      </c>
      <c r="D21" s="26">
        <f>VLOOKUP(A1,'2023'!A40:F210,6,FALSE)</f>
        <v>366808</v>
      </c>
      <c r="E21" s="3">
        <v>240000</v>
      </c>
      <c r="F21" s="4">
        <f>D21/E21</f>
        <v>1.5283666666666667</v>
      </c>
      <c r="G21" s="141"/>
      <c r="J21" s="13">
        <v>2023</v>
      </c>
      <c r="K21" s="17">
        <f>VLOOKUP(A1,'2023'!A40:B210,2,FALSE)</f>
        <v>609899</v>
      </c>
      <c r="L21" s="17">
        <f>VLOOKUP(A1,'2023'!A40:C210,3,FALSE)</f>
        <v>1464798</v>
      </c>
      <c r="M21" s="23">
        <f>VLOOKUP(A1,'2023'!A40:D210,4,FALSE)</f>
        <v>60989950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609899</v>
      </c>
      <c r="L22" s="17">
        <f>L21</f>
        <v>1464798</v>
      </c>
      <c r="M22" s="23">
        <f>M21</f>
        <v>60989950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2023</v>
      </c>
      <c r="C31" s="60">
        <v>43000</v>
      </c>
      <c r="D31" s="26">
        <f>VLOOKUP(B31,A18:D21,4,FALSE)</f>
        <v>366808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6.0142039795080979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3.9350745491675267</v>
      </c>
      <c r="L32" s="13" t="e">
        <f>E22/N22*1000</f>
        <v>#DIV/0!</v>
      </c>
      <c r="N32" s="130" t="s">
        <v>71</v>
      </c>
      <c r="O32" s="131"/>
      <c r="P32" s="74">
        <f>K31*P26</f>
        <v>75.418117903031543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49.345834846560784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24.017038872797894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FE5CF-E216-BA42-B8AF-B9578A31DE61}">
  <sheetPr codeName="Sheet51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171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112242</v>
      </c>
      <c r="D3" s="45">
        <v>-60017</v>
      </c>
      <c r="E3" s="45">
        <v>52224</v>
      </c>
      <c r="F3" s="45">
        <v>0</v>
      </c>
      <c r="G3" s="45">
        <v>-828</v>
      </c>
      <c r="H3" s="45">
        <v>30210</v>
      </c>
      <c r="I3" s="77">
        <f t="shared" ref="I3:I5" si="0">H3/$M$21*1000</f>
        <v>0.61222732882277908</v>
      </c>
      <c r="J3" s="45">
        <v>1228629</v>
      </c>
      <c r="K3" s="45">
        <v>2180665</v>
      </c>
      <c r="L3" s="45">
        <v>952035</v>
      </c>
      <c r="M3" s="45">
        <v>895108</v>
      </c>
      <c r="N3" s="45">
        <v>377626</v>
      </c>
      <c r="O3" s="45">
        <v>94842</v>
      </c>
      <c r="P3" s="45">
        <v>156264</v>
      </c>
      <c r="Q3" s="45">
        <v>54758</v>
      </c>
      <c r="R3" s="45">
        <v>571281</v>
      </c>
      <c r="S3" s="45">
        <v>-24880</v>
      </c>
      <c r="T3" s="45">
        <v>-8460</v>
      </c>
      <c r="U3" s="45">
        <v>42013</v>
      </c>
      <c r="V3" s="45">
        <v>8671</v>
      </c>
    </row>
    <row r="4" spans="1:22" x14ac:dyDescent="0.2">
      <c r="B4" t="s">
        <v>21</v>
      </c>
      <c r="C4" s="45">
        <v>82243</v>
      </c>
      <c r="D4" s="45">
        <v>-57478</v>
      </c>
      <c r="E4" s="45">
        <v>24764</v>
      </c>
      <c r="F4" s="45">
        <v>-198</v>
      </c>
      <c r="G4" s="45">
        <v>-371</v>
      </c>
      <c r="H4" s="45">
        <v>15936</v>
      </c>
      <c r="I4" s="77">
        <f t="shared" si="0"/>
        <v>0.32295447574047687</v>
      </c>
      <c r="J4" s="45">
        <v>1184664</v>
      </c>
      <c r="K4" s="45">
        <v>2196299</v>
      </c>
      <c r="L4" s="45">
        <v>1011635</v>
      </c>
      <c r="M4" s="45">
        <v>886121</v>
      </c>
      <c r="N4" s="45">
        <v>438411</v>
      </c>
      <c r="O4" s="45">
        <v>107038</v>
      </c>
      <c r="P4" s="45">
        <v>143375</v>
      </c>
      <c r="Q4" s="45">
        <v>46086</v>
      </c>
      <c r="R4" s="45">
        <v>575038</v>
      </c>
      <c r="S4" s="45">
        <v>-46769</v>
      </c>
      <c r="T4" s="45">
        <v>13878</v>
      </c>
      <c r="U4" s="45">
        <v>-23303</v>
      </c>
      <c r="V4" s="45">
        <v>-56195</v>
      </c>
    </row>
    <row r="5" spans="1:22" x14ac:dyDescent="0.2">
      <c r="B5" t="s">
        <v>22</v>
      </c>
      <c r="C5" s="45">
        <v>133197</v>
      </c>
      <c r="D5" s="45">
        <v>-69488</v>
      </c>
      <c r="E5" s="45">
        <v>63709</v>
      </c>
      <c r="F5" s="45">
        <v>-4196</v>
      </c>
      <c r="G5" s="45">
        <v>-2</v>
      </c>
      <c r="H5" s="45">
        <v>37161</v>
      </c>
      <c r="I5" s="77">
        <f t="shared" si="0"/>
        <v>0.75309433188954955</v>
      </c>
      <c r="J5" s="45">
        <v>1160552</v>
      </c>
      <c r="K5" s="45">
        <v>2211765</v>
      </c>
      <c r="L5" s="45">
        <v>1051212</v>
      </c>
      <c r="M5" s="45">
        <v>926083</v>
      </c>
      <c r="N5" s="45">
        <v>464989</v>
      </c>
      <c r="O5" s="45">
        <v>88432</v>
      </c>
      <c r="P5" s="45">
        <v>133348</v>
      </c>
      <c r="Q5" s="45">
        <v>102281</v>
      </c>
      <c r="R5" s="45">
        <v>591161</v>
      </c>
      <c r="S5" s="45">
        <v>146161</v>
      </c>
      <c r="T5" s="45">
        <v>-195391</v>
      </c>
      <c r="U5" s="45">
        <v>-13047</v>
      </c>
      <c r="V5" s="45">
        <v>-62277</v>
      </c>
    </row>
    <row r="6" spans="1:22" x14ac:dyDescent="0.2">
      <c r="B6" t="s">
        <v>23</v>
      </c>
      <c r="C6" s="45">
        <v>458146</v>
      </c>
      <c r="D6" s="45">
        <v>-203441</v>
      </c>
      <c r="E6" s="45">
        <v>254705</v>
      </c>
      <c r="F6" s="45">
        <v>-168</v>
      </c>
      <c r="G6" s="45">
        <v>-1046</v>
      </c>
      <c r="H6" s="45">
        <v>129999</v>
      </c>
      <c r="I6" s="77">
        <f>H6/$M$21*1000</f>
        <v>2.6345230228279526</v>
      </c>
      <c r="J6" s="45">
        <v>1151825</v>
      </c>
      <c r="K6" s="45">
        <v>2086792</v>
      </c>
      <c r="L6" s="45">
        <v>934967</v>
      </c>
      <c r="M6" s="45">
        <v>799015</v>
      </c>
      <c r="N6" s="45">
        <v>335144</v>
      </c>
      <c r="O6" s="45">
        <v>78815</v>
      </c>
      <c r="P6" s="45">
        <v>134641</v>
      </c>
      <c r="Q6" s="45">
        <v>164558</v>
      </c>
      <c r="R6" s="45">
        <v>410405</v>
      </c>
      <c r="S6" s="45">
        <v>199759</v>
      </c>
      <c r="T6" s="45">
        <v>-212462</v>
      </c>
      <c r="U6" s="45">
        <v>-1105</v>
      </c>
      <c r="V6" s="45">
        <v>-13807</v>
      </c>
    </row>
    <row r="7" spans="1:22" x14ac:dyDescent="0.2">
      <c r="B7" t="s">
        <v>110</v>
      </c>
      <c r="C7" s="45">
        <v>127018</v>
      </c>
      <c r="D7" s="45">
        <v>-96079</v>
      </c>
      <c r="E7" s="45">
        <v>30939</v>
      </c>
      <c r="F7" s="45">
        <v>-173</v>
      </c>
      <c r="G7" s="45">
        <v>-1379</v>
      </c>
      <c r="H7" s="45">
        <v>13919</v>
      </c>
      <c r="I7" s="77">
        <f t="shared" ref="I7:I9" si="1">H7/$M$20*1000</f>
        <v>0.32815997080675319</v>
      </c>
      <c r="J7" s="45">
        <v>940737</v>
      </c>
      <c r="K7" s="45">
        <v>2026646</v>
      </c>
      <c r="L7" s="45">
        <v>1085909</v>
      </c>
      <c r="M7" s="45">
        <v>628125</v>
      </c>
      <c r="N7" s="45">
        <v>282372</v>
      </c>
      <c r="O7" s="45">
        <v>117650</v>
      </c>
      <c r="P7" s="45">
        <v>104388</v>
      </c>
      <c r="Q7" s="45">
        <v>93054</v>
      </c>
      <c r="R7" s="45">
        <v>290407</v>
      </c>
      <c r="S7" s="45">
        <v>194513</v>
      </c>
      <c r="T7" s="45">
        <v>-272986</v>
      </c>
      <c r="U7" s="45">
        <v>42469</v>
      </c>
      <c r="V7" s="45">
        <v>-36003</v>
      </c>
    </row>
    <row r="8" spans="1:22" x14ac:dyDescent="0.2">
      <c r="B8" t="s">
        <v>109</v>
      </c>
      <c r="C8" s="45">
        <v>154361</v>
      </c>
      <c r="D8" s="45">
        <v>-82586</v>
      </c>
      <c r="E8" s="45">
        <v>71775</v>
      </c>
      <c r="F8" s="45">
        <v>-168</v>
      </c>
      <c r="G8" s="45">
        <v>-639</v>
      </c>
      <c r="H8" s="45">
        <v>29834</v>
      </c>
      <c r="I8" s="77">
        <f t="shared" si="1"/>
        <v>0.70337844450382025</v>
      </c>
      <c r="J8" s="45">
        <v>858917</v>
      </c>
      <c r="K8" s="45">
        <v>1828499</v>
      </c>
      <c r="L8" s="45">
        <v>969582</v>
      </c>
      <c r="M8" s="45">
        <v>487451</v>
      </c>
      <c r="N8" s="45">
        <v>353745</v>
      </c>
      <c r="O8" s="45">
        <v>119796</v>
      </c>
      <c r="P8" s="45">
        <v>139667</v>
      </c>
      <c r="Q8" s="45">
        <v>129057</v>
      </c>
      <c r="R8" s="45">
        <v>76327</v>
      </c>
      <c r="S8" s="45">
        <v>111708</v>
      </c>
      <c r="T8" s="45">
        <v>-40149</v>
      </c>
      <c r="U8" s="45">
        <v>-31971</v>
      </c>
      <c r="V8" s="45">
        <v>39587</v>
      </c>
    </row>
    <row r="9" spans="1:22" x14ac:dyDescent="0.2">
      <c r="B9" t="s">
        <v>108</v>
      </c>
      <c r="C9" s="45">
        <v>218036</v>
      </c>
      <c r="D9" s="45">
        <v>-125388</v>
      </c>
      <c r="E9" s="45">
        <v>92647</v>
      </c>
      <c r="F9" s="45">
        <v>-172</v>
      </c>
      <c r="G9" s="45">
        <v>-1339</v>
      </c>
      <c r="H9" s="45">
        <v>42051</v>
      </c>
      <c r="I9" s="77">
        <f t="shared" si="1"/>
        <v>0.991411375270837</v>
      </c>
      <c r="J9" s="45">
        <v>811829</v>
      </c>
      <c r="K9" s="45">
        <v>1816851</v>
      </c>
      <c r="L9" s="45">
        <v>1005021</v>
      </c>
      <c r="M9" s="45">
        <v>449358</v>
      </c>
      <c r="N9" s="45">
        <v>382104</v>
      </c>
      <c r="O9" s="45">
        <v>100071</v>
      </c>
      <c r="P9" s="45">
        <v>185475</v>
      </c>
      <c r="Q9" s="45">
        <v>89470</v>
      </c>
      <c r="R9" s="45">
        <v>46327</v>
      </c>
      <c r="S9" s="45">
        <v>18828</v>
      </c>
      <c r="T9" s="45">
        <v>47368</v>
      </c>
      <c r="U9" s="45">
        <v>-6732</v>
      </c>
      <c r="V9" s="45">
        <v>59465</v>
      </c>
    </row>
    <row r="10" spans="1:22" x14ac:dyDescent="0.2">
      <c r="B10" t="s">
        <v>107</v>
      </c>
      <c r="C10" s="45">
        <v>81106</v>
      </c>
      <c r="D10" s="45">
        <v>-66106</v>
      </c>
      <c r="E10" s="45">
        <v>14999</v>
      </c>
      <c r="F10" s="45">
        <v>-150</v>
      </c>
      <c r="G10" s="45">
        <v>-1207</v>
      </c>
      <c r="H10" s="45">
        <v>7529</v>
      </c>
      <c r="I10" s="77">
        <f>H10/$M$20*1000</f>
        <v>0.1775067476258384</v>
      </c>
      <c r="J10" s="45">
        <v>794280</v>
      </c>
      <c r="K10" s="45">
        <v>1901085</v>
      </c>
      <c r="L10" s="45">
        <v>1106804</v>
      </c>
      <c r="M10" s="45">
        <v>468786</v>
      </c>
      <c r="N10" s="45">
        <v>451009</v>
      </c>
      <c r="O10" s="45">
        <v>103129</v>
      </c>
      <c r="P10" s="45">
        <v>199804</v>
      </c>
      <c r="Q10" s="45">
        <v>30005</v>
      </c>
      <c r="R10" s="45">
        <v>105154</v>
      </c>
      <c r="S10" s="45">
        <v>-60366</v>
      </c>
      <c r="T10" s="45">
        <v>64626</v>
      </c>
      <c r="U10" s="45">
        <v>-24836</v>
      </c>
      <c r="V10" s="45">
        <v>-20576</v>
      </c>
    </row>
    <row r="11" spans="1:22" x14ac:dyDescent="0.2">
      <c r="B11" t="s">
        <v>106</v>
      </c>
      <c r="C11" s="45">
        <v>86946</v>
      </c>
      <c r="D11" s="45">
        <v>-53088</v>
      </c>
      <c r="E11" s="45">
        <v>33857</v>
      </c>
      <c r="F11" s="45">
        <v>-270</v>
      </c>
      <c r="G11" s="45">
        <v>-1360</v>
      </c>
      <c r="H11" s="45">
        <v>13530</v>
      </c>
      <c r="I11" s="77"/>
      <c r="J11" s="45">
        <v>797745</v>
      </c>
      <c r="K11" s="45">
        <v>1966953</v>
      </c>
      <c r="L11" s="45">
        <v>1169208</v>
      </c>
      <c r="M11" s="45">
        <v>535108</v>
      </c>
      <c r="N11" s="45">
        <v>396301</v>
      </c>
      <c r="O11" s="45">
        <v>118363</v>
      </c>
      <c r="P11" s="45">
        <v>161653</v>
      </c>
      <c r="Q11" s="45">
        <v>50582</v>
      </c>
      <c r="R11" s="45">
        <v>175455</v>
      </c>
      <c r="S11" s="45">
        <v>-49931</v>
      </c>
      <c r="T11" s="45">
        <v>43399</v>
      </c>
      <c r="U11" s="45">
        <v>32870</v>
      </c>
      <c r="V11" s="45">
        <v>26338</v>
      </c>
    </row>
    <row r="12" spans="1:22" x14ac:dyDescent="0.2">
      <c r="B12" t="s">
        <v>105</v>
      </c>
      <c r="C12" s="45">
        <v>274339</v>
      </c>
      <c r="D12" s="45">
        <v>-174289</v>
      </c>
      <c r="E12" s="45">
        <v>100050</v>
      </c>
      <c r="F12" s="45">
        <v>-173</v>
      </c>
      <c r="G12" s="45">
        <v>-764</v>
      </c>
      <c r="H12" s="45">
        <v>46360</v>
      </c>
      <c r="I12" s="77"/>
      <c r="J12" s="45">
        <v>776765</v>
      </c>
      <c r="K12" s="45">
        <v>2003741</v>
      </c>
      <c r="L12" s="45">
        <v>1226976</v>
      </c>
      <c r="M12" s="45">
        <v>567530</v>
      </c>
      <c r="N12" s="45">
        <v>398250</v>
      </c>
      <c r="O12" s="45">
        <v>104753</v>
      </c>
      <c r="P12" s="45">
        <v>186376</v>
      </c>
      <c r="Q12" s="45">
        <v>24244</v>
      </c>
      <c r="R12" s="45">
        <v>228455</v>
      </c>
      <c r="S12" s="45">
        <v>-32321</v>
      </c>
      <c r="T12" s="45">
        <v>-129793</v>
      </c>
      <c r="U12" s="45">
        <v>2416</v>
      </c>
      <c r="V12" s="45">
        <v>-159697</v>
      </c>
    </row>
    <row r="13" spans="1:22" x14ac:dyDescent="0.2">
      <c r="B13" t="s">
        <v>104</v>
      </c>
      <c r="C13" s="45">
        <v>197509</v>
      </c>
      <c r="D13" s="45">
        <v>-85257</v>
      </c>
      <c r="E13" s="45">
        <v>112251</v>
      </c>
      <c r="F13" s="45">
        <v>-130</v>
      </c>
      <c r="G13" s="45">
        <v>-921</v>
      </c>
      <c r="H13" s="45">
        <v>48352</v>
      </c>
      <c r="J13" s="45">
        <v>752581</v>
      </c>
      <c r="K13" s="45">
        <v>2138866</v>
      </c>
      <c r="L13" s="45">
        <v>1386285</v>
      </c>
      <c r="M13" s="45">
        <v>613274</v>
      </c>
      <c r="N13" s="45">
        <v>481547</v>
      </c>
      <c r="O13" s="45">
        <v>92918</v>
      </c>
      <c r="P13" s="45">
        <v>221704</v>
      </c>
      <c r="Q13" s="45">
        <v>183941</v>
      </c>
      <c r="R13" s="45">
        <v>97455</v>
      </c>
      <c r="S13" s="45">
        <v>134361</v>
      </c>
      <c r="T13" s="45">
        <v>20793</v>
      </c>
      <c r="U13" s="45">
        <v>5804</v>
      </c>
      <c r="V13" s="45">
        <v>160959</v>
      </c>
    </row>
    <row r="14" spans="1:22" x14ac:dyDescent="0.2">
      <c r="B14" t="s">
        <v>103</v>
      </c>
      <c r="C14" s="45">
        <v>130367</v>
      </c>
      <c r="D14" s="45">
        <v>-81030</v>
      </c>
      <c r="E14" s="45">
        <v>49337</v>
      </c>
      <c r="F14" s="45">
        <v>-222</v>
      </c>
      <c r="G14" s="45">
        <v>-921</v>
      </c>
      <c r="H14" s="45">
        <v>20918</v>
      </c>
      <c r="J14" s="45">
        <v>684829</v>
      </c>
      <c r="K14" s="45">
        <v>2011606</v>
      </c>
      <c r="L14" s="45">
        <v>1326776</v>
      </c>
      <c r="M14" s="45">
        <v>441417</v>
      </c>
      <c r="N14" s="45">
        <v>385155</v>
      </c>
      <c r="O14" s="45">
        <v>79489</v>
      </c>
      <c r="P14" s="45">
        <v>214292</v>
      </c>
      <c r="Q14" s="45">
        <v>22982</v>
      </c>
      <c r="R14" s="45">
        <v>97128</v>
      </c>
      <c r="S14" s="45">
        <v>-653</v>
      </c>
      <c r="T14" s="45">
        <v>36469</v>
      </c>
      <c r="U14" s="45">
        <v>-57105</v>
      </c>
      <c r="V14" s="45">
        <v>-21289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744638</v>
      </c>
      <c r="C18" s="26">
        <v>600000</v>
      </c>
      <c r="D18" s="26">
        <f>VLOOKUP(A1,'2020'!A40:F210,6,FALSE)</f>
        <v>103419</v>
      </c>
      <c r="E18" s="17">
        <v>100000</v>
      </c>
      <c r="F18" s="4">
        <f>D18/E18</f>
        <v>1.0341899999999999</v>
      </c>
      <c r="G18" s="139">
        <v>0</v>
      </c>
      <c r="J18" s="6">
        <v>2020</v>
      </c>
      <c r="K18" s="17">
        <f>VLOOKUP(A1,'2020'!A40:B210,2,FALSE)</f>
        <v>274955</v>
      </c>
      <c r="L18" s="17">
        <f>VLOOKUP(A1,'2020'!A40:C210,3,FALSE)</f>
        <v>653891</v>
      </c>
      <c r="M18" s="23">
        <f>VLOOKUP(A1,'2020'!A40:D210,4,FALSE)</f>
        <v>27495553</v>
      </c>
      <c r="N18" s="6"/>
      <c r="O18" s="6"/>
    </row>
    <row r="19" spans="1:17" x14ac:dyDescent="0.2">
      <c r="A19" s="13">
        <v>2021</v>
      </c>
      <c r="B19" s="26">
        <f>VLOOKUP(A1,'2021'!A40:E210,5,FALSE)</f>
        <v>693305</v>
      </c>
      <c r="C19" s="26">
        <v>700000</v>
      </c>
      <c r="D19" s="26">
        <f>VLOOKUP(A1,'2021'!A40:F210,6,FALSE)</f>
        <v>119193</v>
      </c>
      <c r="E19" s="17">
        <v>150000</v>
      </c>
      <c r="F19" s="4">
        <f>D19/E19</f>
        <v>0.79461999999999999</v>
      </c>
      <c r="G19" s="140"/>
      <c r="J19" s="6">
        <v>2021</v>
      </c>
      <c r="K19" s="17">
        <f>VLOOKUP(A1,'2021'!A40:B210,2,FALSE)</f>
        <v>307360</v>
      </c>
      <c r="L19" s="17">
        <f>VLOOKUP(A1,'2021'!A40:C210,3,FALSE)</f>
        <v>785658</v>
      </c>
      <c r="M19" s="23">
        <f>VLOOKUP(A1,'2021'!A40:D210,4,FALSE)</f>
        <v>30736025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580522</v>
      </c>
      <c r="C20" s="26">
        <v>700000</v>
      </c>
      <c r="D20" s="26">
        <f>VLOOKUP(A1,'2022'!A40:F210,6,FALSE)</f>
        <v>93334</v>
      </c>
      <c r="E20" s="17">
        <v>150000</v>
      </c>
      <c r="F20" s="4">
        <f>D20/E20</f>
        <v>0.62222666666666671</v>
      </c>
      <c r="G20" s="140"/>
      <c r="J20" s="13">
        <v>2022</v>
      </c>
      <c r="K20" s="17">
        <f>VLOOKUP(A1,'2022'!A40:B210,2,FALSE)</f>
        <v>424152</v>
      </c>
      <c r="L20" s="17">
        <f>VLOOKUP(A1,'2022'!A40:C210,3,FALSE)</f>
        <v>940737</v>
      </c>
      <c r="M20" s="23">
        <f>VLOOKUP(A1,'2022'!A40:D210,4,FALSE)</f>
        <v>42415289</v>
      </c>
      <c r="N20" s="23"/>
      <c r="O20" s="6"/>
    </row>
    <row r="21" spans="1:17" x14ac:dyDescent="0.2">
      <c r="A21" s="13">
        <v>2023</v>
      </c>
      <c r="B21" s="3">
        <f>VLOOKUP(A1,'2023'!A40:E210,5,FALSE)</f>
        <v>785829</v>
      </c>
      <c r="C21" s="3">
        <v>700000</v>
      </c>
      <c r="D21" s="26">
        <f>VLOOKUP(A1,'2023'!A40:F210,6,FALSE)</f>
        <v>213307</v>
      </c>
      <c r="E21" s="3">
        <v>150000</v>
      </c>
      <c r="F21" s="4">
        <f>D21/E21</f>
        <v>1.4220466666666667</v>
      </c>
      <c r="G21" s="141"/>
      <c r="J21" s="13">
        <v>2023</v>
      </c>
      <c r="K21" s="17">
        <f>VLOOKUP(A1,'2023'!A40:B210,2,FALSE)</f>
        <v>493444</v>
      </c>
      <c r="L21" s="17">
        <f>VLOOKUP(A1,'2023'!A40:C210,3,FALSE)</f>
        <v>1228629</v>
      </c>
      <c r="M21" s="23">
        <f>VLOOKUP(A1,'2023'!A40:D210,4,FALSE)</f>
        <v>49344416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493444</v>
      </c>
      <c r="L22" s="17">
        <f>L21</f>
        <v>1228629</v>
      </c>
      <c r="M22" s="23">
        <f>M21</f>
        <v>49344416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2023</v>
      </c>
      <c r="C31" s="60"/>
      <c r="D31" s="26">
        <f>VLOOKUP(B31,A18:D21,4,FALSE)</f>
        <v>213307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4.3227991592807582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3.0398576406294886</v>
      </c>
      <c r="L32" s="13" t="e">
        <f>E22/N22*1000</f>
        <v>#DIV/0!</v>
      </c>
      <c r="N32" s="130" t="s">
        <v>71</v>
      </c>
      <c r="O32" s="131"/>
      <c r="P32" s="74">
        <f>K31*P26</f>
        <v>54.207901457380707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38.119814813493782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24.899068620044059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CC57A-C966-9A44-A363-D88B4CDA6B53}">
  <sheetPr codeName="Sheet73"/>
  <dimension ref="A1:V37"/>
  <sheetViews>
    <sheetView topLeftCell="A11" workbookViewId="0">
      <selection activeCell="A16" sqref="A16:Q3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161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450921</v>
      </c>
      <c r="D3" s="45">
        <v>-319155</v>
      </c>
      <c r="E3" s="45">
        <v>131766</v>
      </c>
      <c r="F3" s="45">
        <v>-46343</v>
      </c>
      <c r="G3" s="45">
        <v>7016</v>
      </c>
      <c r="H3" s="45">
        <v>46374</v>
      </c>
      <c r="I3" s="77">
        <f t="shared" ref="I3:I5" si="0">H3/$M$21*1000</f>
        <v>9.0102805097299912E-2</v>
      </c>
      <c r="J3" s="45">
        <v>6234760</v>
      </c>
      <c r="K3" s="45">
        <v>9421221</v>
      </c>
      <c r="L3" s="45">
        <v>3186461</v>
      </c>
      <c r="M3" s="45">
        <v>5748685</v>
      </c>
      <c r="N3" s="45">
        <v>2479554</v>
      </c>
      <c r="O3" s="45">
        <v>1272039</v>
      </c>
      <c r="P3" s="45">
        <v>1520010</v>
      </c>
      <c r="Q3" s="45">
        <v>1163356</v>
      </c>
      <c r="R3" s="45">
        <v>1532287</v>
      </c>
      <c r="S3" s="45">
        <v>-253571</v>
      </c>
      <c r="T3" s="45">
        <v>-1713780</v>
      </c>
      <c r="U3" s="45">
        <v>202636</v>
      </c>
      <c r="V3" s="45">
        <v>-1764715</v>
      </c>
    </row>
    <row r="4" spans="1:22" x14ac:dyDescent="0.2">
      <c r="B4" t="s">
        <v>21</v>
      </c>
      <c r="C4" s="45">
        <v>254087</v>
      </c>
      <c r="D4" s="45">
        <v>-165596</v>
      </c>
      <c r="E4" s="45">
        <v>88490</v>
      </c>
      <c r="F4" s="45">
        <v>-27886</v>
      </c>
      <c r="G4" s="45">
        <v>-11107</v>
      </c>
      <c r="H4" s="45">
        <v>37328</v>
      </c>
      <c r="I4" s="77">
        <f t="shared" si="0"/>
        <v>7.2526793217579058E-2</v>
      </c>
      <c r="J4" s="45">
        <v>6349579</v>
      </c>
      <c r="K4" s="45">
        <v>9536343</v>
      </c>
      <c r="L4" s="45">
        <v>3186763</v>
      </c>
      <c r="M4" s="45">
        <v>6065574</v>
      </c>
      <c r="N4" s="45">
        <v>2433124</v>
      </c>
      <c r="O4" s="45">
        <v>1638266</v>
      </c>
      <c r="P4" s="45">
        <v>1247412</v>
      </c>
      <c r="Q4" s="45">
        <v>2928012</v>
      </c>
      <c r="R4" s="45">
        <v>10188</v>
      </c>
      <c r="S4" s="45">
        <v>-232506</v>
      </c>
      <c r="T4" s="45">
        <v>9652</v>
      </c>
      <c r="U4" s="45">
        <v>2550858</v>
      </c>
      <c r="V4" s="45">
        <v>2328005</v>
      </c>
    </row>
    <row r="5" spans="1:22" x14ac:dyDescent="0.2">
      <c r="B5" t="s">
        <v>22</v>
      </c>
      <c r="C5" s="45">
        <v>331194</v>
      </c>
      <c r="D5" s="45">
        <v>-223550</v>
      </c>
      <c r="E5" s="45">
        <v>107643</v>
      </c>
      <c r="F5" s="45">
        <v>-15173</v>
      </c>
      <c r="G5" s="45">
        <v>-18066</v>
      </c>
      <c r="H5" s="45">
        <v>40591</v>
      </c>
      <c r="I5" s="77">
        <f t="shared" si="0"/>
        <v>7.8866670153631357E-2</v>
      </c>
      <c r="J5" s="45">
        <v>3776196</v>
      </c>
      <c r="K5" s="45">
        <v>6923731</v>
      </c>
      <c r="L5" s="45">
        <v>3147534</v>
      </c>
      <c r="M5" s="45">
        <v>3445404</v>
      </c>
      <c r="N5" s="45">
        <v>2374543</v>
      </c>
      <c r="O5" s="45">
        <v>1458045</v>
      </c>
      <c r="P5" s="45">
        <v>1152212</v>
      </c>
      <c r="Q5" s="45">
        <v>599948</v>
      </c>
      <c r="R5" s="45">
        <v>96527</v>
      </c>
      <c r="S5" s="45">
        <v>747040</v>
      </c>
      <c r="T5" s="45">
        <v>201198</v>
      </c>
      <c r="U5" s="45">
        <v>-468356</v>
      </c>
      <c r="V5" s="45">
        <v>479881</v>
      </c>
    </row>
    <row r="6" spans="1:22" x14ac:dyDescent="0.2">
      <c r="B6" t="s">
        <v>23</v>
      </c>
      <c r="C6" s="45">
        <v>357273</v>
      </c>
      <c r="D6" s="45">
        <v>-252243</v>
      </c>
      <c r="E6" s="45">
        <v>105025</v>
      </c>
      <c r="F6" s="45">
        <v>-33018</v>
      </c>
      <c r="G6" s="45">
        <v>-24056</v>
      </c>
      <c r="H6" s="45">
        <v>28756</v>
      </c>
      <c r="I6" s="77">
        <f>H6/$M$21*1000</f>
        <v>5.5871744153576493E-2</v>
      </c>
      <c r="J6" s="45">
        <v>3740926</v>
      </c>
      <c r="K6" s="45">
        <v>6592663</v>
      </c>
      <c r="L6" s="45">
        <v>2851736</v>
      </c>
      <c r="M6" s="45">
        <v>3179400</v>
      </c>
      <c r="N6" s="45">
        <v>1964176</v>
      </c>
      <c r="O6" s="45">
        <v>1471267</v>
      </c>
      <c r="P6" s="45">
        <v>1171499</v>
      </c>
      <c r="Q6" s="45">
        <v>122596</v>
      </c>
      <c r="R6" s="45">
        <v>277427</v>
      </c>
      <c r="S6" s="45">
        <v>-333691</v>
      </c>
      <c r="T6" s="45">
        <v>134559</v>
      </c>
      <c r="U6" s="45">
        <v>-88673</v>
      </c>
      <c r="V6" s="45">
        <v>-287805</v>
      </c>
    </row>
    <row r="7" spans="1:22" x14ac:dyDescent="0.2">
      <c r="B7" t="s">
        <v>110</v>
      </c>
      <c r="C7" s="45">
        <v>1496939</v>
      </c>
      <c r="D7" s="45">
        <v>-958045</v>
      </c>
      <c r="E7" s="45">
        <v>538893</v>
      </c>
      <c r="F7" s="45">
        <v>-198111</v>
      </c>
      <c r="G7" s="45">
        <v>-28451</v>
      </c>
      <c r="H7" s="45">
        <v>188495</v>
      </c>
      <c r="I7" s="77">
        <f t="shared" ref="I7:I9" si="1">H7/$M$20*1000</f>
        <v>0.73247458998647252</v>
      </c>
      <c r="J7" s="45">
        <v>3719143</v>
      </c>
      <c r="K7" s="45">
        <v>7060483</v>
      </c>
      <c r="L7" s="45">
        <v>3341340</v>
      </c>
      <c r="M7" s="45">
        <v>3661094</v>
      </c>
      <c r="N7" s="45">
        <v>2426012</v>
      </c>
      <c r="O7" s="45">
        <v>1467663</v>
      </c>
      <c r="P7" s="45">
        <v>1248379</v>
      </c>
      <c r="Q7" s="45">
        <v>407902</v>
      </c>
      <c r="R7" s="45">
        <v>382865</v>
      </c>
      <c r="S7" s="45">
        <v>314339</v>
      </c>
      <c r="T7" s="45">
        <v>349865</v>
      </c>
      <c r="U7" s="45">
        <v>-574932</v>
      </c>
      <c r="V7" s="45">
        <v>89272</v>
      </c>
    </row>
    <row r="8" spans="1:22" x14ac:dyDescent="0.2">
      <c r="B8" t="s">
        <v>109</v>
      </c>
      <c r="C8" s="45">
        <v>333916</v>
      </c>
      <c r="D8" s="45">
        <v>-198561</v>
      </c>
      <c r="E8" s="45">
        <v>135354</v>
      </c>
      <c r="F8" s="45">
        <v>-33150</v>
      </c>
      <c r="G8" s="45">
        <v>-30710</v>
      </c>
      <c r="H8" s="45">
        <v>27854</v>
      </c>
      <c r="I8" s="77">
        <f t="shared" si="1"/>
        <v>0.10823813485494685</v>
      </c>
      <c r="J8" s="45">
        <v>3549747</v>
      </c>
      <c r="K8" s="45">
        <v>7846334</v>
      </c>
      <c r="L8" s="45">
        <v>4296587</v>
      </c>
      <c r="M8" s="45">
        <v>3877893</v>
      </c>
      <c r="N8" s="45">
        <v>3075960</v>
      </c>
      <c r="O8" s="45">
        <v>1463119</v>
      </c>
      <c r="P8" s="45">
        <v>1174591</v>
      </c>
      <c r="Q8" s="45">
        <v>318570</v>
      </c>
      <c r="R8" s="45">
        <v>748765</v>
      </c>
      <c r="S8" s="45">
        <v>115831</v>
      </c>
      <c r="T8" s="45">
        <v>23913</v>
      </c>
      <c r="U8" s="45">
        <v>-76578</v>
      </c>
      <c r="V8" s="45">
        <v>63166</v>
      </c>
    </row>
    <row r="9" spans="1:22" x14ac:dyDescent="0.2">
      <c r="B9" t="s">
        <v>108</v>
      </c>
      <c r="C9" s="45">
        <v>425343</v>
      </c>
      <c r="D9" s="45">
        <v>-281935</v>
      </c>
      <c r="E9" s="45">
        <v>143404</v>
      </c>
      <c r="F9" s="45">
        <v>-35673</v>
      </c>
      <c r="G9" s="45">
        <v>-31964</v>
      </c>
      <c r="H9" s="45">
        <v>26790</v>
      </c>
      <c r="I9" s="77">
        <f t="shared" si="1"/>
        <v>0.10410352670223401</v>
      </c>
      <c r="J9" s="45">
        <v>3508580</v>
      </c>
      <c r="K9" s="45">
        <v>7513754</v>
      </c>
      <c r="L9" s="45">
        <v>4005173</v>
      </c>
      <c r="M9" s="45">
        <v>3387816</v>
      </c>
      <c r="N9" s="45">
        <v>2762724</v>
      </c>
      <c r="O9" s="45">
        <v>923324</v>
      </c>
      <c r="P9" s="45">
        <v>1245492</v>
      </c>
      <c r="Q9" s="45">
        <v>255250</v>
      </c>
      <c r="R9" s="45">
        <v>776597</v>
      </c>
      <c r="S9" s="45">
        <v>109476</v>
      </c>
      <c r="T9" s="45">
        <v>-59962</v>
      </c>
      <c r="U9" s="45">
        <v>-10673</v>
      </c>
      <c r="V9" s="45">
        <v>38839</v>
      </c>
    </row>
    <row r="10" spans="1:22" x14ac:dyDescent="0.2">
      <c r="B10" t="s">
        <v>107</v>
      </c>
      <c r="C10" s="45">
        <v>292816</v>
      </c>
      <c r="D10" s="45">
        <v>-198195</v>
      </c>
      <c r="E10" s="45">
        <v>94607</v>
      </c>
      <c r="F10" s="45">
        <v>-5758</v>
      </c>
      <c r="G10" s="45">
        <v>-31118</v>
      </c>
      <c r="H10" s="45">
        <v>35151</v>
      </c>
      <c r="I10" s="77">
        <f>H10/$M$20*1000</f>
        <v>0.13659361952632429</v>
      </c>
      <c r="J10" s="45">
        <v>3558867</v>
      </c>
      <c r="K10" s="45">
        <v>7077451</v>
      </c>
      <c r="L10" s="45">
        <v>3518584</v>
      </c>
      <c r="M10" s="45">
        <v>2618460</v>
      </c>
      <c r="N10" s="45">
        <v>2203712</v>
      </c>
      <c r="O10" s="45">
        <v>592298</v>
      </c>
      <c r="P10" s="45">
        <v>968743</v>
      </c>
      <c r="Q10" s="45">
        <v>216529</v>
      </c>
      <c r="R10" s="45">
        <v>627697</v>
      </c>
      <c r="S10" s="45">
        <v>-56903</v>
      </c>
      <c r="T10" s="45">
        <v>15364</v>
      </c>
      <c r="U10" s="45">
        <v>-60946</v>
      </c>
      <c r="V10" s="45">
        <v>-102485</v>
      </c>
    </row>
    <row r="11" spans="1:22" x14ac:dyDescent="0.2">
      <c r="B11" t="s">
        <v>106</v>
      </c>
      <c r="C11" s="45">
        <v>495419</v>
      </c>
      <c r="D11" s="45">
        <v>-379696</v>
      </c>
      <c r="E11" s="45">
        <v>115723</v>
      </c>
      <c r="F11" s="45">
        <v>-27053</v>
      </c>
      <c r="G11" s="45">
        <v>-45461</v>
      </c>
      <c r="H11" s="45">
        <v>221712</v>
      </c>
      <c r="I11" s="77"/>
      <c r="J11" s="45">
        <v>3534352</v>
      </c>
      <c r="K11" s="45">
        <v>7040243</v>
      </c>
      <c r="L11" s="45">
        <v>3505890</v>
      </c>
      <c r="M11" s="45">
        <v>2554614</v>
      </c>
      <c r="N11" s="45">
        <v>2183016</v>
      </c>
      <c r="O11" s="45">
        <v>606707</v>
      </c>
      <c r="P11" s="45">
        <v>847549</v>
      </c>
      <c r="Q11" s="45">
        <v>309220</v>
      </c>
      <c r="R11" s="45">
        <v>580197</v>
      </c>
      <c r="S11" s="45">
        <v>-11124</v>
      </c>
      <c r="T11" s="45">
        <v>414662</v>
      </c>
      <c r="U11" s="45">
        <v>-153631</v>
      </c>
      <c r="V11" s="45">
        <v>249906</v>
      </c>
    </row>
    <row r="12" spans="1:22" x14ac:dyDescent="0.2">
      <c r="B12" t="s">
        <v>105</v>
      </c>
      <c r="C12" s="45">
        <v>123787</v>
      </c>
      <c r="D12" s="45">
        <v>-110162</v>
      </c>
      <c r="E12" s="45">
        <v>13625</v>
      </c>
      <c r="F12" s="45">
        <v>-985</v>
      </c>
      <c r="G12" s="45">
        <v>-33084</v>
      </c>
      <c r="H12" s="45">
        <v>-34222</v>
      </c>
      <c r="I12" s="77"/>
      <c r="J12" s="45">
        <v>3228709</v>
      </c>
      <c r="K12" s="45">
        <v>7011718</v>
      </c>
      <c r="L12" s="45">
        <v>3783009</v>
      </c>
      <c r="M12" s="45">
        <v>2138735</v>
      </c>
      <c r="N12" s="45">
        <v>2066754</v>
      </c>
      <c r="O12" s="45">
        <v>702115</v>
      </c>
      <c r="P12" s="45">
        <v>701847</v>
      </c>
      <c r="Q12" s="45">
        <v>59320</v>
      </c>
      <c r="R12" s="45">
        <v>438197</v>
      </c>
      <c r="S12" s="45">
        <v>-41767</v>
      </c>
      <c r="T12" s="45">
        <v>81975</v>
      </c>
      <c r="U12" s="45">
        <v>-65052</v>
      </c>
      <c r="V12" s="45">
        <v>-24843</v>
      </c>
    </row>
    <row r="13" spans="1:22" x14ac:dyDescent="0.2">
      <c r="B13" t="s">
        <v>104</v>
      </c>
      <c r="C13" s="45">
        <v>140623</v>
      </c>
      <c r="D13" s="45">
        <v>-169453</v>
      </c>
      <c r="E13" s="45">
        <v>-28830</v>
      </c>
      <c r="F13" s="45">
        <v>-840</v>
      </c>
      <c r="G13" s="45">
        <v>-31022</v>
      </c>
      <c r="H13" s="45">
        <v>-75790</v>
      </c>
      <c r="J13" s="45">
        <v>3286108</v>
      </c>
      <c r="K13" s="45">
        <v>7077319</v>
      </c>
      <c r="L13" s="45">
        <v>3791211</v>
      </c>
      <c r="M13" s="45">
        <v>2178335</v>
      </c>
      <c r="N13" s="45">
        <v>2077203</v>
      </c>
      <c r="O13" s="45">
        <v>625803</v>
      </c>
      <c r="P13" s="45">
        <v>682183</v>
      </c>
      <c r="Q13" s="45">
        <v>84194</v>
      </c>
      <c r="R13" s="45">
        <v>550197</v>
      </c>
      <c r="S13" s="45">
        <v>27920</v>
      </c>
      <c r="T13" s="45">
        <v>-34310</v>
      </c>
      <c r="U13" s="45">
        <v>-21426</v>
      </c>
      <c r="V13" s="45">
        <v>-27816</v>
      </c>
    </row>
    <row r="14" spans="1:22" x14ac:dyDescent="0.2">
      <c r="B14" t="s">
        <v>103</v>
      </c>
      <c r="C14" s="45">
        <v>142021</v>
      </c>
      <c r="D14" s="45">
        <v>-125594</v>
      </c>
      <c r="E14" s="45">
        <v>16427</v>
      </c>
      <c r="F14" s="45">
        <v>-2290</v>
      </c>
      <c r="G14" s="45">
        <v>-33179</v>
      </c>
      <c r="H14" s="45">
        <v>-18549</v>
      </c>
      <c r="J14" s="45">
        <v>3417656</v>
      </c>
      <c r="K14" s="45">
        <v>7203002</v>
      </c>
      <c r="L14" s="45">
        <v>3785346</v>
      </c>
      <c r="M14" s="45">
        <v>2303814</v>
      </c>
      <c r="N14" s="45">
        <v>1881048</v>
      </c>
      <c r="O14" s="45">
        <v>682342</v>
      </c>
      <c r="P14" s="45">
        <v>736989</v>
      </c>
      <c r="Q14" s="45">
        <v>112053</v>
      </c>
      <c r="R14" s="45">
        <v>536197</v>
      </c>
      <c r="S14" s="45">
        <v>-130493</v>
      </c>
      <c r="T14" s="45">
        <v>8615</v>
      </c>
      <c r="U14" s="45">
        <v>5253</v>
      </c>
      <c r="V14" s="45">
        <v>-116624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1323834</v>
      </c>
      <c r="C18" s="26">
        <v>3000000</v>
      </c>
      <c r="D18" s="26">
        <f>VLOOKUP(A1,'2020'!A40:F210,6,FALSE)</f>
        <v>-67164</v>
      </c>
      <c r="E18" s="26">
        <v>200000</v>
      </c>
      <c r="F18" s="4">
        <f>D18/E18</f>
        <v>-0.33582000000000001</v>
      </c>
      <c r="G18" s="139">
        <v>0</v>
      </c>
      <c r="J18" s="6">
        <v>2020</v>
      </c>
      <c r="K18" s="17">
        <f>VLOOKUP(A1,'2020'!A40:B210,2,FALSE)</f>
        <v>2573399</v>
      </c>
      <c r="L18" s="17">
        <f>VLOOKUP(A1,'2020'!A40:C210,3,FALSE)</f>
        <v>3456345</v>
      </c>
      <c r="M18" s="23">
        <f>VLOOKUP(A1,'2020'!A40:D210,4,FALSE)</f>
        <v>257339985</v>
      </c>
      <c r="N18" s="6"/>
      <c r="O18" s="6"/>
    </row>
    <row r="19" spans="1:17" x14ac:dyDescent="0.2">
      <c r="A19" s="13">
        <v>2021</v>
      </c>
      <c r="B19" s="26">
        <f>VLOOKUP(A1,'2021'!A40:E210,5,FALSE)</f>
        <v>901810</v>
      </c>
      <c r="C19" s="26">
        <v>1600000</v>
      </c>
      <c r="D19" s="26">
        <f>VLOOKUP(A1,'2021'!A40:F210,6,FALSE)</f>
        <v>93150</v>
      </c>
      <c r="E19" s="26">
        <v>80000</v>
      </c>
      <c r="F19" s="4">
        <f>D19/E19</f>
        <v>1.1643749999999999</v>
      </c>
      <c r="G19" s="140"/>
      <c r="J19" s="6">
        <v>2021</v>
      </c>
      <c r="K19" s="17">
        <f>VLOOKUP(A1,'2021'!A40:B210,2,FALSE)</f>
        <v>2573399</v>
      </c>
      <c r="L19" s="17">
        <f>VLOOKUP(A1,'2021'!A40:C210,3,FALSE)</f>
        <v>3534352</v>
      </c>
      <c r="M19" s="23">
        <f>VLOOKUP(A1,'2021'!A40:D210,4,FALSE)</f>
        <v>257339985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2548998</v>
      </c>
      <c r="C20" s="26">
        <v>3000000</v>
      </c>
      <c r="D20" s="26">
        <f>VLOOKUP(A1,'2022'!A40:F210,6,FALSE)</f>
        <v>278291</v>
      </c>
      <c r="E20" s="26">
        <v>300000</v>
      </c>
      <c r="F20" s="4">
        <f>D20/E20</f>
        <v>0.92763666666666666</v>
      </c>
      <c r="G20" s="140"/>
      <c r="J20" s="13">
        <v>2022</v>
      </c>
      <c r="K20" s="17">
        <f>VLOOKUP(A1,'2022'!A40:B210,2,FALSE)</f>
        <v>2573399</v>
      </c>
      <c r="L20" s="17">
        <f>VLOOKUP(A1,'2022'!A40:C210,3,FALSE)</f>
        <v>3719143</v>
      </c>
      <c r="M20" s="23">
        <f>VLOOKUP(A1,'2022'!A40:D210,4,FALSE)</f>
        <v>257339985</v>
      </c>
      <c r="N20" s="23"/>
      <c r="O20" s="6"/>
    </row>
    <row r="21" spans="1:17" x14ac:dyDescent="0.2">
      <c r="A21" s="13">
        <v>2023</v>
      </c>
      <c r="B21" s="3">
        <f>VLOOKUP(A1,'2023'!A40:E210,5,FALSE)</f>
        <v>1393472</v>
      </c>
      <c r="C21" s="3">
        <v>3000000</v>
      </c>
      <c r="D21" s="26">
        <f>VLOOKUP(A1,'2023'!A40:F210,6,FALSE)</f>
        <v>153050</v>
      </c>
      <c r="E21" s="3">
        <v>315000</v>
      </c>
      <c r="F21" s="4">
        <f>D21/E21</f>
        <v>0.48587301587301585</v>
      </c>
      <c r="G21" s="141"/>
      <c r="J21" s="13">
        <v>2023</v>
      </c>
      <c r="K21" s="17">
        <f>VLOOKUP(A1,'2023'!A40:B210,2,FALSE)</f>
        <v>5146787</v>
      </c>
      <c r="L21" s="17">
        <f>VLOOKUP(A1,'2023'!A40:C210,3,FALSE)</f>
        <v>6234760</v>
      </c>
      <c r="M21" s="23">
        <f>VLOOKUP(A1,'2023'!A40:D210,4,FALSE)</f>
        <v>514678760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5146787</v>
      </c>
      <c r="L22" s="17">
        <f>L21</f>
        <v>6234760</v>
      </c>
      <c r="M22" s="23">
        <f>M21</f>
        <v>514678760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2022</v>
      </c>
      <c r="C31" s="60">
        <v>74000</v>
      </c>
      <c r="D31" s="26">
        <f>VLOOKUP(B31,A18:D21,4,FALSE)</f>
        <v>278291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0.29736801262208684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0.61203225095203073</v>
      </c>
      <c r="L32" s="13" t="e">
        <f>E22/N22*1000</f>
        <v>#DIV/0!</v>
      </c>
      <c r="N32" s="130" t="s">
        <v>71</v>
      </c>
      <c r="O32" s="131"/>
      <c r="P32" s="74">
        <f>K31*P26</f>
        <v>3.7289948782809685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7.6748844269384646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12.113886339510104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F03460-706F-504D-8982-C01D0030C19C}">
  <sheetPr codeName="Sheet74"/>
  <dimension ref="A1:V44"/>
  <sheetViews>
    <sheetView workbookViewId="0">
      <selection activeCell="H28" sqref="H28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162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191485</v>
      </c>
      <c r="D3" s="45">
        <v>-93067</v>
      </c>
      <c r="E3" s="45">
        <v>98418</v>
      </c>
      <c r="F3" s="45">
        <v>-4847</v>
      </c>
      <c r="G3" s="45">
        <v>-10155</v>
      </c>
      <c r="H3" s="45">
        <v>46857</v>
      </c>
      <c r="J3" s="45">
        <v>1907626</v>
      </c>
      <c r="K3" s="45">
        <v>4698488</v>
      </c>
      <c r="L3" s="45">
        <v>2790862</v>
      </c>
      <c r="M3" s="45">
        <v>2093843</v>
      </c>
      <c r="N3" s="45">
        <v>2088937</v>
      </c>
      <c r="O3" s="45">
        <v>1137307</v>
      </c>
      <c r="P3" s="45">
        <v>931974</v>
      </c>
      <c r="Q3" s="45">
        <v>12914</v>
      </c>
      <c r="R3" s="45">
        <v>4590</v>
      </c>
      <c r="S3" s="45">
        <v>0</v>
      </c>
      <c r="T3" s="45">
        <v>0</v>
      </c>
      <c r="U3" s="45">
        <v>0</v>
      </c>
      <c r="V3" s="45">
        <v>0</v>
      </c>
    </row>
    <row r="4" spans="1:22" x14ac:dyDescent="0.2">
      <c r="B4" t="s">
        <v>21</v>
      </c>
      <c r="C4" s="45">
        <v>168742</v>
      </c>
      <c r="D4" s="45">
        <v>-92704</v>
      </c>
      <c r="E4" s="45">
        <v>75483</v>
      </c>
      <c r="F4" s="45">
        <v>-4060</v>
      </c>
      <c r="G4" s="45">
        <v>-29127</v>
      </c>
      <c r="H4" s="45">
        <v>32488</v>
      </c>
      <c r="J4" s="45">
        <v>1899617</v>
      </c>
      <c r="K4" s="45">
        <v>4540089</v>
      </c>
      <c r="L4" s="45">
        <v>2640471</v>
      </c>
      <c r="M4" s="45">
        <v>2351719</v>
      </c>
      <c r="N4" s="45">
        <v>1752154</v>
      </c>
      <c r="O4" s="45">
        <v>1145551</v>
      </c>
      <c r="P4" s="45">
        <v>1101441</v>
      </c>
      <c r="Q4" s="45">
        <v>9353</v>
      </c>
      <c r="R4" s="45">
        <v>88019</v>
      </c>
      <c r="S4" s="45">
        <v>0</v>
      </c>
      <c r="T4" s="45">
        <v>0</v>
      </c>
      <c r="U4" s="45">
        <v>0</v>
      </c>
      <c r="V4" s="45">
        <v>0</v>
      </c>
    </row>
    <row r="5" spans="1:22" x14ac:dyDescent="0.2">
      <c r="B5" t="s">
        <v>22</v>
      </c>
      <c r="C5" s="45">
        <v>129140</v>
      </c>
      <c r="D5" s="45">
        <v>-84761</v>
      </c>
      <c r="E5" s="45">
        <v>44379</v>
      </c>
      <c r="F5" s="45">
        <v>-4297</v>
      </c>
      <c r="G5" s="45">
        <v>-26816</v>
      </c>
      <c r="H5" s="45">
        <v>19962</v>
      </c>
      <c r="J5" s="45">
        <v>1867177</v>
      </c>
      <c r="K5" s="45">
        <v>4546407</v>
      </c>
      <c r="L5" s="45">
        <v>2679230</v>
      </c>
      <c r="M5" s="45">
        <v>2368618</v>
      </c>
      <c r="N5" s="45">
        <v>1662280</v>
      </c>
      <c r="O5" s="45">
        <v>1154537</v>
      </c>
      <c r="P5" s="45">
        <v>1113359</v>
      </c>
      <c r="Q5" s="45">
        <v>10533</v>
      </c>
      <c r="R5" s="45">
        <v>83349</v>
      </c>
      <c r="S5" s="45">
        <v>0</v>
      </c>
      <c r="T5" s="45">
        <v>0</v>
      </c>
      <c r="U5" s="45">
        <v>0</v>
      </c>
      <c r="V5" s="45">
        <v>0</v>
      </c>
    </row>
    <row r="6" spans="1:22" x14ac:dyDescent="0.2">
      <c r="B6" t="s">
        <v>23</v>
      </c>
      <c r="C6" s="45">
        <v>176762</v>
      </c>
      <c r="D6" s="45">
        <v>-97506</v>
      </c>
      <c r="E6" s="45">
        <v>79255</v>
      </c>
      <c r="F6" s="45">
        <v>-4079</v>
      </c>
      <c r="G6" s="45">
        <v>-17640</v>
      </c>
      <c r="H6" s="45">
        <v>31948</v>
      </c>
      <c r="J6" s="45">
        <v>1895262</v>
      </c>
      <c r="K6" s="45">
        <v>4505446</v>
      </c>
      <c r="L6" s="45">
        <v>2610183</v>
      </c>
      <c r="M6" s="45">
        <v>2352108</v>
      </c>
      <c r="N6" s="45">
        <v>1672812</v>
      </c>
      <c r="O6" s="45">
        <v>1130622</v>
      </c>
      <c r="P6" s="45">
        <v>1132905</v>
      </c>
      <c r="Q6" s="45">
        <v>12172</v>
      </c>
      <c r="R6" s="45">
        <v>67749</v>
      </c>
      <c r="S6" s="45">
        <v>105361</v>
      </c>
      <c r="T6" s="45">
        <v>-180516</v>
      </c>
      <c r="U6" s="45">
        <v>78715</v>
      </c>
      <c r="V6" s="45">
        <v>3560</v>
      </c>
    </row>
    <row r="7" spans="1:22" x14ac:dyDescent="0.2">
      <c r="B7" t="s">
        <v>110</v>
      </c>
      <c r="C7" s="45">
        <v>173527</v>
      </c>
      <c r="D7" s="45">
        <v>-141515</v>
      </c>
      <c r="E7" s="45">
        <v>32012</v>
      </c>
      <c r="F7" s="45">
        <v>-3248</v>
      </c>
      <c r="G7" s="45">
        <v>-21784</v>
      </c>
      <c r="H7" s="45">
        <v>171981</v>
      </c>
      <c r="J7" s="45">
        <v>1863906</v>
      </c>
      <c r="K7" s="45">
        <v>4421967</v>
      </c>
      <c r="L7" s="45">
        <v>2558061</v>
      </c>
      <c r="M7" s="45">
        <v>2271433</v>
      </c>
      <c r="N7" s="45">
        <v>1588026</v>
      </c>
      <c r="O7" s="45">
        <v>1091525</v>
      </c>
      <c r="P7" s="45">
        <v>1088650</v>
      </c>
      <c r="Q7" s="45">
        <v>11542</v>
      </c>
      <c r="R7" s="45">
        <v>71590</v>
      </c>
      <c r="S7" s="45">
        <v>56532</v>
      </c>
      <c r="T7" s="45">
        <v>-7565</v>
      </c>
      <c r="U7" s="45">
        <v>-50146</v>
      </c>
      <c r="V7" s="45">
        <v>-1180</v>
      </c>
    </row>
    <row r="8" spans="1:22" x14ac:dyDescent="0.2">
      <c r="B8" t="s">
        <v>109</v>
      </c>
      <c r="C8" s="45">
        <v>344205</v>
      </c>
      <c r="D8" s="45">
        <v>-211707</v>
      </c>
      <c r="E8" s="45">
        <v>132498</v>
      </c>
      <c r="F8" s="45">
        <v>-3732</v>
      </c>
      <c r="G8" s="45">
        <v>-23727</v>
      </c>
      <c r="H8" s="45">
        <v>72027</v>
      </c>
      <c r="J8" s="45">
        <v>1692305</v>
      </c>
      <c r="K8" s="45">
        <v>4622049</v>
      </c>
      <c r="L8" s="45">
        <v>2929744</v>
      </c>
      <c r="M8" s="45">
        <v>3107737</v>
      </c>
      <c r="N8" s="45">
        <v>1965575</v>
      </c>
      <c r="O8" s="45">
        <v>1785990</v>
      </c>
      <c r="P8" s="45">
        <v>1199992</v>
      </c>
      <c r="Q8" s="45">
        <v>12753</v>
      </c>
      <c r="R8" s="45">
        <v>96341</v>
      </c>
      <c r="S8" s="45">
        <v>42089</v>
      </c>
      <c r="T8" s="45">
        <v>-14505</v>
      </c>
      <c r="U8" s="45">
        <v>-29226</v>
      </c>
      <c r="V8" s="45">
        <v>-1642</v>
      </c>
    </row>
    <row r="9" spans="1:22" x14ac:dyDescent="0.2">
      <c r="B9" t="s">
        <v>108</v>
      </c>
      <c r="C9" s="45">
        <v>385593</v>
      </c>
      <c r="D9" s="45">
        <v>-224776</v>
      </c>
      <c r="E9" s="45">
        <v>155458</v>
      </c>
      <c r="F9" s="45">
        <v>-8154</v>
      </c>
      <c r="G9" s="45">
        <v>-19764</v>
      </c>
      <c r="H9" s="45">
        <v>78525</v>
      </c>
      <c r="J9" s="45">
        <v>1620248</v>
      </c>
      <c r="K9" s="45">
        <v>4537514</v>
      </c>
      <c r="L9" s="45">
        <v>2917266</v>
      </c>
      <c r="M9" s="45">
        <v>3126161</v>
      </c>
      <c r="N9" s="45">
        <v>1887464</v>
      </c>
      <c r="O9" s="45">
        <v>1841423</v>
      </c>
      <c r="P9" s="45">
        <v>1155814</v>
      </c>
      <c r="Q9" s="45">
        <v>27346</v>
      </c>
      <c r="R9" s="45">
        <v>91363</v>
      </c>
      <c r="S9" s="45">
        <v>-23502</v>
      </c>
      <c r="T9" s="45">
        <v>9986</v>
      </c>
      <c r="U9" s="45">
        <v>14150</v>
      </c>
      <c r="V9" s="45">
        <v>634</v>
      </c>
    </row>
    <row r="10" spans="1:22" x14ac:dyDescent="0.2">
      <c r="B10" t="s">
        <v>107</v>
      </c>
      <c r="C10" s="45">
        <v>399853</v>
      </c>
      <c r="D10" s="45">
        <v>-240355</v>
      </c>
      <c r="E10" s="45">
        <v>159498</v>
      </c>
      <c r="F10" s="45">
        <v>-7853</v>
      </c>
      <c r="G10" s="45">
        <v>-17037</v>
      </c>
      <c r="H10" s="45">
        <v>96981</v>
      </c>
      <c r="J10" s="45">
        <v>1542932</v>
      </c>
      <c r="K10" s="45">
        <v>4139665</v>
      </c>
      <c r="L10" s="45">
        <v>2596732</v>
      </c>
      <c r="M10" s="45">
        <v>3038464</v>
      </c>
      <c r="N10" s="45">
        <v>1629476</v>
      </c>
      <c r="O10" s="45">
        <v>1871981</v>
      </c>
      <c r="P10" s="45">
        <v>1016653</v>
      </c>
      <c r="Q10" s="45">
        <v>30049</v>
      </c>
      <c r="R10" s="45">
        <v>110435</v>
      </c>
      <c r="S10" s="45">
        <v>439210</v>
      </c>
      <c r="T10" s="45">
        <v>-413367</v>
      </c>
      <c r="U10" s="45">
        <v>-27047</v>
      </c>
      <c r="V10" s="45">
        <v>-1204</v>
      </c>
    </row>
    <row r="11" spans="1:22" x14ac:dyDescent="0.2">
      <c r="B11" t="s">
        <v>106</v>
      </c>
      <c r="C11" s="45">
        <v>452785</v>
      </c>
      <c r="D11" s="45">
        <v>-283402</v>
      </c>
      <c r="E11" s="45">
        <v>153942</v>
      </c>
      <c r="F11" s="45">
        <v>-8594</v>
      </c>
      <c r="G11" s="45">
        <v>-11980</v>
      </c>
      <c r="H11" s="45">
        <v>99499</v>
      </c>
      <c r="J11" s="45">
        <v>1484094</v>
      </c>
      <c r="K11" s="45">
        <v>3776986</v>
      </c>
      <c r="L11" s="45">
        <v>2292892</v>
      </c>
      <c r="M11" s="45">
        <v>2671223</v>
      </c>
      <c r="N11" s="45">
        <v>1469212</v>
      </c>
      <c r="O11" s="45">
        <v>1859015</v>
      </c>
      <c r="P11" s="45">
        <v>730995</v>
      </c>
      <c r="Q11" s="45">
        <v>61691</v>
      </c>
      <c r="R11" s="45">
        <v>9544</v>
      </c>
      <c r="S11" s="45">
        <v>46211</v>
      </c>
      <c r="T11" s="45">
        <v>-8241</v>
      </c>
      <c r="U11" s="45">
        <v>-52562</v>
      </c>
      <c r="V11" s="45">
        <v>-14593</v>
      </c>
    </row>
    <row r="12" spans="1:22" x14ac:dyDescent="0.2">
      <c r="B12" t="s">
        <v>105</v>
      </c>
      <c r="C12" s="45">
        <v>282440</v>
      </c>
      <c r="D12" s="45">
        <v>-180526</v>
      </c>
      <c r="E12" s="45">
        <v>100662</v>
      </c>
      <c r="F12" s="45">
        <v>-1437</v>
      </c>
      <c r="G12" s="45">
        <v>-10181</v>
      </c>
      <c r="H12" s="45">
        <v>67888</v>
      </c>
      <c r="J12" s="45">
        <v>1382452</v>
      </c>
      <c r="K12" s="45">
        <v>3390288</v>
      </c>
      <c r="L12" s="45">
        <v>2007835</v>
      </c>
      <c r="M12" s="45">
        <v>2075648</v>
      </c>
      <c r="N12" s="45">
        <v>1245389</v>
      </c>
      <c r="O12" s="45">
        <v>1272501</v>
      </c>
      <c r="P12" s="45">
        <v>679878</v>
      </c>
      <c r="Q12" s="45">
        <v>55039</v>
      </c>
      <c r="R12" s="45">
        <v>59544</v>
      </c>
      <c r="S12" s="45">
        <v>-145123</v>
      </c>
      <c r="T12" s="45">
        <v>-12177</v>
      </c>
      <c r="U12" s="45">
        <v>154597</v>
      </c>
      <c r="V12" s="45">
        <v>-2703</v>
      </c>
    </row>
    <row r="13" spans="1:22" x14ac:dyDescent="0.2">
      <c r="B13" t="s">
        <v>104</v>
      </c>
      <c r="C13" s="45">
        <v>378497</v>
      </c>
      <c r="D13" s="45">
        <v>-233878</v>
      </c>
      <c r="E13" s="45">
        <v>108959</v>
      </c>
      <c r="F13" s="45">
        <v>-7563</v>
      </c>
      <c r="G13" s="45">
        <v>-9930</v>
      </c>
      <c r="H13" s="45">
        <v>64443</v>
      </c>
      <c r="J13" s="45">
        <v>1282640</v>
      </c>
      <c r="K13" s="45">
        <v>3389600</v>
      </c>
      <c r="L13" s="45">
        <v>2106959</v>
      </c>
      <c r="M13" s="45">
        <v>2057930</v>
      </c>
      <c r="N13" s="45">
        <v>1275444</v>
      </c>
      <c r="O13" s="45">
        <v>1371968</v>
      </c>
      <c r="P13" s="45">
        <v>566842</v>
      </c>
      <c r="Q13" s="45">
        <v>55110</v>
      </c>
      <c r="R13" s="45">
        <v>59544</v>
      </c>
      <c r="S13" s="45">
        <v>-251401</v>
      </c>
      <c r="T13" s="45">
        <v>-50847</v>
      </c>
      <c r="U13" s="45">
        <v>270606</v>
      </c>
      <c r="V13" s="45">
        <v>-31641</v>
      </c>
    </row>
    <row r="14" spans="1:22" x14ac:dyDescent="0.2">
      <c r="B14" t="s">
        <v>103</v>
      </c>
      <c r="C14" s="45">
        <v>301406</v>
      </c>
      <c r="D14" s="45">
        <v>-173578</v>
      </c>
      <c r="E14" s="45">
        <v>122309</v>
      </c>
      <c r="F14" s="45">
        <v>-5143</v>
      </c>
      <c r="G14" s="45">
        <v>-9695</v>
      </c>
      <c r="H14" s="45">
        <v>77630</v>
      </c>
      <c r="J14" s="45">
        <v>1240307</v>
      </c>
      <c r="K14" s="45">
        <v>3343170</v>
      </c>
      <c r="L14" s="45">
        <v>2102863</v>
      </c>
      <c r="M14" s="45">
        <v>2116164</v>
      </c>
      <c r="N14" s="45">
        <v>1469638</v>
      </c>
      <c r="O14" s="45">
        <v>1552180</v>
      </c>
      <c r="P14" s="45">
        <v>509777</v>
      </c>
      <c r="Q14" s="45">
        <v>38485</v>
      </c>
      <c r="R14" s="45">
        <v>9544</v>
      </c>
      <c r="S14" s="45">
        <v>-108953</v>
      </c>
      <c r="T14" s="45">
        <v>12289</v>
      </c>
      <c r="U14" s="45">
        <v>103316</v>
      </c>
      <c r="V14" s="45">
        <v>6652</v>
      </c>
    </row>
    <row r="15" spans="1:22" x14ac:dyDescent="0.2">
      <c r="I15" s="77"/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838973</v>
      </c>
      <c r="C18" s="26">
        <v>1030000</v>
      </c>
      <c r="D18" s="26">
        <f>VLOOKUP(A1,'2020'!A40:F210,6,FALSE)</f>
        <v>230156</v>
      </c>
      <c r="E18" s="26">
        <v>200000</v>
      </c>
      <c r="F18" s="4">
        <f>D18/E18</f>
        <v>1.1507799999999999</v>
      </c>
      <c r="G18" s="139">
        <v>0</v>
      </c>
      <c r="J18" s="6">
        <v>2020</v>
      </c>
      <c r="K18" s="17">
        <f>VLOOKUP(A1,'2020'!A40:B210,2,FALSE)</f>
        <v>665158</v>
      </c>
      <c r="L18" s="17">
        <f>VLOOKUP(A1,'2020'!A40:C210,3,FALSE)</f>
        <v>1142139</v>
      </c>
      <c r="M18" s="23">
        <f>VLOOKUP(A1,'2020'!A40:D210,4,FALSE)</f>
        <v>66520000</v>
      </c>
      <c r="N18" s="6"/>
      <c r="O18" s="6"/>
    </row>
    <row r="19" spans="1:17" x14ac:dyDescent="0.2">
      <c r="A19" s="13">
        <v>2021</v>
      </c>
      <c r="B19" s="26">
        <f>VLOOKUP(A1,'2021'!A40:E210,5,FALSE)</f>
        <v>1352322</v>
      </c>
      <c r="C19" s="26">
        <v>1300000</v>
      </c>
      <c r="D19" s="26">
        <f>VLOOKUP(A1,'2021'!A40:F210,6,FALSE)</f>
        <v>309339</v>
      </c>
      <c r="E19" s="26">
        <v>256000</v>
      </c>
      <c r="F19" s="4">
        <f>D19/E19</f>
        <v>1.20835546875</v>
      </c>
      <c r="G19" s="140"/>
      <c r="J19" s="6">
        <v>2021</v>
      </c>
      <c r="K19" s="17">
        <f>VLOOKUP(A1,'2021'!A40:B210,2,FALSE)</f>
        <v>864696</v>
      </c>
      <c r="L19" s="17">
        <f>VLOOKUP(A1,'2021'!A40:C210,3,FALSE)</f>
        <v>1483977</v>
      </c>
      <c r="M19" s="23">
        <f>VLOOKUP(A1,'2021'!A40:D210,4,FALSE)</f>
        <v>86469664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1298030</v>
      </c>
      <c r="C20" s="26">
        <v>1913000</v>
      </c>
      <c r="D20" s="26">
        <f>VLOOKUP(A1,'2022'!A40:F210,6,FALSE)</f>
        <v>419367</v>
      </c>
      <c r="E20" s="26">
        <v>429800</v>
      </c>
      <c r="F20" s="4">
        <f>D20/E20</f>
        <v>0.97572591903210792</v>
      </c>
      <c r="G20" s="140"/>
      <c r="J20" s="13">
        <v>2022</v>
      </c>
      <c r="K20" s="17">
        <f>VLOOKUP(A1,'2022'!A40:B210,2,FALSE)</f>
        <v>1080856</v>
      </c>
      <c r="L20" s="17">
        <f>VLOOKUP(A1,'2022'!A40:C210,3,FALSE)</f>
        <v>1863771</v>
      </c>
      <c r="M20" s="23">
        <f>VLOOKUP(A1,'2022'!A40:D210,4,FALSE)</f>
        <v>108085693</v>
      </c>
      <c r="N20" s="23"/>
      <c r="O20" s="6"/>
    </row>
    <row r="21" spans="1:17" x14ac:dyDescent="0.2">
      <c r="A21" s="13">
        <v>2023</v>
      </c>
      <c r="B21" s="3">
        <f>VLOOKUP(A1,'2023'!A40:E210,5,FALSE)</f>
        <v>665576</v>
      </c>
      <c r="C21" s="3">
        <v>1770000</v>
      </c>
      <c r="D21" s="26">
        <f>VLOOKUP(A1,'2023'!A40:F210,6,FALSE)</f>
        <v>131256</v>
      </c>
      <c r="E21" s="3">
        <v>488000</v>
      </c>
      <c r="F21" s="4">
        <f>D21/E21</f>
        <v>0.26896721311475408</v>
      </c>
      <c r="G21" s="141"/>
      <c r="J21" s="13">
        <v>2023</v>
      </c>
      <c r="K21" s="17">
        <f>VLOOKUP(A1,'2023'!A40:B210,2,FALSE)</f>
        <v>1351048</v>
      </c>
      <c r="L21" s="17">
        <f>VLOOKUP(A1,'2023'!A40:C210,3,FALSE)</f>
        <v>1907626</v>
      </c>
      <c r="M21" s="23">
        <f>VLOOKUP(A1,'2023'!A40:D210,4,FALSE)</f>
        <v>135104881</v>
      </c>
      <c r="N21" s="39"/>
      <c r="O21" s="6"/>
    </row>
    <row r="22" spans="1:17" x14ac:dyDescent="0.2">
      <c r="A22" s="13">
        <v>2024</v>
      </c>
      <c r="B22" s="3"/>
      <c r="C22" s="3">
        <v>1657600</v>
      </c>
      <c r="D22" s="26"/>
      <c r="E22" s="3">
        <v>424000</v>
      </c>
      <c r="F22" s="3"/>
      <c r="G22" s="3">
        <f>E22 + E22 * G18</f>
        <v>424000</v>
      </c>
      <c r="J22" s="13">
        <v>2024</v>
      </c>
      <c r="K22" s="17">
        <f>K21</f>
        <v>1351048</v>
      </c>
      <c r="L22" s="17">
        <f>L21</f>
        <v>1907626</v>
      </c>
      <c r="M22" s="23">
        <f>M21</f>
        <v>135104881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76839.617804929803</v>
      </c>
      <c r="L26" s="60">
        <f>K26-K26*(100%-(VLOOKUP(B31,J18:K21,2,FALSE)/K22))</f>
        <v>61472.695227826996</v>
      </c>
      <c r="M26" s="60">
        <f>K26-K26*(100%-(VLOOKUP(B31,J18:L21,3,FALSE)/L22))</f>
        <v>75073.128231588285</v>
      </c>
      <c r="N26" s="39">
        <f>K26-K26*(100%-(VLOOKUP(B31,J18:M21,4,FALSE)/M22))</f>
        <v>61472.711265709018</v>
      </c>
      <c r="P26" s="63"/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76839.617804929803</v>
      </c>
      <c r="L27" s="60">
        <f>K27-K27*(100%-(VLOOKUP(B31,J18:K21,2,FALSE)/K22))</f>
        <v>61472.695227826996</v>
      </c>
      <c r="M27" s="60">
        <f>K27-K27*(100%-(VLOOKUP(B31,J18:L21,3,FALSE)/L22))</f>
        <v>75073.128231588285</v>
      </c>
      <c r="N27" s="39">
        <f>K27-K27*(100%-(VLOOKUP(B31,J18:M21,4,FALSE)/M22))</f>
        <v>61472.711265709018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2022</v>
      </c>
      <c r="C31" s="60">
        <v>76000</v>
      </c>
      <c r="D31" s="26">
        <f>VLOOKUP(B31,A18:D21,4,FALSE)</f>
        <v>419367</v>
      </c>
      <c r="E31" s="43">
        <f>E22/D31</f>
        <v>1.0110476026964448</v>
      </c>
      <c r="F31" s="43">
        <f>G22/D31</f>
        <v>1.0110476026964448</v>
      </c>
      <c r="G31" s="72"/>
      <c r="J31" s="42"/>
      <c r="K31" s="74">
        <f>SUM(I3:I6)</f>
        <v>0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3.6120086586657072</v>
      </c>
      <c r="L32" s="13" t="e">
        <f>E22/N22*1000</f>
        <v>#DIV/0!</v>
      </c>
      <c r="N32" s="130" t="s">
        <v>71</v>
      </c>
      <c r="O32" s="131"/>
      <c r="P32" s="74">
        <f>K31*P26</f>
        <v>0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0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14.119593503065223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  <row r="43" spans="10:17" x14ac:dyDescent="0.2">
      <c r="K43" s="86"/>
    </row>
    <row r="44" spans="10:17" x14ac:dyDescent="0.2">
      <c r="P44" s="73"/>
      <c r="Q44" s="73"/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50BE5-027F-3749-8216-CE25D73B3529}">
  <sheetPr codeName="Sheet75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232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352283</v>
      </c>
      <c r="D3" s="45">
        <v>-294419</v>
      </c>
      <c r="E3" s="45">
        <v>57863</v>
      </c>
      <c r="F3" s="45">
        <v>-5656</v>
      </c>
      <c r="G3" s="45">
        <v>-3940</v>
      </c>
      <c r="H3" s="45">
        <v>31589</v>
      </c>
      <c r="I3" s="77">
        <f t="shared" ref="I3:I5" si="0">H3/$M$21*1000</f>
        <v>0.32688333498694555</v>
      </c>
      <c r="J3" s="45">
        <v>1628428</v>
      </c>
      <c r="K3" s="45">
        <v>2975087</v>
      </c>
      <c r="L3" s="45">
        <v>1346658</v>
      </c>
      <c r="M3" s="45">
        <v>1397037</v>
      </c>
      <c r="N3" s="45">
        <v>768704</v>
      </c>
      <c r="O3" s="45">
        <v>614936</v>
      </c>
      <c r="P3" s="45">
        <v>451397</v>
      </c>
      <c r="Q3" s="45">
        <v>109476</v>
      </c>
      <c r="R3" s="45">
        <v>54050</v>
      </c>
      <c r="S3" s="45">
        <v>-82774</v>
      </c>
      <c r="T3" s="45">
        <v>-480605</v>
      </c>
      <c r="U3" s="45">
        <v>551936</v>
      </c>
      <c r="V3" s="45">
        <v>-11442</v>
      </c>
    </row>
    <row r="4" spans="1:22" x14ac:dyDescent="0.2">
      <c r="B4" t="s">
        <v>21</v>
      </c>
      <c r="C4" s="45">
        <v>378145</v>
      </c>
      <c r="D4" s="45">
        <v>-321762</v>
      </c>
      <c r="E4" s="45">
        <v>55821</v>
      </c>
      <c r="F4" s="45">
        <v>-6855</v>
      </c>
      <c r="G4" s="45">
        <v>-4785</v>
      </c>
      <c r="H4" s="45">
        <v>16632</v>
      </c>
      <c r="I4" s="77">
        <f t="shared" si="0"/>
        <v>0.17210812711712553</v>
      </c>
      <c r="J4" s="45">
        <v>1596839</v>
      </c>
      <c r="K4" s="45">
        <v>2425628</v>
      </c>
      <c r="L4" s="45">
        <v>828789</v>
      </c>
      <c r="M4" s="45">
        <v>1521189</v>
      </c>
      <c r="N4" s="45">
        <v>663329</v>
      </c>
      <c r="O4" s="45">
        <v>536350</v>
      </c>
      <c r="P4" s="45">
        <v>680614</v>
      </c>
      <c r="Q4" s="45">
        <v>121243</v>
      </c>
      <c r="R4" s="45">
        <v>51955</v>
      </c>
      <c r="S4" s="45">
        <v>34935</v>
      </c>
      <c r="T4" s="45">
        <v>-251617</v>
      </c>
      <c r="U4" s="45">
        <v>108785</v>
      </c>
      <c r="V4" s="45">
        <v>-107896</v>
      </c>
    </row>
    <row r="5" spans="1:22" x14ac:dyDescent="0.2">
      <c r="B5" t="s">
        <v>22</v>
      </c>
      <c r="C5" s="45">
        <v>407307</v>
      </c>
      <c r="D5" s="45">
        <v>-347073</v>
      </c>
      <c r="E5" s="45">
        <v>60233</v>
      </c>
      <c r="F5" s="45">
        <v>-3883</v>
      </c>
      <c r="G5" s="45">
        <v>-4503</v>
      </c>
      <c r="H5" s="45">
        <v>37487</v>
      </c>
      <c r="I5" s="77">
        <f t="shared" si="0"/>
        <v>0.38791590676044285</v>
      </c>
      <c r="J5" s="45">
        <v>1580206</v>
      </c>
      <c r="K5" s="45">
        <v>2284148</v>
      </c>
      <c r="L5" s="45">
        <v>703942</v>
      </c>
      <c r="M5" s="45">
        <v>1363385</v>
      </c>
      <c r="N5" s="45">
        <v>703639</v>
      </c>
      <c r="O5" s="45">
        <v>503596</v>
      </c>
      <c r="P5" s="45">
        <v>459799</v>
      </c>
      <c r="Q5" s="45">
        <v>227985</v>
      </c>
      <c r="R5" s="45">
        <v>51955</v>
      </c>
      <c r="S5" s="45">
        <v>87224</v>
      </c>
      <c r="T5" s="45">
        <v>-183093</v>
      </c>
      <c r="U5" s="45">
        <v>13606</v>
      </c>
      <c r="V5" s="45">
        <v>-82263</v>
      </c>
    </row>
    <row r="6" spans="1:22" x14ac:dyDescent="0.2">
      <c r="B6" t="s">
        <v>23</v>
      </c>
      <c r="C6" s="45">
        <v>287888</v>
      </c>
      <c r="D6" s="45">
        <v>-269983</v>
      </c>
      <c r="E6" s="45">
        <v>17905</v>
      </c>
      <c r="F6" s="45">
        <v>-3267</v>
      </c>
      <c r="G6" s="45">
        <v>-4105</v>
      </c>
      <c r="H6" s="45">
        <v>1628</v>
      </c>
      <c r="I6" s="77">
        <f>H6/$M$21*1000</f>
        <v>1.6846562707231866E-2</v>
      </c>
      <c r="J6" s="45">
        <v>1542718</v>
      </c>
      <c r="K6" s="45">
        <v>2174746</v>
      </c>
      <c r="L6" s="45">
        <v>632028</v>
      </c>
      <c r="M6" s="45">
        <v>1194222</v>
      </c>
      <c r="N6" s="45">
        <v>631678</v>
      </c>
      <c r="O6" s="45">
        <v>465103</v>
      </c>
      <c r="P6" s="45">
        <v>258066</v>
      </c>
      <c r="Q6" s="45">
        <v>311075</v>
      </c>
      <c r="R6" s="45">
        <v>0</v>
      </c>
      <c r="S6" s="45">
        <v>-62613</v>
      </c>
      <c r="T6" s="45">
        <v>102768</v>
      </c>
      <c r="U6" s="45">
        <v>35635</v>
      </c>
      <c r="V6" s="45">
        <v>75791</v>
      </c>
    </row>
    <row r="7" spans="1:22" x14ac:dyDescent="0.2">
      <c r="B7" t="s">
        <v>110</v>
      </c>
      <c r="C7" s="45">
        <v>430631</v>
      </c>
      <c r="D7" s="45">
        <v>-365968</v>
      </c>
      <c r="E7" s="45">
        <v>63848</v>
      </c>
      <c r="F7" s="45">
        <v>-3571</v>
      </c>
      <c r="G7" s="45">
        <v>-3617</v>
      </c>
      <c r="H7" s="45">
        <v>42888</v>
      </c>
      <c r="I7" s="77">
        <f t="shared" ref="I7:I9" si="1">H7/$M$20*1000</f>
        <v>0.50836955294523456</v>
      </c>
      <c r="J7" s="45">
        <v>1539187</v>
      </c>
      <c r="K7" s="45">
        <v>2123227</v>
      </c>
      <c r="L7" s="45">
        <v>584040</v>
      </c>
      <c r="M7" s="45">
        <v>1195787</v>
      </c>
      <c r="N7" s="45">
        <v>583769</v>
      </c>
      <c r="O7" s="45">
        <v>466136</v>
      </c>
      <c r="P7" s="45">
        <v>223556</v>
      </c>
      <c r="Q7" s="45">
        <v>415284</v>
      </c>
      <c r="R7" s="45">
        <v>0</v>
      </c>
      <c r="S7" s="45">
        <v>-73543</v>
      </c>
      <c r="T7" s="45">
        <v>4876</v>
      </c>
      <c r="U7" s="45">
        <v>-143654</v>
      </c>
      <c r="V7" s="45">
        <v>-212321</v>
      </c>
    </row>
    <row r="8" spans="1:22" x14ac:dyDescent="0.2">
      <c r="B8" t="s">
        <v>109</v>
      </c>
      <c r="C8" s="45">
        <v>515118</v>
      </c>
      <c r="D8" s="45">
        <v>-424239</v>
      </c>
      <c r="E8" s="45">
        <v>90863</v>
      </c>
      <c r="F8" s="45">
        <v>-4614</v>
      </c>
      <c r="G8" s="45">
        <v>-2672</v>
      </c>
      <c r="H8" s="45">
        <v>50133</v>
      </c>
      <c r="I8" s="77">
        <f t="shared" si="1"/>
        <v>0.59424759368129643</v>
      </c>
      <c r="J8" s="45">
        <v>1496490</v>
      </c>
      <c r="K8" s="45">
        <v>2271904</v>
      </c>
      <c r="L8" s="45">
        <v>775414</v>
      </c>
      <c r="M8" s="45">
        <v>1332047</v>
      </c>
      <c r="N8" s="45">
        <v>775151</v>
      </c>
      <c r="O8" s="45">
        <v>462588</v>
      </c>
      <c r="P8" s="45">
        <v>172216</v>
      </c>
      <c r="Q8" s="45">
        <v>628491</v>
      </c>
      <c r="R8" s="45">
        <v>0</v>
      </c>
      <c r="S8" s="45">
        <v>-76813</v>
      </c>
      <c r="T8" s="45">
        <v>-31503</v>
      </c>
      <c r="U8" s="45">
        <v>204586</v>
      </c>
      <c r="V8" s="45">
        <v>96269</v>
      </c>
    </row>
    <row r="9" spans="1:22" x14ac:dyDescent="0.2">
      <c r="B9" t="s">
        <v>108</v>
      </c>
      <c r="C9" s="45">
        <v>530120</v>
      </c>
      <c r="D9" s="45">
        <v>-424452</v>
      </c>
      <c r="E9" s="45">
        <v>105089</v>
      </c>
      <c r="F9" s="45">
        <v>-4848</v>
      </c>
      <c r="G9" s="45">
        <v>-1592</v>
      </c>
      <c r="H9" s="45">
        <v>71045</v>
      </c>
      <c r="I9" s="77">
        <f t="shared" si="1"/>
        <v>0.84212634977136225</v>
      </c>
      <c r="J9" s="45">
        <v>1304064</v>
      </c>
      <c r="K9" s="45">
        <v>2112810</v>
      </c>
      <c r="L9" s="45">
        <v>808745</v>
      </c>
      <c r="M9" s="45">
        <v>1181602</v>
      </c>
      <c r="N9" s="45">
        <v>808463</v>
      </c>
      <c r="O9" s="45">
        <v>476267</v>
      </c>
      <c r="P9" s="45">
        <v>120179</v>
      </c>
      <c r="Q9" s="45">
        <v>531215</v>
      </c>
      <c r="R9" s="45">
        <v>0</v>
      </c>
      <c r="S9" s="45">
        <v>100559</v>
      </c>
      <c r="T9" s="45">
        <v>-1483</v>
      </c>
      <c r="U9" s="45">
        <v>-76246</v>
      </c>
      <c r="V9" s="45">
        <v>22829</v>
      </c>
    </row>
    <row r="10" spans="1:22" x14ac:dyDescent="0.2">
      <c r="B10" t="s">
        <v>107</v>
      </c>
      <c r="C10" s="45">
        <v>640909</v>
      </c>
      <c r="D10" s="45">
        <v>-528126</v>
      </c>
      <c r="E10" s="45">
        <v>111942</v>
      </c>
      <c r="F10" s="45">
        <v>-6414</v>
      </c>
      <c r="G10" s="45">
        <v>-1245</v>
      </c>
      <c r="H10" s="45">
        <v>76303</v>
      </c>
      <c r="I10" s="77">
        <f>H10/$M$20*1000</f>
        <v>0.90445164144703016</v>
      </c>
      <c r="J10" s="45">
        <v>1335297</v>
      </c>
      <c r="K10" s="45">
        <v>2076762</v>
      </c>
      <c r="L10" s="45">
        <v>741465</v>
      </c>
      <c r="M10" s="45">
        <v>1118631</v>
      </c>
      <c r="N10" s="45">
        <v>741111</v>
      </c>
      <c r="O10" s="45">
        <v>405815</v>
      </c>
      <c r="P10" s="45">
        <v>147822</v>
      </c>
      <c r="Q10" s="45">
        <v>509392</v>
      </c>
      <c r="R10" s="45">
        <v>0</v>
      </c>
      <c r="S10" s="45">
        <v>120819</v>
      </c>
      <c r="T10" s="45">
        <v>-2679</v>
      </c>
      <c r="U10" s="45">
        <v>25046</v>
      </c>
      <c r="V10" s="45">
        <v>143186</v>
      </c>
    </row>
    <row r="11" spans="1:22" x14ac:dyDescent="0.2">
      <c r="B11" t="s">
        <v>106</v>
      </c>
      <c r="C11" s="45">
        <v>496984</v>
      </c>
      <c r="D11" s="45">
        <v>-421592</v>
      </c>
      <c r="E11" s="45">
        <v>75163</v>
      </c>
      <c r="F11" s="45">
        <v>-5659</v>
      </c>
      <c r="G11" s="45">
        <v>-1422</v>
      </c>
      <c r="H11" s="45">
        <v>75173</v>
      </c>
      <c r="I11" s="77"/>
      <c r="J11" s="45">
        <v>1258960</v>
      </c>
      <c r="K11" s="45">
        <v>1971828</v>
      </c>
      <c r="L11" s="45">
        <v>712867</v>
      </c>
      <c r="M11" s="45">
        <v>985581</v>
      </c>
      <c r="N11" s="45">
        <v>711624</v>
      </c>
      <c r="O11" s="45">
        <v>471504</v>
      </c>
      <c r="P11" s="45">
        <v>87511</v>
      </c>
      <c r="Q11" s="45">
        <v>366205</v>
      </c>
      <c r="R11" s="45">
        <v>0</v>
      </c>
      <c r="S11" s="45">
        <v>158013</v>
      </c>
      <c r="T11" s="45">
        <v>-14891</v>
      </c>
      <c r="U11" s="45">
        <v>-41346</v>
      </c>
      <c r="V11" s="45">
        <v>101775</v>
      </c>
    </row>
    <row r="12" spans="1:22" x14ac:dyDescent="0.2">
      <c r="B12" t="s">
        <v>105</v>
      </c>
      <c r="C12" s="45">
        <v>468619</v>
      </c>
      <c r="D12" s="45">
        <v>-380380</v>
      </c>
      <c r="E12" s="45">
        <v>88239</v>
      </c>
      <c r="F12" s="45">
        <v>-7284</v>
      </c>
      <c r="G12" s="45">
        <v>-1262</v>
      </c>
      <c r="H12" s="45">
        <v>62420</v>
      </c>
      <c r="I12" s="77"/>
      <c r="J12" s="45">
        <v>1183787</v>
      </c>
      <c r="K12" s="45">
        <v>1891528</v>
      </c>
      <c r="L12" s="45">
        <v>707741</v>
      </c>
      <c r="M12" s="45">
        <v>900358</v>
      </c>
      <c r="N12" s="45">
        <v>706446</v>
      </c>
      <c r="O12" s="45">
        <v>500796</v>
      </c>
      <c r="P12" s="45">
        <v>102238</v>
      </c>
      <c r="Q12" s="45">
        <v>264430</v>
      </c>
      <c r="R12" s="45">
        <v>0</v>
      </c>
      <c r="S12" s="45">
        <v>43410</v>
      </c>
      <c r="T12" s="45">
        <v>-13727</v>
      </c>
      <c r="U12" s="45">
        <v>-50811</v>
      </c>
      <c r="V12" s="45">
        <v>-21128</v>
      </c>
    </row>
    <row r="13" spans="1:22" x14ac:dyDescent="0.2">
      <c r="B13" t="s">
        <v>104</v>
      </c>
      <c r="C13" s="45">
        <v>510006</v>
      </c>
      <c r="D13" s="45">
        <v>-410971</v>
      </c>
      <c r="E13" s="45">
        <v>99034</v>
      </c>
      <c r="F13" s="45">
        <v>-6816</v>
      </c>
      <c r="G13" s="45">
        <v>-1147</v>
      </c>
      <c r="H13" s="45">
        <v>70808</v>
      </c>
      <c r="J13" s="45">
        <v>1121438</v>
      </c>
      <c r="K13" s="45">
        <v>1992848</v>
      </c>
      <c r="L13" s="45">
        <v>871409</v>
      </c>
      <c r="M13" s="45">
        <v>976848</v>
      </c>
      <c r="N13" s="45">
        <v>870075</v>
      </c>
      <c r="O13" s="45">
        <v>548612</v>
      </c>
      <c r="P13" s="45">
        <v>108265</v>
      </c>
      <c r="Q13" s="45">
        <v>285558</v>
      </c>
      <c r="R13" s="45">
        <v>0</v>
      </c>
      <c r="S13" s="45">
        <v>27746</v>
      </c>
      <c r="T13" s="45">
        <v>28954</v>
      </c>
      <c r="U13" s="45">
        <v>102336</v>
      </c>
      <c r="V13" s="45">
        <v>159036</v>
      </c>
    </row>
    <row r="14" spans="1:22" x14ac:dyDescent="0.2">
      <c r="B14" t="s">
        <v>103</v>
      </c>
      <c r="C14" s="45">
        <v>567759</v>
      </c>
      <c r="D14" s="45">
        <v>-454993</v>
      </c>
      <c r="E14" s="45">
        <v>112012</v>
      </c>
      <c r="F14" s="45">
        <v>-7380</v>
      </c>
      <c r="G14" s="45">
        <v>-1486</v>
      </c>
      <c r="H14" s="45">
        <v>70116</v>
      </c>
      <c r="J14" s="45">
        <v>1152908</v>
      </c>
      <c r="K14" s="45">
        <v>1788315</v>
      </c>
      <c r="L14" s="45">
        <v>635407</v>
      </c>
      <c r="M14" s="45">
        <v>746105</v>
      </c>
      <c r="N14" s="45">
        <v>634066</v>
      </c>
      <c r="O14" s="45">
        <v>458128</v>
      </c>
      <c r="P14" s="45">
        <v>108415</v>
      </c>
      <c r="Q14" s="45">
        <v>126521</v>
      </c>
      <c r="R14" s="45">
        <v>26000</v>
      </c>
      <c r="S14" s="45">
        <v>92263</v>
      </c>
      <c r="T14" s="45">
        <v>-777</v>
      </c>
      <c r="U14" s="45">
        <v>-60070</v>
      </c>
      <c r="V14" s="45">
        <v>31415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1765666</v>
      </c>
      <c r="C18" s="26">
        <v>1798479</v>
      </c>
      <c r="D18" s="26">
        <f>VLOOKUP(A1,'2020'!A40:F210,6,FALSE)</f>
        <v>144361</v>
      </c>
      <c r="E18" s="26">
        <v>130459</v>
      </c>
      <c r="F18" s="4">
        <f>D18/E18</f>
        <v>1.1065622149487579</v>
      </c>
      <c r="G18" s="139">
        <v>0</v>
      </c>
      <c r="J18" s="6">
        <v>2020</v>
      </c>
      <c r="K18" s="17">
        <f>VLOOKUP(A1,'2020'!A40:B210,2,FALSE)</f>
        <v>707269</v>
      </c>
      <c r="L18" s="17">
        <f>VLOOKUP(A1,'2020'!A40:C210,3,FALSE)</f>
        <v>1082792</v>
      </c>
      <c r="M18" s="23">
        <f>VLOOKUP(A1,'2020'!A40:D210,4,FALSE)</f>
        <v>70726944</v>
      </c>
      <c r="N18" s="6"/>
      <c r="O18" s="6"/>
    </row>
    <row r="19" spans="1:17" x14ac:dyDescent="0.2">
      <c r="A19" s="13">
        <v>2021</v>
      </c>
      <c r="B19" s="26">
        <f>VLOOKUP(A1,'2021'!A40:E210,5,FALSE)</f>
        <v>2042388</v>
      </c>
      <c r="C19" s="26">
        <v>2357767</v>
      </c>
      <c r="D19" s="26">
        <f>VLOOKUP(A1,'2021'!A40:F210,6,FALSE)</f>
        <v>278479</v>
      </c>
      <c r="E19" s="26">
        <v>248240</v>
      </c>
      <c r="F19" s="4">
        <f>D19/E19</f>
        <v>1.1218135675153078</v>
      </c>
      <c r="G19" s="140"/>
      <c r="J19" s="6">
        <v>2021</v>
      </c>
      <c r="K19" s="17">
        <f>VLOOKUP(A1,'2021'!A40:B210,2,FALSE)</f>
        <v>707269</v>
      </c>
      <c r="L19" s="17">
        <f>VLOOKUP(A1,'2021'!A40:C210,3,FALSE)</f>
        <v>1258993</v>
      </c>
      <c r="M19" s="23">
        <f>VLOOKUP(A1,'2021'!A40:D210,4,FALSE)</f>
        <v>70726944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2114531</v>
      </c>
      <c r="C20" s="26">
        <v>2605733</v>
      </c>
      <c r="D20" s="26">
        <f>VLOOKUP(A1,'2022'!A40:F210,6,FALSE)</f>
        <v>242274</v>
      </c>
      <c r="E20" s="26">
        <v>300271</v>
      </c>
      <c r="F20" s="4">
        <f>D20/E20</f>
        <v>0.80685114446616557</v>
      </c>
      <c r="G20" s="140"/>
      <c r="J20" s="13">
        <v>2022</v>
      </c>
      <c r="K20" s="17">
        <f>VLOOKUP(A1,'2022'!A40:B210,2,FALSE)</f>
        <v>843638</v>
      </c>
      <c r="L20" s="17">
        <f>VLOOKUP(A1,'2022'!A40:C210,3,FALSE)</f>
        <v>1541090</v>
      </c>
      <c r="M20" s="23">
        <f>VLOOKUP(A1,'2022'!A40:D210,4,FALSE)</f>
        <v>84363825</v>
      </c>
      <c r="N20" s="23"/>
      <c r="O20" s="6"/>
    </row>
    <row r="21" spans="1:17" x14ac:dyDescent="0.2">
      <c r="A21" s="13">
        <v>2023</v>
      </c>
      <c r="B21" s="3">
        <f>VLOOKUP(A1,'2023'!A40:E210,5,FALSE)</f>
        <v>1425063</v>
      </c>
      <c r="C21" s="26">
        <v>2149000</v>
      </c>
      <c r="D21" s="26">
        <f>VLOOKUP(A1,'2023'!A40:F210,6,FALSE)</f>
        <v>87338</v>
      </c>
      <c r="E21" s="26">
        <v>253000</v>
      </c>
      <c r="F21" s="4">
        <f>D21/E21</f>
        <v>0.34520948616600788</v>
      </c>
      <c r="G21" s="141"/>
      <c r="J21" s="13">
        <v>2023</v>
      </c>
      <c r="K21" s="17">
        <f>VLOOKUP(A1,'2023'!A40:B210,2,FALSE)</f>
        <v>966369</v>
      </c>
      <c r="L21" s="17">
        <f>VLOOKUP(A1,'2023'!A40:C210,3,FALSE)</f>
        <v>1628428</v>
      </c>
      <c r="M21" s="23">
        <f>VLOOKUP(A1,'2023'!A40:D210,4,FALSE)</f>
        <v>96636924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966369</v>
      </c>
      <c r="L22" s="17">
        <f>L21</f>
        <v>1628428</v>
      </c>
      <c r="M22" s="23">
        <f>M21</f>
        <v>96636924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60"/>
      <c r="D31" s="26">
        <f>VLOOKUP(B31,A18:D21,4,FALSE)</f>
        <v>278479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0.90375393157174577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2.6180469072049521</v>
      </c>
      <c r="L32" s="13" t="e">
        <f>E22/N22*1000</f>
        <v>#DIV/0!</v>
      </c>
      <c r="N32" s="130" t="s">
        <v>71</v>
      </c>
      <c r="O32" s="131"/>
      <c r="P32" s="74">
        <f>K31*P26</f>
        <v>11.333074301909692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32.830308216350097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16.851002004161472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AF44D-9A77-1F47-A688-26196E3C89BE}">
  <sheetPr codeName="Sheet76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233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1156686</v>
      </c>
      <c r="D3" s="45">
        <v>-996022</v>
      </c>
      <c r="E3" s="45">
        <v>160664</v>
      </c>
      <c r="F3" s="45">
        <v>-37809</v>
      </c>
      <c r="G3" s="45">
        <v>11037</v>
      </c>
      <c r="H3" s="45">
        <v>81335</v>
      </c>
      <c r="I3" s="77">
        <f t="shared" ref="I3:I5" si="0">H3/$M$21*1000</f>
        <v>1.0842628252555186</v>
      </c>
      <c r="J3" s="45">
        <v>1809754</v>
      </c>
      <c r="K3" s="45">
        <v>3453089</v>
      </c>
      <c r="L3" s="45">
        <v>1643334</v>
      </c>
      <c r="M3" s="45">
        <v>2552594</v>
      </c>
      <c r="N3" s="45">
        <v>1335421</v>
      </c>
      <c r="O3" s="45">
        <v>506531</v>
      </c>
      <c r="P3" s="45">
        <v>598359</v>
      </c>
      <c r="Q3" s="45">
        <v>455323</v>
      </c>
      <c r="R3" s="45">
        <v>970784</v>
      </c>
      <c r="S3" s="45">
        <v>109595</v>
      </c>
      <c r="T3" s="45">
        <v>32525</v>
      </c>
      <c r="U3" s="45">
        <v>-176627</v>
      </c>
      <c r="V3" s="45">
        <v>-34506</v>
      </c>
    </row>
    <row r="4" spans="1:22" x14ac:dyDescent="0.2">
      <c r="B4" t="s">
        <v>21</v>
      </c>
      <c r="C4" s="45">
        <v>1206041</v>
      </c>
      <c r="D4" s="45">
        <v>-1076762</v>
      </c>
      <c r="E4" s="45">
        <v>129279</v>
      </c>
      <c r="F4" s="45">
        <v>-43246</v>
      </c>
      <c r="G4" s="45">
        <v>-11992</v>
      </c>
      <c r="H4" s="45">
        <v>51190</v>
      </c>
      <c r="I4" s="77">
        <f t="shared" si="0"/>
        <v>0.68240504118559042</v>
      </c>
      <c r="J4" s="45">
        <v>1915777</v>
      </c>
      <c r="K4" s="45">
        <v>3763020</v>
      </c>
      <c r="L4" s="45">
        <v>1847242</v>
      </c>
      <c r="M4" s="45">
        <v>2865133</v>
      </c>
      <c r="N4" s="45">
        <v>1533329</v>
      </c>
      <c r="O4" s="45">
        <v>595982</v>
      </c>
      <c r="P4" s="45">
        <v>747889</v>
      </c>
      <c r="Q4" s="45">
        <v>490139</v>
      </c>
      <c r="R4" s="45">
        <v>1002270</v>
      </c>
      <c r="S4" s="45">
        <v>114111</v>
      </c>
      <c r="T4" s="45">
        <v>-123736</v>
      </c>
      <c r="U4" s="45">
        <v>16858</v>
      </c>
      <c r="V4" s="45">
        <v>7234</v>
      </c>
    </row>
    <row r="5" spans="1:22" x14ac:dyDescent="0.2">
      <c r="B5" t="s">
        <v>22</v>
      </c>
      <c r="C5" s="45">
        <v>1541802</v>
      </c>
      <c r="D5" s="45">
        <v>-1342669</v>
      </c>
      <c r="E5" s="45">
        <v>199130</v>
      </c>
      <c r="F5" s="45">
        <v>-46412</v>
      </c>
      <c r="G5" s="45">
        <v>-11730</v>
      </c>
      <c r="H5" s="45">
        <v>75886</v>
      </c>
      <c r="I5" s="77">
        <f t="shared" si="0"/>
        <v>1.0116231481814753</v>
      </c>
      <c r="J5" s="45">
        <v>1866491</v>
      </c>
      <c r="K5" s="45">
        <v>3611229</v>
      </c>
      <c r="L5" s="45">
        <v>1744737</v>
      </c>
      <c r="M5" s="45">
        <v>2695649</v>
      </c>
      <c r="N5" s="45">
        <v>1424824</v>
      </c>
      <c r="O5" s="45">
        <v>837258</v>
      </c>
      <c r="P5" s="45">
        <v>471465</v>
      </c>
      <c r="Q5" s="45">
        <v>482951</v>
      </c>
      <c r="R5" s="45">
        <v>863570</v>
      </c>
      <c r="S5" s="45">
        <v>340470</v>
      </c>
      <c r="T5" s="45">
        <v>-25284</v>
      </c>
      <c r="U5" s="45">
        <v>5610</v>
      </c>
      <c r="V5" s="45">
        <v>320797</v>
      </c>
    </row>
    <row r="6" spans="1:22" x14ac:dyDescent="0.2">
      <c r="B6" t="s">
        <v>23</v>
      </c>
      <c r="C6" s="45">
        <v>637387</v>
      </c>
      <c r="D6" s="45">
        <v>-562471</v>
      </c>
      <c r="E6" s="45">
        <v>74907</v>
      </c>
      <c r="F6" s="45">
        <v>-20227</v>
      </c>
      <c r="G6" s="45">
        <v>-9821</v>
      </c>
      <c r="H6" s="45">
        <v>34624</v>
      </c>
      <c r="I6" s="77">
        <f>H6/$M$21*1000</f>
        <v>0.46156655882027509</v>
      </c>
      <c r="J6" s="45">
        <v>1727609</v>
      </c>
      <c r="K6" s="45">
        <v>3389921</v>
      </c>
      <c r="L6" s="45">
        <v>1662312</v>
      </c>
      <c r="M6" s="45">
        <v>2443218</v>
      </c>
      <c r="N6" s="45">
        <v>1321399</v>
      </c>
      <c r="O6" s="45">
        <v>1118944</v>
      </c>
      <c r="P6" s="45">
        <v>270034</v>
      </c>
      <c r="Q6" s="45">
        <v>162286</v>
      </c>
      <c r="R6" s="45">
        <v>853100</v>
      </c>
      <c r="S6" s="45">
        <v>-675126</v>
      </c>
      <c r="T6" s="45">
        <v>52271</v>
      </c>
      <c r="U6" s="45">
        <v>361103</v>
      </c>
      <c r="V6" s="45">
        <v>-261751</v>
      </c>
    </row>
    <row r="7" spans="1:22" x14ac:dyDescent="0.2">
      <c r="B7" t="s">
        <v>110</v>
      </c>
      <c r="C7" s="45">
        <v>1141362</v>
      </c>
      <c r="D7" s="45">
        <v>-971227</v>
      </c>
      <c r="E7" s="45">
        <v>170122</v>
      </c>
      <c r="F7" s="45">
        <v>-40219</v>
      </c>
      <c r="G7" s="45">
        <v>-10124</v>
      </c>
      <c r="H7" s="45">
        <v>54858</v>
      </c>
      <c r="I7" s="77">
        <f t="shared" ref="I7:I9" si="1">H7/$M$20*1000</f>
        <v>0.73130251512715605</v>
      </c>
      <c r="J7" s="45">
        <v>1717568</v>
      </c>
      <c r="K7" s="45">
        <v>3269528</v>
      </c>
      <c r="L7" s="45">
        <v>1551960</v>
      </c>
      <c r="M7" s="45">
        <v>2317126</v>
      </c>
      <c r="N7" s="45">
        <v>1246047</v>
      </c>
      <c r="O7" s="45">
        <v>578688</v>
      </c>
      <c r="P7" s="45">
        <v>340391</v>
      </c>
      <c r="Q7" s="45">
        <v>424037</v>
      </c>
      <c r="R7" s="45">
        <v>955600</v>
      </c>
      <c r="S7" s="45">
        <v>598293</v>
      </c>
      <c r="T7" s="45">
        <v>-179701</v>
      </c>
      <c r="U7" s="45">
        <v>-448553</v>
      </c>
      <c r="V7" s="45">
        <v>-29961</v>
      </c>
    </row>
    <row r="8" spans="1:22" x14ac:dyDescent="0.2">
      <c r="B8" t="s">
        <v>109</v>
      </c>
      <c r="C8" s="45">
        <v>1645249</v>
      </c>
      <c r="D8" s="45">
        <v>-1397937</v>
      </c>
      <c r="E8" s="45">
        <v>245373</v>
      </c>
      <c r="F8" s="45">
        <v>-60054</v>
      </c>
      <c r="G8" s="45">
        <v>-9758</v>
      </c>
      <c r="H8" s="45">
        <v>111308</v>
      </c>
      <c r="I8" s="77">
        <f t="shared" si="1"/>
        <v>1.4838277070577399</v>
      </c>
      <c r="J8" s="45">
        <v>1849055</v>
      </c>
      <c r="K8" s="45">
        <v>3798046</v>
      </c>
      <c r="L8" s="45">
        <v>1948990</v>
      </c>
      <c r="M8" s="45">
        <v>2885770</v>
      </c>
      <c r="N8" s="45">
        <v>1682558</v>
      </c>
      <c r="O8" s="45">
        <v>776680</v>
      </c>
      <c r="P8" s="45">
        <v>832703</v>
      </c>
      <c r="Q8" s="45">
        <v>460432</v>
      </c>
      <c r="R8" s="45">
        <v>783000</v>
      </c>
      <c r="S8" s="45">
        <v>524788</v>
      </c>
      <c r="T8" s="45">
        <v>-351562</v>
      </c>
      <c r="U8" s="45">
        <v>-78570</v>
      </c>
      <c r="V8" s="45">
        <v>94655</v>
      </c>
    </row>
    <row r="9" spans="1:22" x14ac:dyDescent="0.2">
      <c r="B9" t="s">
        <v>108</v>
      </c>
      <c r="C9" s="45">
        <v>1444806</v>
      </c>
      <c r="D9" s="45">
        <v>-1225295</v>
      </c>
      <c r="E9" s="45">
        <v>219510</v>
      </c>
      <c r="F9" s="45">
        <v>-37186</v>
      </c>
      <c r="G9" s="45">
        <v>-7572</v>
      </c>
      <c r="H9" s="45">
        <v>96949</v>
      </c>
      <c r="I9" s="77">
        <f t="shared" si="1"/>
        <v>1.2924103601856185</v>
      </c>
      <c r="J9" s="45">
        <v>1737746</v>
      </c>
      <c r="K9" s="45">
        <v>3670806</v>
      </c>
      <c r="L9" s="45">
        <v>1933059</v>
      </c>
      <c r="M9" s="45">
        <v>2782591</v>
      </c>
      <c r="N9" s="45">
        <v>1692925</v>
      </c>
      <c r="O9" s="45">
        <v>1118679</v>
      </c>
      <c r="P9" s="45">
        <v>800692</v>
      </c>
      <c r="Q9" s="45">
        <v>364817</v>
      </c>
      <c r="R9" s="45">
        <v>459000</v>
      </c>
      <c r="S9" s="45">
        <v>-223096</v>
      </c>
      <c r="T9" s="45">
        <v>136354</v>
      </c>
      <c r="U9" s="45">
        <v>192723</v>
      </c>
      <c r="V9" s="45">
        <v>105981</v>
      </c>
    </row>
    <row r="10" spans="1:22" x14ac:dyDescent="0.2">
      <c r="B10" t="s">
        <v>107</v>
      </c>
      <c r="C10" s="45">
        <v>1291495</v>
      </c>
      <c r="D10" s="45">
        <v>-1101323</v>
      </c>
      <c r="E10" s="45">
        <v>190167</v>
      </c>
      <c r="F10" s="45">
        <v>-35902</v>
      </c>
      <c r="G10" s="45">
        <v>-6448</v>
      </c>
      <c r="H10" s="45">
        <v>90614</v>
      </c>
      <c r="I10" s="77">
        <f>H10/$M$20*1000</f>
        <v>1.2079595702674564</v>
      </c>
      <c r="J10" s="45">
        <v>1588209</v>
      </c>
      <c r="K10" s="45">
        <v>3267346</v>
      </c>
      <c r="L10" s="45">
        <v>1679136</v>
      </c>
      <c r="M10" s="45">
        <v>2393325</v>
      </c>
      <c r="N10" s="45">
        <v>1439808</v>
      </c>
      <c r="O10" s="45">
        <v>917629</v>
      </c>
      <c r="P10" s="45">
        <v>558885</v>
      </c>
      <c r="Q10" s="45">
        <v>258942</v>
      </c>
      <c r="R10" s="45">
        <v>618000</v>
      </c>
      <c r="S10" s="45">
        <v>-20802</v>
      </c>
      <c r="T10" s="45">
        <v>-278798</v>
      </c>
      <c r="U10" s="45">
        <v>179942</v>
      </c>
      <c r="V10" s="45">
        <v>-119658</v>
      </c>
    </row>
    <row r="11" spans="1:22" x14ac:dyDescent="0.2">
      <c r="B11" t="s">
        <v>106</v>
      </c>
      <c r="C11" s="45">
        <v>1300069</v>
      </c>
      <c r="D11" s="45">
        <v>-1051943</v>
      </c>
      <c r="E11" s="45">
        <v>247473</v>
      </c>
      <c r="F11" s="45">
        <v>-41863</v>
      </c>
      <c r="G11" s="45">
        <v>-2393</v>
      </c>
      <c r="H11" s="45">
        <v>107345</v>
      </c>
      <c r="I11" s="77"/>
      <c r="J11" s="45">
        <v>1495400</v>
      </c>
      <c r="K11" s="45">
        <v>3202636</v>
      </c>
      <c r="L11" s="45">
        <v>1707235</v>
      </c>
      <c r="M11" s="45">
        <v>2489368</v>
      </c>
      <c r="N11" s="45">
        <v>1528822</v>
      </c>
      <c r="O11" s="45">
        <v>938431</v>
      </c>
      <c r="P11" s="45">
        <v>664276</v>
      </c>
      <c r="Q11" s="45">
        <v>378601</v>
      </c>
      <c r="R11" s="45">
        <v>468000</v>
      </c>
      <c r="S11" s="45">
        <v>270384</v>
      </c>
      <c r="T11" s="45">
        <v>95038</v>
      </c>
      <c r="U11" s="45">
        <v>-238184</v>
      </c>
      <c r="V11" s="45">
        <v>127238</v>
      </c>
    </row>
    <row r="12" spans="1:22" x14ac:dyDescent="0.2">
      <c r="B12" t="s">
        <v>105</v>
      </c>
      <c r="C12" s="45">
        <v>1296411</v>
      </c>
      <c r="D12" s="45">
        <v>-1068076</v>
      </c>
      <c r="E12" s="45">
        <v>228335</v>
      </c>
      <c r="F12" s="45">
        <v>-44708</v>
      </c>
      <c r="G12" s="45">
        <v>-2960</v>
      </c>
      <c r="H12" s="45">
        <v>118826</v>
      </c>
      <c r="I12" s="77"/>
      <c r="J12" s="45">
        <v>1612804</v>
      </c>
      <c r="K12" s="45">
        <v>3156069</v>
      </c>
      <c r="L12" s="45">
        <v>1543265</v>
      </c>
      <c r="M12" s="45">
        <v>2527579</v>
      </c>
      <c r="N12" s="45">
        <v>1459545</v>
      </c>
      <c r="O12" s="45">
        <v>865745</v>
      </c>
      <c r="P12" s="45">
        <v>685019</v>
      </c>
      <c r="Q12" s="45">
        <v>252121</v>
      </c>
      <c r="R12" s="45">
        <v>689290</v>
      </c>
      <c r="S12" s="45">
        <v>183847</v>
      </c>
      <c r="T12" s="45">
        <v>-95429</v>
      </c>
      <c r="U12" s="45">
        <v>26180</v>
      </c>
      <c r="V12" s="45">
        <v>114598</v>
      </c>
    </row>
    <row r="13" spans="1:22" x14ac:dyDescent="0.2">
      <c r="B13" t="s">
        <v>104</v>
      </c>
      <c r="C13" s="45">
        <v>1207133</v>
      </c>
      <c r="D13" s="45">
        <v>-967891</v>
      </c>
      <c r="E13" s="45">
        <v>239147</v>
      </c>
      <c r="F13" s="45">
        <v>-32068</v>
      </c>
      <c r="G13" s="45">
        <v>-2730</v>
      </c>
      <c r="H13" s="45">
        <v>124304</v>
      </c>
      <c r="J13" s="45">
        <v>1494446</v>
      </c>
      <c r="K13" s="45">
        <v>2971647</v>
      </c>
      <c r="L13" s="45">
        <v>1477201</v>
      </c>
      <c r="M13" s="45">
        <v>2379373</v>
      </c>
      <c r="N13" s="45">
        <v>1477201</v>
      </c>
      <c r="O13" s="45">
        <v>868883</v>
      </c>
      <c r="P13" s="45">
        <v>693424</v>
      </c>
      <c r="Q13" s="45">
        <v>137496</v>
      </c>
      <c r="R13" s="45">
        <v>650612</v>
      </c>
      <c r="S13" s="45">
        <v>-154226</v>
      </c>
      <c r="T13" s="45">
        <v>99698</v>
      </c>
      <c r="U13" s="45">
        <v>40773</v>
      </c>
      <c r="V13" s="45">
        <v>-13754</v>
      </c>
    </row>
    <row r="14" spans="1:22" x14ac:dyDescent="0.2">
      <c r="B14" t="s">
        <v>103</v>
      </c>
      <c r="C14" s="45">
        <v>945482</v>
      </c>
      <c r="D14" s="45">
        <v>-729125</v>
      </c>
      <c r="E14" s="45">
        <v>215628</v>
      </c>
      <c r="F14" s="45">
        <v>-26243</v>
      </c>
      <c r="G14" s="45">
        <v>-1948</v>
      </c>
      <c r="H14" s="45">
        <v>92884</v>
      </c>
      <c r="J14" s="45">
        <v>1534318</v>
      </c>
      <c r="K14" s="45">
        <v>2719440</v>
      </c>
      <c r="L14" s="45">
        <v>1185121</v>
      </c>
      <c r="M14" s="45">
        <v>2118428</v>
      </c>
      <c r="N14" s="45">
        <v>1185121</v>
      </c>
      <c r="O14" s="45">
        <v>690623</v>
      </c>
      <c r="P14" s="45">
        <v>475142</v>
      </c>
      <c r="Q14" s="45">
        <v>151417</v>
      </c>
      <c r="R14" s="45">
        <v>778024</v>
      </c>
      <c r="S14" s="45">
        <v>-100091</v>
      </c>
      <c r="T14" s="45">
        <v>64412</v>
      </c>
      <c r="U14" s="45">
        <v>51013</v>
      </c>
      <c r="V14" s="45">
        <v>15334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3813408</v>
      </c>
      <c r="C18" s="26">
        <v>3200000</v>
      </c>
      <c r="D18" s="26">
        <f>VLOOKUP(A1,'2020'!A40:F210,6,FALSE)</f>
        <v>231806</v>
      </c>
      <c r="E18" s="17">
        <v>200000</v>
      </c>
      <c r="F18" s="4">
        <f>D18/E18</f>
        <v>1.15903</v>
      </c>
      <c r="G18" s="139">
        <v>0</v>
      </c>
      <c r="J18" s="6">
        <v>2020</v>
      </c>
      <c r="K18" s="17">
        <f>VLOOKUP(A1,'2020'!A40:B210,2,FALSE)</f>
        <v>500094</v>
      </c>
      <c r="L18" s="17">
        <f>VLOOKUP(A1,'2020'!A40:C210,3,FALSE)</f>
        <v>1442200</v>
      </c>
      <c r="M18" s="23">
        <f>VLOOKUP(A1,'2020'!A40:D210,4,FALSE)</f>
        <v>50009400</v>
      </c>
      <c r="N18" s="6"/>
      <c r="O18" s="6"/>
    </row>
    <row r="19" spans="1:17" x14ac:dyDescent="0.2">
      <c r="A19" s="13">
        <v>2021</v>
      </c>
      <c r="B19" s="26">
        <f>VLOOKUP(A1,'2021'!A40:E210,5,FALSE)</f>
        <v>4747622</v>
      </c>
      <c r="C19" s="26">
        <v>4200000</v>
      </c>
      <c r="D19" s="26">
        <f>VLOOKUP(A1,'2021'!A40:F210,6,FALSE)</f>
        <v>442381</v>
      </c>
      <c r="E19" s="17">
        <v>272000</v>
      </c>
      <c r="F19" s="4">
        <f>D19/E19</f>
        <v>1.6264007352941177</v>
      </c>
      <c r="G19" s="140"/>
      <c r="J19" s="6">
        <v>2021</v>
      </c>
      <c r="K19" s="17">
        <f>VLOOKUP(A1,'2021'!A40:B210,2,FALSE)</f>
        <v>500094</v>
      </c>
      <c r="L19" s="17">
        <f>VLOOKUP(A1,'2021'!A40:C210,3,FALSE)</f>
        <v>1495400</v>
      </c>
      <c r="M19" s="23">
        <f>VLOOKUP(A1,'2021'!A40:D210,4,FALSE)</f>
        <v>50009400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5520957</v>
      </c>
      <c r="C20" s="26">
        <v>4900000</v>
      </c>
      <c r="D20" s="26">
        <f>VLOOKUP(A1,'2022'!A40:F210,6,FALSE)</f>
        <v>374889</v>
      </c>
      <c r="E20" s="17">
        <v>400000</v>
      </c>
      <c r="F20" s="4">
        <f>D20/E20</f>
        <v>0.93722249999999996</v>
      </c>
      <c r="G20" s="140"/>
      <c r="J20" s="13">
        <v>2022</v>
      </c>
      <c r="K20" s="17">
        <f>VLOOKUP(A1,'2022'!A40:B210,2,FALSE)</f>
        <v>750141</v>
      </c>
      <c r="L20" s="17">
        <f>VLOOKUP(A1,'2022'!A40:C210,3,FALSE)</f>
        <v>1719050</v>
      </c>
      <c r="M20" s="23">
        <f>VLOOKUP(A1,'2022'!A40:D210,4,FALSE)</f>
        <v>75014100</v>
      </c>
      <c r="N20" s="23"/>
      <c r="O20" s="6"/>
    </row>
    <row r="21" spans="1:17" x14ac:dyDescent="0.2">
      <c r="A21" s="13">
        <v>2023</v>
      </c>
      <c r="B21" s="3">
        <f>VLOOKUP(A1,'2023'!A40:E210,5,FALSE)</f>
        <v>4541907</v>
      </c>
      <c r="C21" s="26">
        <v>5670000</v>
      </c>
      <c r="D21" s="26">
        <f>VLOOKUP(A1,'2023'!A40:F210,6,FALSE)</f>
        <v>244549</v>
      </c>
      <c r="E21" s="17">
        <v>336000</v>
      </c>
      <c r="F21" s="4">
        <f>D21/E21</f>
        <v>0.7278244047619048</v>
      </c>
      <c r="G21" s="141"/>
      <c r="J21" s="13">
        <v>2023</v>
      </c>
      <c r="K21" s="17">
        <f>VLOOKUP(A1,'2023'!A40:B210,2,FALSE)</f>
        <v>750141</v>
      </c>
      <c r="L21" s="17">
        <f>VLOOKUP(A1,'2023'!A40:C210,3,FALSE)</f>
        <v>1809754</v>
      </c>
      <c r="M21" s="23">
        <f>VLOOKUP(A1,'2023'!A40:D210,4,FALSE)</f>
        <v>75014100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750141</v>
      </c>
      <c r="L22" s="17">
        <f>L21</f>
        <v>1809754</v>
      </c>
      <c r="M22" s="23">
        <f>M21</f>
        <v>75014100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60"/>
      <c r="D31" s="26">
        <f>VLOOKUP(B31,A18:D21,4,FALSE)</f>
        <v>442381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3.2398575734428592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4.4791579183113575</v>
      </c>
      <c r="L32" s="13" t="e">
        <f>E22/N22*1000</f>
        <v>#DIV/0!</v>
      </c>
      <c r="N32" s="130" t="s">
        <v>71</v>
      </c>
      <c r="O32" s="131"/>
      <c r="P32" s="74">
        <f>K31*P26</f>
        <v>40.627813970973449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56.168640295624421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24.125531066826102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DA071-E402-8842-92AC-2973B2E47AC7}">
  <sheetPr codeName="Sheet77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230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1653538</v>
      </c>
      <c r="D3" s="45">
        <v>-1399882</v>
      </c>
      <c r="E3" s="45">
        <v>253655</v>
      </c>
      <c r="F3" s="45">
        <v>-23462</v>
      </c>
      <c r="G3" s="45">
        <v>-64575</v>
      </c>
      <c r="H3" s="45">
        <v>56544</v>
      </c>
      <c r="I3" s="77">
        <f t="shared" ref="I3:I5" si="0">H3/$M$21*1000</f>
        <v>0.49808407991184028</v>
      </c>
      <c r="J3" s="45">
        <v>1861144</v>
      </c>
      <c r="K3" s="45">
        <v>5251387</v>
      </c>
      <c r="L3" s="45">
        <v>3390242</v>
      </c>
      <c r="M3" s="45">
        <v>2124806</v>
      </c>
      <c r="N3" s="45">
        <v>2556260</v>
      </c>
      <c r="O3" s="45">
        <v>888214</v>
      </c>
      <c r="P3" s="45">
        <v>790369</v>
      </c>
      <c r="Q3" s="45">
        <v>298755</v>
      </c>
      <c r="R3" s="45">
        <v>0</v>
      </c>
      <c r="S3" s="45">
        <v>0</v>
      </c>
      <c r="T3" s="45">
        <v>0</v>
      </c>
      <c r="U3" s="45">
        <v>0</v>
      </c>
      <c r="V3" s="45">
        <v>0</v>
      </c>
    </row>
    <row r="4" spans="1:22" x14ac:dyDescent="0.2">
      <c r="B4" t="s">
        <v>21</v>
      </c>
      <c r="C4" s="45">
        <v>2104666</v>
      </c>
      <c r="D4" s="45">
        <v>-1814588</v>
      </c>
      <c r="E4" s="45">
        <v>290077</v>
      </c>
      <c r="F4" s="45">
        <v>-39286</v>
      </c>
      <c r="G4" s="45">
        <v>-68115</v>
      </c>
      <c r="H4" s="45">
        <v>69491</v>
      </c>
      <c r="I4" s="77">
        <f t="shared" si="0"/>
        <v>0.61213145156256521</v>
      </c>
      <c r="J4" s="45">
        <v>1786304</v>
      </c>
      <c r="K4" s="45">
        <v>5389799</v>
      </c>
      <c r="L4" s="45">
        <v>3603495</v>
      </c>
      <c r="M4" s="45">
        <v>2401156</v>
      </c>
      <c r="N4" s="45">
        <v>2816835</v>
      </c>
      <c r="O4" s="45">
        <v>839267</v>
      </c>
      <c r="P4" s="45">
        <v>913246</v>
      </c>
      <c r="Q4" s="45">
        <v>465518</v>
      </c>
      <c r="R4" s="45">
        <v>0</v>
      </c>
      <c r="S4" s="45">
        <v>-204388</v>
      </c>
      <c r="T4" s="45">
        <v>-108928</v>
      </c>
      <c r="U4" s="45">
        <v>334576</v>
      </c>
      <c r="V4" s="45">
        <v>21259</v>
      </c>
    </row>
    <row r="5" spans="1:22" x14ac:dyDescent="0.2">
      <c r="B5" t="s">
        <v>22</v>
      </c>
      <c r="C5" s="45">
        <v>1999116</v>
      </c>
      <c r="D5" s="45">
        <v>-1756956</v>
      </c>
      <c r="E5" s="45">
        <v>242160</v>
      </c>
      <c r="F5" s="45">
        <v>-24681</v>
      </c>
      <c r="G5" s="45">
        <v>-44727</v>
      </c>
      <c r="H5" s="45">
        <v>57013</v>
      </c>
      <c r="I5" s="77">
        <f t="shared" si="0"/>
        <v>0.50221540124529118</v>
      </c>
      <c r="J5" s="45">
        <v>1673962</v>
      </c>
      <c r="K5" s="45">
        <v>5567736</v>
      </c>
      <c r="L5" s="45">
        <v>3893774</v>
      </c>
      <c r="M5" s="45">
        <v>2766164</v>
      </c>
      <c r="N5" s="45">
        <v>3231410</v>
      </c>
      <c r="O5" s="45">
        <v>1350451</v>
      </c>
      <c r="P5" s="45">
        <v>914176</v>
      </c>
      <c r="Q5" s="45">
        <v>349794</v>
      </c>
      <c r="R5" s="45">
        <v>0</v>
      </c>
      <c r="S5" s="45">
        <v>-44593</v>
      </c>
      <c r="T5" s="45">
        <v>335688</v>
      </c>
      <c r="U5" s="45">
        <v>-175354</v>
      </c>
      <c r="V5" s="45">
        <v>115740</v>
      </c>
    </row>
    <row r="6" spans="1:22" x14ac:dyDescent="0.2">
      <c r="B6" t="s">
        <v>23</v>
      </c>
      <c r="C6" s="45">
        <v>1334729</v>
      </c>
      <c r="D6" s="45">
        <v>-1142592</v>
      </c>
      <c r="E6" s="45">
        <v>192136</v>
      </c>
      <c r="F6" s="45">
        <v>-14308</v>
      </c>
      <c r="G6" s="45">
        <v>-56270</v>
      </c>
      <c r="H6" s="45">
        <v>43641</v>
      </c>
      <c r="I6" s="77">
        <f>H6/$M$21*1000</f>
        <v>0.38442429491073532</v>
      </c>
      <c r="J6" s="45">
        <v>1652422</v>
      </c>
      <c r="K6" s="45">
        <v>5625539</v>
      </c>
      <c r="L6" s="45">
        <v>3973117</v>
      </c>
      <c r="M6" s="45">
        <v>2905147</v>
      </c>
      <c r="N6" s="45">
        <v>3234128</v>
      </c>
      <c r="O6" s="45">
        <v>1516261</v>
      </c>
      <c r="P6" s="45">
        <v>854152</v>
      </c>
      <c r="Q6" s="45">
        <v>360396</v>
      </c>
      <c r="R6" s="45">
        <v>0</v>
      </c>
      <c r="S6" s="45">
        <v>312352</v>
      </c>
      <c r="T6" s="45">
        <v>-368804</v>
      </c>
      <c r="U6" s="45">
        <v>45833</v>
      </c>
      <c r="V6" s="45">
        <v>-10618</v>
      </c>
    </row>
    <row r="7" spans="1:22" x14ac:dyDescent="0.2">
      <c r="B7" t="s">
        <v>110</v>
      </c>
      <c r="C7" s="45">
        <v>1515788</v>
      </c>
      <c r="D7" s="45">
        <v>-1279916</v>
      </c>
      <c r="E7" s="45">
        <v>235871</v>
      </c>
      <c r="F7" s="45">
        <v>-14338</v>
      </c>
      <c r="G7" s="45">
        <v>-49934</v>
      </c>
      <c r="H7" s="45">
        <v>60315</v>
      </c>
      <c r="I7" s="77">
        <f t="shared" ref="I7:I9" si="1">H7/$M$20*1000</f>
        <v>0.49697293509207996</v>
      </c>
      <c r="J7" s="45">
        <v>1790081</v>
      </c>
      <c r="K7" s="45">
        <v>5440403</v>
      </c>
      <c r="L7" s="45">
        <v>3650322</v>
      </c>
      <c r="M7" s="45">
        <v>2616061</v>
      </c>
      <c r="N7" s="45">
        <v>2921643</v>
      </c>
      <c r="O7" s="45">
        <v>1279993</v>
      </c>
      <c r="P7" s="45">
        <v>552529</v>
      </c>
      <c r="Q7" s="45">
        <v>527126</v>
      </c>
      <c r="R7" s="45">
        <v>0</v>
      </c>
      <c r="S7" s="45">
        <v>-360402</v>
      </c>
      <c r="T7" s="45">
        <v>59664</v>
      </c>
      <c r="U7" s="45">
        <v>148642</v>
      </c>
      <c r="V7" s="45">
        <v>-152095</v>
      </c>
    </row>
    <row r="8" spans="1:22" x14ac:dyDescent="0.2">
      <c r="B8" t="s">
        <v>109</v>
      </c>
      <c r="C8" s="45">
        <v>2020564</v>
      </c>
      <c r="D8" s="45">
        <v>-1721048</v>
      </c>
      <c r="E8" s="45">
        <v>299516</v>
      </c>
      <c r="F8" s="45">
        <v>-25675</v>
      </c>
      <c r="G8" s="45">
        <v>-58582</v>
      </c>
      <c r="H8" s="45">
        <v>106172</v>
      </c>
      <c r="I8" s="77">
        <f t="shared" si="1"/>
        <v>0.87481738314840951</v>
      </c>
      <c r="J8" s="45">
        <v>1771246</v>
      </c>
      <c r="K8" s="45">
        <v>5059757</v>
      </c>
      <c r="L8" s="45">
        <v>3288510</v>
      </c>
      <c r="M8" s="45">
        <v>2377306</v>
      </c>
      <c r="N8" s="45">
        <v>2359644</v>
      </c>
      <c r="O8" s="45">
        <v>957182</v>
      </c>
      <c r="P8" s="45">
        <v>592674</v>
      </c>
      <c r="Q8" s="45">
        <v>560297</v>
      </c>
      <c r="R8" s="45">
        <v>0</v>
      </c>
      <c r="S8" s="45">
        <v>2531</v>
      </c>
      <c r="T8" s="45">
        <v>-112375</v>
      </c>
      <c r="U8" s="45">
        <v>76520</v>
      </c>
      <c r="V8" s="45">
        <v>-33323</v>
      </c>
    </row>
    <row r="9" spans="1:22" x14ac:dyDescent="0.2">
      <c r="B9" t="s">
        <v>108</v>
      </c>
      <c r="C9" s="45">
        <v>1981933</v>
      </c>
      <c r="D9" s="45">
        <v>-1670183</v>
      </c>
      <c r="E9" s="45">
        <v>311750</v>
      </c>
      <c r="F9" s="45">
        <v>-24406</v>
      </c>
      <c r="G9" s="45">
        <v>-36932</v>
      </c>
      <c r="H9" s="45">
        <v>86823</v>
      </c>
      <c r="I9" s="77">
        <f t="shared" si="1"/>
        <v>0.71538889403132999</v>
      </c>
      <c r="J9" s="45">
        <v>1452548</v>
      </c>
      <c r="K9" s="45">
        <v>5284431</v>
      </c>
      <c r="L9" s="45">
        <v>3831883</v>
      </c>
      <c r="M9" s="45">
        <v>2803257</v>
      </c>
      <c r="N9" s="45">
        <v>2978357</v>
      </c>
      <c r="O9" s="45">
        <v>1345677</v>
      </c>
      <c r="P9" s="45">
        <v>1211951</v>
      </c>
      <c r="Q9" s="45">
        <v>6411</v>
      </c>
      <c r="R9" s="45">
        <v>0</v>
      </c>
      <c r="S9" s="45">
        <v>957853</v>
      </c>
      <c r="T9" s="45">
        <v>-191262</v>
      </c>
      <c r="U9" s="45">
        <v>-212705</v>
      </c>
      <c r="V9" s="45">
        <v>553885</v>
      </c>
    </row>
    <row r="10" spans="1:22" x14ac:dyDescent="0.2">
      <c r="B10" t="s">
        <v>107</v>
      </c>
      <c r="C10" s="45">
        <v>1259845</v>
      </c>
      <c r="D10" s="45">
        <v>-1102280</v>
      </c>
      <c r="E10" s="45">
        <v>157565</v>
      </c>
      <c r="F10" s="45">
        <v>-12739</v>
      </c>
      <c r="G10" s="45">
        <v>-33990</v>
      </c>
      <c r="H10" s="45">
        <v>38372</v>
      </c>
      <c r="I10" s="77">
        <f>H10/$M$20*1000</f>
        <v>0.31617086073701889</v>
      </c>
      <c r="J10" s="45">
        <v>1453543</v>
      </c>
      <c r="K10" s="45">
        <v>4649800</v>
      </c>
      <c r="L10" s="45">
        <v>3196256</v>
      </c>
      <c r="M10" s="45">
        <v>2260760</v>
      </c>
      <c r="N10" s="45">
        <v>2657380</v>
      </c>
      <c r="O10" s="45">
        <v>1322291</v>
      </c>
      <c r="P10" s="45">
        <v>732259</v>
      </c>
      <c r="Q10" s="45">
        <v>32133</v>
      </c>
      <c r="R10" s="45">
        <v>0</v>
      </c>
      <c r="S10" s="45">
        <v>-173303</v>
      </c>
      <c r="T10" s="45">
        <v>-145776</v>
      </c>
      <c r="U10" s="45">
        <v>293357</v>
      </c>
      <c r="V10" s="45">
        <v>-25723</v>
      </c>
    </row>
    <row r="11" spans="1:22" x14ac:dyDescent="0.2">
      <c r="B11" t="s">
        <v>106</v>
      </c>
      <c r="C11" s="45">
        <v>1365641</v>
      </c>
      <c r="D11" s="45">
        <v>-1150477</v>
      </c>
      <c r="E11" s="45">
        <v>212951</v>
      </c>
      <c r="F11" s="45">
        <v>-19876</v>
      </c>
      <c r="G11" s="45">
        <v>-32619</v>
      </c>
      <c r="H11" s="45">
        <v>63476</v>
      </c>
      <c r="I11" s="77"/>
      <c r="J11" s="45">
        <v>1462767</v>
      </c>
      <c r="K11" s="45">
        <v>4367431</v>
      </c>
      <c r="L11" s="45">
        <v>2904663</v>
      </c>
      <c r="M11" s="45">
        <v>2025771</v>
      </c>
      <c r="N11" s="45">
        <v>2446537</v>
      </c>
      <c r="O11" s="45">
        <v>1159323</v>
      </c>
      <c r="P11" s="45">
        <v>726560</v>
      </c>
      <c r="Q11" s="45">
        <v>13512</v>
      </c>
      <c r="R11" s="45">
        <v>0</v>
      </c>
      <c r="S11" s="45">
        <v>-165939</v>
      </c>
      <c r="T11" s="45">
        <v>-89358</v>
      </c>
      <c r="U11" s="45">
        <v>273918</v>
      </c>
      <c r="V11" s="45">
        <v>18621</v>
      </c>
    </row>
    <row r="12" spans="1:22" x14ac:dyDescent="0.2">
      <c r="B12" t="s">
        <v>105</v>
      </c>
      <c r="C12" s="45">
        <v>1709682</v>
      </c>
      <c r="D12" s="45">
        <v>-1469249</v>
      </c>
      <c r="E12" s="45">
        <v>240432</v>
      </c>
      <c r="F12" s="45">
        <v>-27125</v>
      </c>
      <c r="G12" s="45">
        <v>-38404</v>
      </c>
      <c r="H12" s="45">
        <v>85242</v>
      </c>
      <c r="I12" s="77"/>
      <c r="J12" s="45">
        <v>1330747</v>
      </c>
      <c r="K12" s="45">
        <v>4185159</v>
      </c>
      <c r="L12" s="45">
        <v>2854411</v>
      </c>
      <c r="M12" s="45">
        <v>1994703</v>
      </c>
      <c r="N12" s="45">
        <v>2210860</v>
      </c>
      <c r="O12" s="45">
        <v>916819</v>
      </c>
      <c r="P12" s="45">
        <v>868430</v>
      </c>
      <c r="Q12" s="45">
        <v>50219</v>
      </c>
      <c r="R12" s="45">
        <v>0</v>
      </c>
      <c r="S12" s="45">
        <v>141410</v>
      </c>
      <c r="T12" s="45">
        <v>-63238</v>
      </c>
      <c r="U12" s="45">
        <v>-116542</v>
      </c>
      <c r="V12" s="45">
        <v>-38370</v>
      </c>
    </row>
    <row r="13" spans="1:22" x14ac:dyDescent="0.2">
      <c r="B13" t="s">
        <v>104</v>
      </c>
      <c r="C13" s="45">
        <v>1459967</v>
      </c>
      <c r="D13" s="45">
        <v>-1249878</v>
      </c>
      <c r="E13" s="45">
        <v>210089</v>
      </c>
      <c r="F13" s="45">
        <v>-23909</v>
      </c>
      <c r="G13" s="45">
        <v>-33067</v>
      </c>
      <c r="H13" s="45">
        <v>61450</v>
      </c>
      <c r="J13" s="45">
        <v>1245505</v>
      </c>
      <c r="K13" s="45">
        <v>4500063</v>
      </c>
      <c r="L13" s="45">
        <v>3254558</v>
      </c>
      <c r="M13" s="45">
        <v>2414124</v>
      </c>
      <c r="N13" s="45">
        <v>2660703</v>
      </c>
      <c r="O13" s="45">
        <v>1268813</v>
      </c>
      <c r="P13" s="45">
        <v>980082</v>
      </c>
      <c r="Q13" s="45">
        <v>47879</v>
      </c>
      <c r="R13" s="45">
        <v>0</v>
      </c>
      <c r="S13" s="45">
        <v>235813</v>
      </c>
      <c r="T13" s="45">
        <v>-56319</v>
      </c>
      <c r="U13" s="45">
        <v>-176165</v>
      </c>
      <c r="V13" s="45">
        <v>3329</v>
      </c>
    </row>
    <row r="14" spans="1:22" x14ac:dyDescent="0.2">
      <c r="B14" t="s">
        <v>103</v>
      </c>
      <c r="C14" s="45">
        <v>910847</v>
      </c>
      <c r="D14" s="45">
        <v>-799865</v>
      </c>
      <c r="E14" s="45">
        <v>110982</v>
      </c>
      <c r="F14" s="45">
        <v>-15645</v>
      </c>
      <c r="G14" s="45">
        <v>-30641</v>
      </c>
      <c r="H14" s="45">
        <v>22090</v>
      </c>
      <c r="J14" s="45">
        <v>1140471</v>
      </c>
      <c r="K14" s="45">
        <v>3899700</v>
      </c>
      <c r="L14" s="45">
        <v>2759229</v>
      </c>
      <c r="M14" s="45">
        <v>2017390</v>
      </c>
      <c r="N14" s="45">
        <v>2171263</v>
      </c>
      <c r="O14" s="45">
        <v>1213404</v>
      </c>
      <c r="P14" s="45">
        <v>559418</v>
      </c>
      <c r="Q14" s="45">
        <v>153834</v>
      </c>
      <c r="R14" s="45">
        <v>0</v>
      </c>
      <c r="S14" s="45">
        <v>-196088</v>
      </c>
      <c r="T14" s="45">
        <v>-217722</v>
      </c>
      <c r="U14" s="45">
        <v>306863</v>
      </c>
      <c r="V14" s="45">
        <v>-106948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4480199</v>
      </c>
      <c r="C18" s="26">
        <v>4600000</v>
      </c>
      <c r="D18" s="26">
        <f>VLOOKUP(A1,'2020'!A40:F210,6,FALSE)</f>
        <v>124004</v>
      </c>
      <c r="E18" s="17">
        <v>230000</v>
      </c>
      <c r="F18" s="4">
        <f>D18/E18</f>
        <v>0.53914782608695655</v>
      </c>
      <c r="G18" s="139">
        <v>0</v>
      </c>
      <c r="J18" s="6">
        <v>2020</v>
      </c>
      <c r="K18" s="17">
        <f>VLOOKUP(A1,'2020'!A40:B210,2,FALSE)</f>
        <v>739960</v>
      </c>
      <c r="L18" s="17">
        <f>VLOOKUP(A1,'2020'!A40:C210,3,FALSE)</f>
        <v>1147979</v>
      </c>
      <c r="M18" s="23">
        <f>VLOOKUP(A1,'2020'!A40:D210,4,FALSE)</f>
        <v>73996005</v>
      </c>
      <c r="N18" s="6"/>
      <c r="O18" s="6"/>
    </row>
    <row r="19" spans="1:17" x14ac:dyDescent="0.2">
      <c r="A19" s="13">
        <v>2021</v>
      </c>
      <c r="B19" s="26">
        <f>VLOOKUP(A1,'2021'!A40:E210,5,FALSE)</f>
        <v>5443607</v>
      </c>
      <c r="C19" s="26">
        <v>4798000</v>
      </c>
      <c r="D19" s="26">
        <f>VLOOKUP(A1,'2021'!A40:F210,6,FALSE)</f>
        <v>232286</v>
      </c>
      <c r="E19" s="17">
        <v>175000</v>
      </c>
      <c r="F19" s="4">
        <f>D19/E19</f>
        <v>1.3273485714285713</v>
      </c>
      <c r="G19" s="140"/>
      <c r="J19" s="6">
        <v>2021</v>
      </c>
      <c r="K19" s="17">
        <f>VLOOKUP(A1,'2021'!A40:B210,2,FALSE)</f>
        <v>926987</v>
      </c>
      <c r="L19" s="17">
        <f>VLOOKUP(A1,'2021'!A40:C210,3,FALSE)</f>
        <v>1462251</v>
      </c>
      <c r="M19" s="23">
        <f>VLOOKUP(A1,'2021'!A40:D210,4,FALSE)</f>
        <v>92698779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6772345</v>
      </c>
      <c r="C20" s="26">
        <v>6000000</v>
      </c>
      <c r="D20" s="26">
        <f>VLOOKUP(A1,'2022'!A40:F210,6,FALSE)</f>
        <v>292996</v>
      </c>
      <c r="E20" s="17">
        <v>280000</v>
      </c>
      <c r="F20" s="4">
        <f>D20/E20</f>
        <v>1.0464142857142857</v>
      </c>
      <c r="G20" s="140"/>
      <c r="J20" s="13">
        <v>2022</v>
      </c>
      <c r="K20" s="17">
        <f>VLOOKUP(A1,'2022'!A40:B210,2,FALSE)</f>
        <v>1051177</v>
      </c>
      <c r="L20" s="17">
        <f>VLOOKUP(A1,'2022'!A40:C210,3,FALSE)</f>
        <v>1650828</v>
      </c>
      <c r="M20" s="23">
        <f>VLOOKUP(A1,'2022'!A40:D210,4,FALSE)</f>
        <v>121364758</v>
      </c>
      <c r="N20" s="23"/>
      <c r="O20" s="6"/>
    </row>
    <row r="21" spans="1:17" x14ac:dyDescent="0.2">
      <c r="A21" s="13">
        <v>2023</v>
      </c>
      <c r="B21" s="3">
        <f>VLOOKUP(A1,'2023'!A40:E210,5,FALSE)</f>
        <v>7095751</v>
      </c>
      <c r="C21" s="26">
        <v>6800000</v>
      </c>
      <c r="D21" s="26">
        <f>VLOOKUP(A1,'2023'!A40:F210,6,FALSE)</f>
        <v>225686</v>
      </c>
      <c r="E21" s="17">
        <v>299000</v>
      </c>
      <c r="F21" s="4">
        <f>D21/E21</f>
        <v>0.75480267558528424</v>
      </c>
      <c r="G21" s="141"/>
      <c r="J21" s="13">
        <v>2023</v>
      </c>
      <c r="K21" s="17">
        <f>VLOOKUP(A1,'2023'!A40:B210,2,FALSE)</f>
        <v>1135230</v>
      </c>
      <c r="L21" s="17">
        <f>VLOOKUP(A1,'2023'!A40:C210,3,FALSE)</f>
        <v>1861144</v>
      </c>
      <c r="M21" s="23">
        <f>VLOOKUP(A1,'2023'!A40:D210,4,FALSE)</f>
        <v>113523002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1135230</v>
      </c>
      <c r="L22" s="17">
        <f>L21</f>
        <v>1861144</v>
      </c>
      <c r="M22" s="23">
        <f>M21</f>
        <v>113523002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2022</v>
      </c>
      <c r="C31" s="60"/>
      <c r="D31" s="26">
        <f>VLOOKUP(B31,A18:D21,4,FALSE)</f>
        <v>292996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1.9968552276304321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2.6338274599186513</v>
      </c>
      <c r="L32" s="13" t="e">
        <f>E22/N22*1000</f>
        <v>#DIV/0!</v>
      </c>
      <c r="N32" s="130" t="s">
        <v>71</v>
      </c>
      <c r="O32" s="131"/>
      <c r="P32" s="74">
        <f>K31*P26</f>
        <v>25.040564554485616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33.028196347379883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16.394430795619726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3FE39-F725-9342-938D-45BA70CB14AB}">
  <sheetPr codeName="Sheet78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235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230358</v>
      </c>
      <c r="D3" s="45">
        <v>-202137</v>
      </c>
      <c r="E3" s="45">
        <v>28220</v>
      </c>
      <c r="F3" s="45">
        <v>-990</v>
      </c>
      <c r="G3" s="45">
        <v>-1001</v>
      </c>
      <c r="H3" s="45">
        <v>91065</v>
      </c>
      <c r="I3" s="77">
        <f t="shared" ref="I3:I5" si="0">H3/$M$21*1000</f>
        <v>1.3009418410353499</v>
      </c>
      <c r="J3" s="45">
        <v>2542758</v>
      </c>
      <c r="K3" s="45">
        <v>3359236</v>
      </c>
      <c r="L3" s="45">
        <v>816478</v>
      </c>
      <c r="M3" s="45">
        <v>2875257</v>
      </c>
      <c r="N3" s="45">
        <v>644391</v>
      </c>
      <c r="O3" s="45">
        <v>1364067</v>
      </c>
      <c r="P3" s="45">
        <v>437220</v>
      </c>
      <c r="Q3" s="45">
        <v>674805</v>
      </c>
      <c r="R3" s="45">
        <v>222264</v>
      </c>
      <c r="S3" s="45">
        <v>-28580</v>
      </c>
      <c r="T3" s="45">
        <v>222313</v>
      </c>
      <c r="U3" s="45">
        <v>-61260</v>
      </c>
      <c r="V3" s="45">
        <v>132472</v>
      </c>
    </row>
    <row r="4" spans="1:22" x14ac:dyDescent="0.2">
      <c r="B4" t="s">
        <v>21</v>
      </c>
      <c r="C4" s="45">
        <v>280077</v>
      </c>
      <c r="D4" s="45">
        <v>-252512</v>
      </c>
      <c r="E4" s="45">
        <v>27564</v>
      </c>
      <c r="F4" s="45">
        <v>-1286</v>
      </c>
      <c r="G4" s="45">
        <v>-2123</v>
      </c>
      <c r="H4" s="45">
        <v>-19068</v>
      </c>
      <c r="I4" s="77">
        <f t="shared" si="0"/>
        <v>-0.27240277850834077</v>
      </c>
      <c r="J4" s="45">
        <v>2452290</v>
      </c>
      <c r="K4" s="45">
        <v>3431570</v>
      </c>
      <c r="L4" s="45">
        <v>979280</v>
      </c>
      <c r="M4" s="45">
        <v>2961828</v>
      </c>
      <c r="N4" s="45">
        <v>803911</v>
      </c>
      <c r="O4" s="45">
        <v>1385891</v>
      </c>
      <c r="P4" s="45">
        <v>330808</v>
      </c>
      <c r="Q4" s="45">
        <v>542325</v>
      </c>
      <c r="R4" s="45">
        <v>477604</v>
      </c>
      <c r="S4" s="45">
        <v>-73731</v>
      </c>
      <c r="T4" s="45">
        <v>-65481</v>
      </c>
      <c r="U4" s="45">
        <v>-36265</v>
      </c>
      <c r="V4" s="45">
        <v>-175478</v>
      </c>
    </row>
    <row r="5" spans="1:22" x14ac:dyDescent="0.2">
      <c r="B5" t="s">
        <v>22</v>
      </c>
      <c r="C5" s="45">
        <v>269064</v>
      </c>
      <c r="D5" s="45">
        <v>-259510</v>
      </c>
      <c r="E5" s="45">
        <v>9553</v>
      </c>
      <c r="F5" s="45">
        <v>-1460</v>
      </c>
      <c r="G5" s="45">
        <v>-3056</v>
      </c>
      <c r="H5" s="45">
        <v>-6128</v>
      </c>
      <c r="I5" s="77">
        <f t="shared" si="0"/>
        <v>-8.7543750089108058E-2</v>
      </c>
      <c r="J5" s="45">
        <v>2473569</v>
      </c>
      <c r="K5" s="45">
        <v>3523632</v>
      </c>
      <c r="L5" s="45">
        <v>1050063</v>
      </c>
      <c r="M5" s="45">
        <v>3046009</v>
      </c>
      <c r="N5" s="45">
        <v>898366</v>
      </c>
      <c r="O5" s="45">
        <v>1388182</v>
      </c>
      <c r="P5" s="45">
        <v>310595</v>
      </c>
      <c r="Q5" s="45">
        <v>718006</v>
      </c>
      <c r="R5" s="45">
        <v>412604</v>
      </c>
      <c r="S5" s="45">
        <v>-83999</v>
      </c>
      <c r="T5" s="45">
        <v>471537</v>
      </c>
      <c r="U5" s="45">
        <v>34781</v>
      </c>
      <c r="V5" s="45">
        <v>422319</v>
      </c>
    </row>
    <row r="6" spans="1:22" x14ac:dyDescent="0.2">
      <c r="B6" t="s">
        <v>23</v>
      </c>
      <c r="C6" s="45">
        <v>156896</v>
      </c>
      <c r="D6" s="45">
        <v>-161151</v>
      </c>
      <c r="E6" s="45">
        <v>-4255</v>
      </c>
      <c r="F6" s="45">
        <v>-1031</v>
      </c>
      <c r="G6" s="45">
        <v>-3238</v>
      </c>
      <c r="H6" s="45">
        <v>-38228</v>
      </c>
      <c r="I6" s="77">
        <f>H6/$M$21*1000</f>
        <v>-0.54611985613681835</v>
      </c>
      <c r="J6" s="45">
        <v>2481117</v>
      </c>
      <c r="K6" s="45">
        <v>3399051</v>
      </c>
      <c r="L6" s="45">
        <v>917934</v>
      </c>
      <c r="M6" s="45">
        <v>2911912</v>
      </c>
      <c r="N6" s="45">
        <v>771573</v>
      </c>
      <c r="O6" s="45">
        <v>1297963</v>
      </c>
      <c r="P6" s="45">
        <v>238377</v>
      </c>
      <c r="Q6" s="45">
        <v>295483</v>
      </c>
      <c r="R6" s="45">
        <v>872672</v>
      </c>
      <c r="S6" s="45">
        <v>-132996</v>
      </c>
      <c r="T6" s="45">
        <v>94435</v>
      </c>
      <c r="U6" s="45">
        <v>-445020</v>
      </c>
      <c r="V6" s="45">
        <v>-483581</v>
      </c>
    </row>
    <row r="7" spans="1:22" x14ac:dyDescent="0.2">
      <c r="B7" t="s">
        <v>110</v>
      </c>
      <c r="C7" s="45">
        <v>261932</v>
      </c>
      <c r="D7" s="45">
        <v>-219727</v>
      </c>
      <c r="E7" s="45">
        <v>42204</v>
      </c>
      <c r="F7" s="45">
        <v>-1526</v>
      </c>
      <c r="G7" s="45">
        <v>-5317</v>
      </c>
      <c r="H7" s="45">
        <v>10151</v>
      </c>
      <c r="I7" s="77">
        <f t="shared" ref="I7:I9" si="1">H7/$M$20*1000</f>
        <v>0.14711594202898551</v>
      </c>
      <c r="J7" s="45">
        <v>2512024</v>
      </c>
      <c r="K7" s="45">
        <v>3989225</v>
      </c>
      <c r="L7" s="45">
        <v>1477200</v>
      </c>
      <c r="M7" s="45">
        <v>3508174</v>
      </c>
      <c r="N7" s="45">
        <v>1330808</v>
      </c>
      <c r="O7" s="45">
        <v>1269203</v>
      </c>
      <c r="P7" s="45">
        <v>283498</v>
      </c>
      <c r="Q7" s="45">
        <v>834046</v>
      </c>
      <c r="R7" s="45">
        <v>922222</v>
      </c>
      <c r="S7" s="45">
        <v>-143232</v>
      </c>
      <c r="T7" s="45">
        <v>327531</v>
      </c>
      <c r="U7" s="45">
        <v>-132054</v>
      </c>
      <c r="V7" s="45">
        <v>52244</v>
      </c>
    </row>
    <row r="8" spans="1:22" x14ac:dyDescent="0.2">
      <c r="B8" t="s">
        <v>109</v>
      </c>
      <c r="C8" s="45">
        <v>213092</v>
      </c>
      <c r="D8" s="45">
        <v>-191987</v>
      </c>
      <c r="E8" s="45">
        <v>21104</v>
      </c>
      <c r="F8" s="45">
        <v>-853</v>
      </c>
      <c r="G8" s="45">
        <v>-7322</v>
      </c>
      <c r="H8" s="45">
        <v>128741</v>
      </c>
      <c r="I8" s="77">
        <f t="shared" si="1"/>
        <v>1.8658115942028985</v>
      </c>
      <c r="J8" s="45">
        <v>2503435</v>
      </c>
      <c r="K8" s="45">
        <v>4267671</v>
      </c>
      <c r="L8" s="45">
        <v>1764236</v>
      </c>
      <c r="M8" s="45">
        <v>3782722</v>
      </c>
      <c r="N8" s="45">
        <v>1622274</v>
      </c>
      <c r="O8" s="45">
        <v>1277882</v>
      </c>
      <c r="P8" s="45">
        <v>263529</v>
      </c>
      <c r="Q8" s="45">
        <v>786924</v>
      </c>
      <c r="R8" s="45">
        <v>1266517</v>
      </c>
      <c r="S8" s="45">
        <v>-418315</v>
      </c>
      <c r="T8" s="45">
        <v>414244</v>
      </c>
      <c r="U8" s="45">
        <v>-380159</v>
      </c>
      <c r="V8" s="45">
        <v>-384231</v>
      </c>
    </row>
    <row r="9" spans="1:22" x14ac:dyDescent="0.2">
      <c r="B9" t="s">
        <v>108</v>
      </c>
      <c r="C9" s="45">
        <v>1274759</v>
      </c>
      <c r="D9" s="45">
        <v>-1049119</v>
      </c>
      <c r="E9" s="45">
        <v>225605</v>
      </c>
      <c r="F9" s="45">
        <v>-56400</v>
      </c>
      <c r="G9" s="45">
        <v>-4732</v>
      </c>
      <c r="H9" s="45">
        <v>115613</v>
      </c>
      <c r="I9" s="77">
        <f t="shared" si="1"/>
        <v>1.6755507246376811</v>
      </c>
      <c r="J9" s="45">
        <v>2444166</v>
      </c>
      <c r="K9" s="45">
        <v>5213756</v>
      </c>
      <c r="L9" s="45">
        <v>2769590</v>
      </c>
      <c r="M9" s="45">
        <v>4621473</v>
      </c>
      <c r="N9" s="45">
        <v>2686802</v>
      </c>
      <c r="O9" s="45">
        <v>940676</v>
      </c>
      <c r="P9" s="45">
        <v>933458</v>
      </c>
      <c r="Q9" s="45">
        <v>1176485</v>
      </c>
      <c r="R9" s="45">
        <v>1374462</v>
      </c>
      <c r="S9" s="45">
        <v>260762</v>
      </c>
      <c r="T9" s="45">
        <v>-770250</v>
      </c>
      <c r="U9" s="45">
        <v>1078130</v>
      </c>
      <c r="V9" s="45">
        <v>568642</v>
      </c>
    </row>
    <row r="10" spans="1:22" x14ac:dyDescent="0.2">
      <c r="B10" t="s">
        <v>107</v>
      </c>
      <c r="C10" s="45">
        <v>1416855</v>
      </c>
      <c r="D10" s="45">
        <v>-1171705</v>
      </c>
      <c r="E10" s="45">
        <v>245150</v>
      </c>
      <c r="F10" s="45">
        <v>-67152</v>
      </c>
      <c r="G10" s="45">
        <v>-3580</v>
      </c>
      <c r="H10" s="45">
        <v>107262</v>
      </c>
      <c r="I10" s="77">
        <f>H10/$M$20*1000</f>
        <v>1.5545217391304347</v>
      </c>
      <c r="J10" s="45">
        <v>1716047</v>
      </c>
      <c r="K10" s="45">
        <v>4030441</v>
      </c>
      <c r="L10" s="45">
        <v>2314394</v>
      </c>
      <c r="M10" s="45">
        <v>3428335</v>
      </c>
      <c r="N10" s="45">
        <v>2235821</v>
      </c>
      <c r="O10" s="45">
        <v>751749</v>
      </c>
      <c r="P10" s="45">
        <v>1298458</v>
      </c>
      <c r="Q10" s="45">
        <v>602513</v>
      </c>
      <c r="R10" s="45">
        <v>594057</v>
      </c>
      <c r="S10" s="45">
        <v>200708</v>
      </c>
      <c r="T10" s="45">
        <v>-120906</v>
      </c>
      <c r="U10" s="45">
        <v>-239335</v>
      </c>
      <c r="V10" s="45">
        <v>-159533</v>
      </c>
    </row>
    <row r="11" spans="1:22" x14ac:dyDescent="0.2">
      <c r="B11" t="s">
        <v>106</v>
      </c>
      <c r="C11" s="45">
        <v>1398737</v>
      </c>
      <c r="D11" s="45">
        <v>-1154865</v>
      </c>
      <c r="E11" s="45">
        <v>243872</v>
      </c>
      <c r="F11" s="45">
        <v>-32221</v>
      </c>
      <c r="G11" s="45">
        <v>-5133</v>
      </c>
      <c r="H11" s="45">
        <v>125151</v>
      </c>
      <c r="I11" s="77"/>
      <c r="J11" s="45">
        <v>1609567</v>
      </c>
      <c r="K11" s="45">
        <v>3764406</v>
      </c>
      <c r="L11" s="45">
        <v>2154838</v>
      </c>
      <c r="M11" s="45">
        <v>3151652</v>
      </c>
      <c r="N11" s="45">
        <v>2084232</v>
      </c>
      <c r="O11" s="45">
        <v>749455</v>
      </c>
      <c r="P11" s="45">
        <v>1021258</v>
      </c>
      <c r="Q11" s="45">
        <v>627218</v>
      </c>
      <c r="R11" s="45">
        <v>614057</v>
      </c>
      <c r="S11" s="45">
        <v>-50777</v>
      </c>
      <c r="T11" s="45">
        <v>-83990</v>
      </c>
      <c r="U11" s="45">
        <v>46598</v>
      </c>
      <c r="V11" s="45">
        <v>-88170</v>
      </c>
    </row>
    <row r="12" spans="1:22" x14ac:dyDescent="0.2">
      <c r="B12" t="s">
        <v>105</v>
      </c>
      <c r="C12" s="45">
        <v>629259</v>
      </c>
      <c r="D12" s="45">
        <v>-534305</v>
      </c>
      <c r="E12" s="45">
        <v>94954</v>
      </c>
      <c r="F12" s="45">
        <v>-28960</v>
      </c>
      <c r="G12" s="45">
        <v>-3776</v>
      </c>
      <c r="H12" s="45">
        <v>18185</v>
      </c>
      <c r="I12" s="77"/>
      <c r="J12" s="45">
        <v>1455857</v>
      </c>
      <c r="K12" s="45">
        <v>3081762</v>
      </c>
      <c r="L12" s="45">
        <v>1625905</v>
      </c>
      <c r="M12" s="45">
        <v>2482834</v>
      </c>
      <c r="N12" s="45">
        <v>1605731</v>
      </c>
      <c r="O12" s="45">
        <v>684901</v>
      </c>
      <c r="P12" s="45">
        <v>434112</v>
      </c>
      <c r="Q12" s="45">
        <v>719872</v>
      </c>
      <c r="R12" s="45">
        <v>528368</v>
      </c>
      <c r="S12" s="45">
        <v>71282</v>
      </c>
      <c r="T12" s="45">
        <v>-4838</v>
      </c>
      <c r="U12" s="45">
        <v>105514</v>
      </c>
      <c r="V12" s="45">
        <v>171958</v>
      </c>
    </row>
    <row r="13" spans="1:22" x14ac:dyDescent="0.2">
      <c r="B13" t="s">
        <v>104</v>
      </c>
      <c r="C13" s="45">
        <v>1258132</v>
      </c>
      <c r="D13" s="45">
        <v>-1010959</v>
      </c>
      <c r="E13" s="45">
        <v>247172</v>
      </c>
      <c r="F13" s="45">
        <v>-58770</v>
      </c>
      <c r="G13" s="45">
        <v>-4389</v>
      </c>
      <c r="H13" s="45">
        <v>115042</v>
      </c>
      <c r="J13" s="45">
        <v>1439400</v>
      </c>
      <c r="K13" s="45">
        <v>3119257</v>
      </c>
      <c r="L13" s="45">
        <v>1679856</v>
      </c>
      <c r="M13" s="45">
        <v>2506227</v>
      </c>
      <c r="N13" s="45">
        <v>1677256</v>
      </c>
      <c r="O13" s="45">
        <v>518121</v>
      </c>
      <c r="P13" s="45">
        <v>805531</v>
      </c>
      <c r="Q13" s="45">
        <v>548274</v>
      </c>
      <c r="R13" s="45">
        <v>516918</v>
      </c>
      <c r="S13" s="45">
        <v>189067</v>
      </c>
      <c r="T13" s="45">
        <v>-121992</v>
      </c>
      <c r="U13" s="45">
        <v>32236</v>
      </c>
      <c r="V13" s="45">
        <v>99311</v>
      </c>
    </row>
    <row r="14" spans="1:22" x14ac:dyDescent="0.2">
      <c r="B14" t="s">
        <v>103</v>
      </c>
      <c r="C14" s="45">
        <v>864190</v>
      </c>
      <c r="D14" s="45">
        <v>-696227</v>
      </c>
      <c r="E14" s="45">
        <v>167962</v>
      </c>
      <c r="F14" s="45">
        <v>-36012</v>
      </c>
      <c r="G14" s="45">
        <v>-2930</v>
      </c>
      <c r="H14" s="45">
        <v>70994</v>
      </c>
      <c r="J14" s="45">
        <v>1359509</v>
      </c>
      <c r="K14" s="45">
        <v>2760636</v>
      </c>
      <c r="L14" s="45">
        <v>1401126</v>
      </c>
      <c r="M14" s="45">
        <v>2157760</v>
      </c>
      <c r="N14" s="45">
        <v>1398526</v>
      </c>
      <c r="O14" s="45">
        <v>557371</v>
      </c>
      <c r="P14" s="45">
        <v>685787</v>
      </c>
      <c r="Q14" s="45">
        <v>448602</v>
      </c>
      <c r="R14" s="45">
        <v>357145</v>
      </c>
      <c r="S14" s="45">
        <v>-95143</v>
      </c>
      <c r="T14" s="45">
        <v>-66810</v>
      </c>
      <c r="U14" s="45">
        <v>23725</v>
      </c>
      <c r="V14" s="45">
        <v>-138227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3456745</v>
      </c>
      <c r="C18" s="26">
        <v>1900000</v>
      </c>
      <c r="D18" s="26">
        <f>VLOOKUP(A1,'2020'!A40:F210,6,FALSE)</f>
        <v>308536</v>
      </c>
      <c r="E18" s="17">
        <v>95000</v>
      </c>
      <c r="F18" s="4">
        <f>D18/E18</f>
        <v>3.2477473684210527</v>
      </c>
      <c r="G18" s="139">
        <v>0</v>
      </c>
      <c r="J18" s="6">
        <v>2020</v>
      </c>
      <c r="K18" s="17">
        <f>VLOOKUP(A1,'2020'!A40:B210,2,FALSE)</f>
        <v>360000</v>
      </c>
      <c r="L18" s="17">
        <f>VLOOKUP(A1,'2020'!A40:C210,3,FALSE)</f>
        <v>1289987</v>
      </c>
      <c r="M18" s="23">
        <f>VLOOKUP(A1,'2020'!A40:D210,4,FALSE)</f>
        <v>36000000</v>
      </c>
      <c r="N18" s="6"/>
      <c r="O18" s="6"/>
    </row>
    <row r="19" spans="1:17" x14ac:dyDescent="0.2">
      <c r="A19" s="13">
        <v>2021</v>
      </c>
      <c r="B19" s="26">
        <f>VLOOKUP(A1,'2021'!A40:E210,5,FALSE)</f>
        <v>4150320</v>
      </c>
      <c r="C19" s="26">
        <v>3000000</v>
      </c>
      <c r="D19" s="26">
        <f>VLOOKUP(A1,'2021'!A40:F210,6,FALSE)</f>
        <v>330292</v>
      </c>
      <c r="E19" s="17">
        <v>180000</v>
      </c>
      <c r="F19" s="4">
        <f>D19/E19</f>
        <v>1.8349555555555555</v>
      </c>
      <c r="G19" s="140"/>
      <c r="J19" s="6">
        <v>2021</v>
      </c>
      <c r="K19" s="17">
        <f>VLOOKUP(A1,'2021'!A40:B210,2,FALSE)</f>
        <v>432000</v>
      </c>
      <c r="L19" s="17">
        <f>VLOOKUP(A1,'2021'!A40:C210,3,FALSE)</f>
        <v>1610439</v>
      </c>
      <c r="M19" s="23">
        <f>VLOOKUP(A1,'2021'!A40:D210,4,FALSE)</f>
        <v>43200000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3166604</v>
      </c>
      <c r="C20" s="26">
        <v>4000000</v>
      </c>
      <c r="D20" s="26">
        <f>VLOOKUP(A1,'2022'!A40:F210,6,FALSE)</f>
        <v>361769</v>
      </c>
      <c r="E20" s="17">
        <v>250000</v>
      </c>
      <c r="F20" s="4">
        <f>D20/E20</f>
        <v>1.447076</v>
      </c>
      <c r="G20" s="140"/>
      <c r="J20" s="13">
        <v>2022</v>
      </c>
      <c r="K20" s="17">
        <f>VLOOKUP(A1,'2022'!A40:B210,2,FALSE)</f>
        <v>690000</v>
      </c>
      <c r="L20" s="17">
        <f>VLOOKUP(A1,'2022'!A40:C210,3,FALSE)</f>
        <v>2512024</v>
      </c>
      <c r="M20" s="23">
        <f>VLOOKUP(A1,'2022'!A40:D210,4,FALSE)</f>
        <v>69000000</v>
      </c>
      <c r="N20" s="23"/>
      <c r="O20" s="6"/>
    </row>
    <row r="21" spans="1:17" x14ac:dyDescent="0.2">
      <c r="A21" s="13">
        <v>2023</v>
      </c>
      <c r="B21" s="3">
        <f>VLOOKUP(A1,'2023'!A40:E210,5,FALSE)</f>
        <v>936395</v>
      </c>
      <c r="C21" s="26">
        <v>1500000</v>
      </c>
      <c r="D21" s="26">
        <f>VLOOKUP(A1,'2023'!A40:F210,6,FALSE)</f>
        <v>27640</v>
      </c>
      <c r="E21" s="17">
        <v>103500</v>
      </c>
      <c r="F21" s="4">
        <f>D21/E21</f>
        <v>0.26705314009661835</v>
      </c>
      <c r="G21" s="141"/>
      <c r="J21" s="13">
        <v>2023</v>
      </c>
      <c r="K21" s="17">
        <f>VLOOKUP(A1,'2023'!A40:B210,2,FALSE)</f>
        <v>700000</v>
      </c>
      <c r="L21" s="17">
        <f>VLOOKUP(A1,'2023'!A40:C210,3,FALSE)</f>
        <v>2542758</v>
      </c>
      <c r="M21" s="23">
        <f>VLOOKUP(A1,'2023'!A40:D210,4,FALSE)</f>
        <v>69999286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700000</v>
      </c>
      <c r="L22" s="17">
        <f>L21</f>
        <v>2542758</v>
      </c>
      <c r="M22" s="23">
        <f>M21</f>
        <v>69999286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2022</v>
      </c>
      <c r="C31" s="60"/>
      <c r="D31" s="26">
        <f>VLOOKUP(B31,A18:D21,4,FALSE)</f>
        <v>361769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0.39487545630108278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1.4785865101538322</v>
      </c>
      <c r="L32" s="13" t="e">
        <f>E22/N22*1000</f>
        <v>#DIV/0!</v>
      </c>
      <c r="N32" s="130" t="s">
        <v>71</v>
      </c>
      <c r="O32" s="131"/>
      <c r="P32" s="74">
        <f>K31*P26</f>
        <v>4.9517382220155781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18.541474837329055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36.3254848056593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2A6DF-EE6C-B84F-8F4B-C3DC3B9ECED9}">
  <sheetPr codeName="Sheet79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234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370680</v>
      </c>
      <c r="D3" s="45">
        <v>-334091</v>
      </c>
      <c r="E3" s="45">
        <v>36589</v>
      </c>
      <c r="F3" s="45">
        <v>-3527</v>
      </c>
      <c r="G3" s="45">
        <v>0</v>
      </c>
      <c r="H3" s="45">
        <v>13373</v>
      </c>
      <c r="I3" s="77">
        <f t="shared" ref="I3:I5" si="0">H3/$M$21*1000</f>
        <v>0.22901040362771111</v>
      </c>
      <c r="J3" s="45">
        <v>931156</v>
      </c>
      <c r="K3" s="45">
        <v>2535817</v>
      </c>
      <c r="L3" s="45">
        <v>1604660</v>
      </c>
      <c r="M3" s="45">
        <v>1958812</v>
      </c>
      <c r="N3" s="45">
        <v>1487077</v>
      </c>
      <c r="O3" s="45">
        <v>519653</v>
      </c>
      <c r="P3" s="45">
        <v>892103</v>
      </c>
      <c r="Q3" s="45">
        <v>152036</v>
      </c>
      <c r="R3" s="45">
        <v>380450</v>
      </c>
      <c r="S3" s="45">
        <v>12424</v>
      </c>
      <c r="T3" s="45">
        <v>37598</v>
      </c>
      <c r="U3" s="45">
        <v>62799</v>
      </c>
      <c r="V3" s="45">
        <v>112822</v>
      </c>
    </row>
    <row r="4" spans="1:22" x14ac:dyDescent="0.2">
      <c r="B4" t="s">
        <v>21</v>
      </c>
      <c r="C4" s="45">
        <v>453458</v>
      </c>
      <c r="D4" s="45">
        <v>-393359</v>
      </c>
      <c r="E4" s="45">
        <v>60098</v>
      </c>
      <c r="F4" s="45">
        <v>-3440</v>
      </c>
      <c r="G4" s="45">
        <v>-15290</v>
      </c>
      <c r="H4" s="45">
        <v>16144</v>
      </c>
      <c r="I4" s="77">
        <f t="shared" si="0"/>
        <v>0.27646331834037002</v>
      </c>
      <c r="J4" s="45">
        <v>918541</v>
      </c>
      <c r="K4" s="45">
        <v>2640505</v>
      </c>
      <c r="L4" s="45">
        <v>1721963</v>
      </c>
      <c r="M4" s="45">
        <v>2128817</v>
      </c>
      <c r="N4" s="45">
        <v>1638685</v>
      </c>
      <c r="O4" s="45">
        <v>478510</v>
      </c>
      <c r="P4" s="45">
        <v>1227573</v>
      </c>
      <c r="Q4" s="45">
        <v>39213</v>
      </c>
      <c r="R4" s="45">
        <v>367347</v>
      </c>
      <c r="S4" s="45">
        <v>-4802</v>
      </c>
      <c r="T4" s="45">
        <v>-29884</v>
      </c>
      <c r="U4" s="45">
        <v>18022</v>
      </c>
      <c r="V4" s="45">
        <v>-16664</v>
      </c>
    </row>
    <row r="5" spans="1:22" x14ac:dyDescent="0.2">
      <c r="B5" t="s">
        <v>22</v>
      </c>
      <c r="C5" s="45">
        <v>493976</v>
      </c>
      <c r="D5" s="45">
        <v>-436709</v>
      </c>
      <c r="E5" s="45">
        <v>57267</v>
      </c>
      <c r="F5" s="45">
        <v>-3325</v>
      </c>
      <c r="G5" s="45">
        <v>-31871</v>
      </c>
      <c r="H5" s="45">
        <v>24826</v>
      </c>
      <c r="I5" s="77">
        <f t="shared" si="0"/>
        <v>0.42514112618421862</v>
      </c>
      <c r="J5" s="45">
        <v>763655</v>
      </c>
      <c r="K5" s="45">
        <v>2338872</v>
      </c>
      <c r="L5" s="45">
        <v>1575216</v>
      </c>
      <c r="M5" s="45">
        <v>1831654</v>
      </c>
      <c r="N5" s="45">
        <v>1498655</v>
      </c>
      <c r="O5" s="45">
        <v>485174</v>
      </c>
      <c r="P5" s="45">
        <v>931101</v>
      </c>
      <c r="Q5" s="45">
        <v>55872</v>
      </c>
      <c r="R5" s="45">
        <v>343651</v>
      </c>
      <c r="S5" s="45">
        <v>100402</v>
      </c>
      <c r="T5" s="45">
        <v>-45882</v>
      </c>
      <c r="U5" s="45">
        <v>-17162</v>
      </c>
      <c r="V5" s="45">
        <v>37357</v>
      </c>
    </row>
    <row r="6" spans="1:22" x14ac:dyDescent="0.2">
      <c r="B6" t="s">
        <v>23</v>
      </c>
      <c r="C6" s="45">
        <v>294694</v>
      </c>
      <c r="D6" s="45">
        <v>-262093</v>
      </c>
      <c r="E6" s="45">
        <v>32600</v>
      </c>
      <c r="F6" s="45">
        <v>-2712</v>
      </c>
      <c r="G6" s="45">
        <v>0</v>
      </c>
      <c r="H6" s="45">
        <v>12895</v>
      </c>
      <c r="I6" s="77">
        <f>H6/$M$21*1000</f>
        <v>0.2208247330276927</v>
      </c>
      <c r="J6" s="45">
        <v>738709</v>
      </c>
      <c r="K6" s="45">
        <v>2271739</v>
      </c>
      <c r="L6" s="45">
        <v>1533029</v>
      </c>
      <c r="M6" s="45">
        <v>1771968</v>
      </c>
      <c r="N6" s="45">
        <v>1443980</v>
      </c>
      <c r="O6" s="45">
        <v>497040</v>
      </c>
      <c r="P6" s="45">
        <v>920293</v>
      </c>
      <c r="Q6" s="45">
        <v>18520</v>
      </c>
      <c r="R6" s="45">
        <v>321932</v>
      </c>
      <c r="S6" s="45">
        <v>-94234</v>
      </c>
      <c r="T6" s="45">
        <v>0</v>
      </c>
      <c r="U6" s="45">
        <v>58090</v>
      </c>
      <c r="V6" s="45">
        <v>-36144</v>
      </c>
    </row>
    <row r="7" spans="1:22" x14ac:dyDescent="0.2">
      <c r="B7" t="s">
        <v>110</v>
      </c>
      <c r="C7" s="45">
        <v>364889</v>
      </c>
      <c r="D7" s="45">
        <v>-348440</v>
      </c>
      <c r="E7" s="45">
        <v>16409</v>
      </c>
      <c r="F7" s="45">
        <v>-4047</v>
      </c>
      <c r="G7" s="45">
        <v>0</v>
      </c>
      <c r="H7" s="45">
        <v>3390</v>
      </c>
      <c r="I7" s="77">
        <f t="shared" ref="I7:I9" si="1">H7/$M$20*1000</f>
        <v>7.7434326211948859E-2</v>
      </c>
      <c r="J7" s="45">
        <v>651926</v>
      </c>
      <c r="K7" s="45">
        <v>2209819</v>
      </c>
      <c r="L7" s="45">
        <v>1557892</v>
      </c>
      <c r="M7" s="45">
        <v>1715658</v>
      </c>
      <c r="N7" s="45">
        <v>1394463</v>
      </c>
      <c r="O7" s="45">
        <v>448919</v>
      </c>
      <c r="P7" s="45">
        <v>862990</v>
      </c>
      <c r="Q7" s="45">
        <v>54664</v>
      </c>
      <c r="R7" s="45">
        <v>337199</v>
      </c>
      <c r="S7" s="45">
        <v>1655</v>
      </c>
      <c r="T7" s="45">
        <v>101994</v>
      </c>
      <c r="U7" s="45">
        <v>-90549</v>
      </c>
      <c r="V7" s="45">
        <v>13100</v>
      </c>
    </row>
    <row r="8" spans="1:22" x14ac:dyDescent="0.2">
      <c r="B8" t="s">
        <v>109</v>
      </c>
      <c r="C8" s="45">
        <v>478473</v>
      </c>
      <c r="D8" s="45">
        <v>-448470</v>
      </c>
      <c r="E8" s="45">
        <v>30002</v>
      </c>
      <c r="F8" s="45">
        <v>-4231</v>
      </c>
      <c r="G8" s="45">
        <v>-11980</v>
      </c>
      <c r="H8" s="45">
        <v>17220</v>
      </c>
      <c r="I8" s="77">
        <f t="shared" si="1"/>
        <v>0.39333896677574021</v>
      </c>
      <c r="J8" s="45">
        <v>653832</v>
      </c>
      <c r="K8" s="45">
        <v>2063676</v>
      </c>
      <c r="L8" s="45">
        <v>1409844</v>
      </c>
      <c r="M8" s="45">
        <v>1554060</v>
      </c>
      <c r="N8" s="45">
        <v>1230026</v>
      </c>
      <c r="O8" s="45">
        <v>437910</v>
      </c>
      <c r="P8" s="45">
        <v>746751</v>
      </c>
      <c r="Q8" s="45">
        <v>41563</v>
      </c>
      <c r="R8" s="45">
        <v>317437</v>
      </c>
      <c r="S8" s="45">
        <v>191858</v>
      </c>
      <c r="T8" s="45">
        <v>810</v>
      </c>
      <c r="U8" s="45">
        <v>-170341</v>
      </c>
      <c r="V8" s="45">
        <v>22327</v>
      </c>
    </row>
    <row r="9" spans="1:22" x14ac:dyDescent="0.2">
      <c r="B9" t="s">
        <v>108</v>
      </c>
      <c r="C9" s="45">
        <v>405221</v>
      </c>
      <c r="D9" s="45">
        <v>-362101</v>
      </c>
      <c r="E9" s="45">
        <v>43120</v>
      </c>
      <c r="F9" s="45">
        <v>-4760</v>
      </c>
      <c r="G9" s="45">
        <v>-18382</v>
      </c>
      <c r="H9" s="45">
        <v>21527</v>
      </c>
      <c r="I9" s="77">
        <f t="shared" si="1"/>
        <v>0.49171939243794188</v>
      </c>
      <c r="J9" s="45">
        <v>638358</v>
      </c>
      <c r="K9" s="45">
        <v>2052013</v>
      </c>
      <c r="L9" s="45">
        <v>1413655</v>
      </c>
      <c r="M9" s="45">
        <v>1529037</v>
      </c>
      <c r="N9" s="45">
        <v>1234329</v>
      </c>
      <c r="O9" s="45">
        <v>505186</v>
      </c>
      <c r="P9" s="45">
        <v>694649</v>
      </c>
      <c r="Q9" s="45">
        <v>19354</v>
      </c>
      <c r="R9" s="45">
        <v>303088</v>
      </c>
      <c r="S9" s="45">
        <v>-73517</v>
      </c>
      <c r="T9" s="45">
        <v>41513</v>
      </c>
      <c r="U9" s="45">
        <v>-63110</v>
      </c>
      <c r="V9" s="45">
        <v>-95114</v>
      </c>
    </row>
    <row r="10" spans="1:22" x14ac:dyDescent="0.2">
      <c r="B10" t="s">
        <v>107</v>
      </c>
      <c r="C10" s="45">
        <v>444710</v>
      </c>
      <c r="D10" s="45">
        <v>-397369</v>
      </c>
      <c r="E10" s="45">
        <v>47340</v>
      </c>
      <c r="F10" s="45">
        <v>-4183</v>
      </c>
      <c r="G10" s="45">
        <v>0</v>
      </c>
      <c r="H10" s="45">
        <v>25530</v>
      </c>
      <c r="I10" s="77">
        <f>H10/$M$20*1000</f>
        <v>0.58315585492361477</v>
      </c>
      <c r="J10" s="45">
        <v>613202</v>
      </c>
      <c r="K10" s="45">
        <v>2289053</v>
      </c>
      <c r="L10" s="45">
        <v>1675851</v>
      </c>
      <c r="M10" s="45">
        <v>1795619</v>
      </c>
      <c r="N10" s="45">
        <v>1474015</v>
      </c>
      <c r="O10" s="45">
        <v>529197</v>
      </c>
      <c r="P10" s="45">
        <v>863206</v>
      </c>
      <c r="Q10" s="45">
        <v>114351</v>
      </c>
      <c r="R10" s="45">
        <v>269869</v>
      </c>
      <c r="S10" s="45">
        <v>126850</v>
      </c>
      <c r="T10" s="45">
        <v>-269154</v>
      </c>
      <c r="U10" s="45">
        <v>129763</v>
      </c>
      <c r="V10" s="45">
        <v>-12539</v>
      </c>
    </row>
    <row r="11" spans="1:22" x14ac:dyDescent="0.2">
      <c r="B11" t="s">
        <v>106</v>
      </c>
      <c r="C11" s="45">
        <v>481803</v>
      </c>
      <c r="D11" s="45">
        <v>-425341</v>
      </c>
      <c r="E11" s="45">
        <v>56462</v>
      </c>
      <c r="F11" s="45">
        <v>-5275</v>
      </c>
      <c r="G11" s="45">
        <v>0</v>
      </c>
      <c r="H11" s="45">
        <v>20937</v>
      </c>
      <c r="I11" s="77"/>
      <c r="J11" s="45">
        <v>586267</v>
      </c>
      <c r="K11" s="45">
        <v>1969977</v>
      </c>
      <c r="L11" s="45">
        <v>1383709</v>
      </c>
      <c r="M11" s="45">
        <v>1592492</v>
      </c>
      <c r="N11" s="45">
        <v>1265383</v>
      </c>
      <c r="O11" s="45">
        <v>567517</v>
      </c>
      <c r="P11" s="45">
        <v>601077</v>
      </c>
      <c r="Q11" s="45">
        <v>126942</v>
      </c>
      <c r="R11" s="45">
        <v>271926</v>
      </c>
      <c r="S11" s="45">
        <v>34665</v>
      </c>
      <c r="T11" s="45">
        <v>-61981</v>
      </c>
      <c r="U11" s="45">
        <v>127724</v>
      </c>
      <c r="V11" s="45">
        <v>100408</v>
      </c>
    </row>
    <row r="12" spans="1:22" x14ac:dyDescent="0.2">
      <c r="B12" t="s">
        <v>105</v>
      </c>
      <c r="C12" s="45">
        <v>333248</v>
      </c>
      <c r="D12" s="45">
        <v>-296894</v>
      </c>
      <c r="E12" s="45">
        <v>36353</v>
      </c>
      <c r="F12" s="45">
        <v>-3714</v>
      </c>
      <c r="G12" s="45">
        <v>0</v>
      </c>
      <c r="H12" s="45">
        <v>21097</v>
      </c>
      <c r="I12" s="77"/>
      <c r="J12" s="45">
        <v>464682</v>
      </c>
      <c r="K12" s="45">
        <v>1760352</v>
      </c>
      <c r="L12" s="45">
        <v>1295669</v>
      </c>
      <c r="M12" s="45">
        <v>1395284</v>
      </c>
      <c r="N12" s="45">
        <v>1188927</v>
      </c>
      <c r="O12" s="45">
        <v>482309</v>
      </c>
      <c r="P12" s="45">
        <v>622666</v>
      </c>
      <c r="Q12" s="45">
        <v>26397</v>
      </c>
      <c r="R12" s="45">
        <v>243295</v>
      </c>
      <c r="S12" s="45">
        <v>-13217</v>
      </c>
      <c r="T12" s="45">
        <v>-12536</v>
      </c>
      <c r="U12" s="45">
        <v>14864</v>
      </c>
      <c r="V12" s="45">
        <v>-10890</v>
      </c>
    </row>
    <row r="13" spans="1:22" x14ac:dyDescent="0.2">
      <c r="B13" t="s">
        <v>104</v>
      </c>
      <c r="C13" s="45">
        <v>383088</v>
      </c>
      <c r="D13" s="45">
        <v>-330881</v>
      </c>
      <c r="E13" s="45">
        <v>52206</v>
      </c>
      <c r="F13" s="45">
        <v>-5052</v>
      </c>
      <c r="G13" s="45">
        <v>0</v>
      </c>
      <c r="H13" s="45">
        <v>26847</v>
      </c>
      <c r="J13" s="45">
        <v>468388</v>
      </c>
      <c r="K13" s="45">
        <v>1838734</v>
      </c>
      <c r="L13" s="45">
        <v>1370346</v>
      </c>
      <c r="M13" s="45">
        <v>1479060</v>
      </c>
      <c r="N13" s="45">
        <v>1262829</v>
      </c>
      <c r="O13" s="45">
        <v>485615</v>
      </c>
      <c r="P13" s="45">
        <v>625802</v>
      </c>
      <c r="Q13" s="45">
        <v>37288</v>
      </c>
      <c r="R13" s="45">
        <v>320505</v>
      </c>
      <c r="S13" s="45">
        <v>58349</v>
      </c>
      <c r="T13" s="45">
        <v>-45561</v>
      </c>
      <c r="U13" s="45">
        <v>409</v>
      </c>
      <c r="V13" s="45">
        <v>13198</v>
      </c>
    </row>
    <row r="14" spans="1:22" x14ac:dyDescent="0.2">
      <c r="B14" t="s">
        <v>103</v>
      </c>
      <c r="C14" s="45">
        <v>314316</v>
      </c>
      <c r="D14" s="45">
        <v>-282902</v>
      </c>
      <c r="E14" s="45">
        <v>31413</v>
      </c>
      <c r="F14" s="45">
        <v>-2966</v>
      </c>
      <c r="G14" s="45">
        <v>0</v>
      </c>
      <c r="H14" s="45">
        <v>15932</v>
      </c>
      <c r="J14" s="45">
        <v>441801</v>
      </c>
      <c r="K14" s="45">
        <v>1863662</v>
      </c>
      <c r="L14" s="45">
        <v>1421860</v>
      </c>
      <c r="M14" s="45">
        <v>1552991</v>
      </c>
      <c r="N14" s="45">
        <v>1299065</v>
      </c>
      <c r="O14" s="45">
        <v>516483</v>
      </c>
      <c r="P14" s="45">
        <v>660139</v>
      </c>
      <c r="Q14" s="45">
        <v>24225</v>
      </c>
      <c r="R14" s="45">
        <v>338421</v>
      </c>
      <c r="S14" s="45">
        <v>73574</v>
      </c>
      <c r="T14" s="45">
        <v>11000</v>
      </c>
      <c r="U14" s="45">
        <v>-96861</v>
      </c>
      <c r="V14" s="45">
        <v>-12287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1339010</v>
      </c>
      <c r="C18" s="26">
        <v>1800000</v>
      </c>
      <c r="D18" s="26">
        <f>VLOOKUP(A1,'2020'!A40:F210,6,FALSE)</f>
        <v>21046</v>
      </c>
      <c r="E18" s="17">
        <v>36000</v>
      </c>
      <c r="F18" s="4">
        <f>D18/E18</f>
        <v>0.58461111111111108</v>
      </c>
      <c r="G18" s="139">
        <v>0</v>
      </c>
      <c r="J18" s="6">
        <v>2020</v>
      </c>
      <c r="K18" s="17">
        <f>VLOOKUP(A1,'2020'!A40:B210,2,FALSE)</f>
        <v>280694</v>
      </c>
      <c r="L18" s="17">
        <f>VLOOKUP(A1,'2020'!A40:C210,3,FALSE)</f>
        <v>422143</v>
      </c>
      <c r="M18" s="23">
        <f>VLOOKUP(A1,'2020'!A40:D210,4,FALSE)</f>
        <v>28069450</v>
      </c>
      <c r="N18" s="6"/>
      <c r="O18" s="6"/>
    </row>
    <row r="19" spans="1:17" x14ac:dyDescent="0.2">
      <c r="A19" s="13">
        <v>2021</v>
      </c>
      <c r="B19" s="26">
        <f>VLOOKUP(A1,'2021'!A40:E210,5,FALSE)</f>
        <v>1513151</v>
      </c>
      <c r="C19" s="26">
        <v>1686000</v>
      </c>
      <c r="D19" s="26">
        <f>VLOOKUP(A1,'2021'!A40:F210,6,FALSE)</f>
        <v>85210</v>
      </c>
      <c r="E19" s="17">
        <v>57600</v>
      </c>
      <c r="F19" s="4">
        <f>D19/E19</f>
        <v>1.4793402777777778</v>
      </c>
      <c r="G19" s="140"/>
      <c r="J19" s="6">
        <v>2021</v>
      </c>
      <c r="K19" s="17">
        <f>VLOOKUP(A1,'2021'!A40:B210,2,FALSE)</f>
        <v>380694</v>
      </c>
      <c r="L19" s="17">
        <f>VLOOKUP(A1,'2021'!A40:C210,3,FALSE)</f>
        <v>583902</v>
      </c>
      <c r="M19" s="23">
        <f>VLOOKUP(A1,'2021'!A40:D210,4,FALSE)</f>
        <v>38069450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1692564</v>
      </c>
      <c r="C20" s="26">
        <v>2223000</v>
      </c>
      <c r="D20" s="26">
        <f>VLOOKUP(A1,'2022'!A40:F210,6,FALSE)</f>
        <v>67400</v>
      </c>
      <c r="E20" s="17">
        <v>96800</v>
      </c>
      <c r="F20" s="4">
        <f>D20/E20</f>
        <v>0.69628099173553715</v>
      </c>
      <c r="G20" s="140"/>
      <c r="J20" s="13">
        <v>2022</v>
      </c>
      <c r="K20" s="17">
        <f>VLOOKUP(A1,'2022'!A40:B210,2,FALSE)</f>
        <v>437790</v>
      </c>
      <c r="L20" s="17">
        <f>VLOOKUP(A1,'2022'!A40:C210,3,FALSE)</f>
        <v>657094</v>
      </c>
      <c r="M20" s="23">
        <f>VLOOKUP(A1,'2022'!A40:D210,4,FALSE)</f>
        <v>43779034</v>
      </c>
      <c r="N20" s="23"/>
      <c r="O20" s="6"/>
    </row>
    <row r="21" spans="1:17" x14ac:dyDescent="0.2">
      <c r="A21" s="13">
        <v>2023</v>
      </c>
      <c r="B21" s="3">
        <f>VLOOKUP(A1,'2023'!A40:E210,5,FALSE)</f>
        <v>1642250</v>
      </c>
      <c r="C21" s="26">
        <v>2984100</v>
      </c>
      <c r="D21" s="26">
        <f>VLOOKUP(A1,'2023'!A40:F210,6,FALSE)</f>
        <v>66773</v>
      </c>
      <c r="E21" s="17">
        <v>88000</v>
      </c>
      <c r="F21" s="4">
        <f>D21/E21</f>
        <v>0.75878409090909094</v>
      </c>
      <c r="G21" s="141"/>
      <c r="J21" s="13">
        <v>2023</v>
      </c>
      <c r="K21" s="17">
        <f>VLOOKUP(A1,'2023'!A40:B210,2,FALSE)</f>
        <v>583947</v>
      </c>
      <c r="L21" s="17">
        <f>VLOOKUP(A1,'2023'!A40:C210,3,FALSE)</f>
        <v>931156</v>
      </c>
      <c r="M21" s="23">
        <f>VLOOKUP(A1,'2023'!A40:D210,4,FALSE)</f>
        <v>58394727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583947</v>
      </c>
      <c r="L22" s="17">
        <f>L21</f>
        <v>931156</v>
      </c>
      <c r="M22" s="23">
        <f>M21</f>
        <v>58394727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60"/>
      <c r="D31" s="26">
        <f>VLOOKUP(B31,A18:D21,4,FALSE)</f>
        <v>85210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1.1514395811799925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1.5069853824301638</v>
      </c>
      <c r="L32" s="13" t="e">
        <f>E22/N22*1000</f>
        <v>#DIV/0!</v>
      </c>
      <c r="N32" s="130" t="s">
        <v>71</v>
      </c>
      <c r="O32" s="131"/>
      <c r="P32" s="74">
        <f>K31*P26</f>
        <v>14.439052347997105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18.897596695674252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15.945908951676406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433BB-591F-3142-835E-AEFBE9D6E25A}">
  <sheetPr codeName="Sheet80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231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4304783</v>
      </c>
      <c r="D3" s="45">
        <v>-4018410</v>
      </c>
      <c r="E3" s="45">
        <v>281696</v>
      </c>
      <c r="F3" s="45">
        <v>-114776</v>
      </c>
      <c r="G3" s="45">
        <v>-38515</v>
      </c>
      <c r="H3" s="45">
        <v>25178</v>
      </c>
      <c r="I3" s="77">
        <f t="shared" ref="I3:I5" si="0">H3/$M$21*1000</f>
        <v>5.0355999999999998E-2</v>
      </c>
      <c r="J3" s="45">
        <v>9185529</v>
      </c>
      <c r="K3" s="45">
        <v>18992295</v>
      </c>
      <c r="L3" s="45">
        <v>9806765</v>
      </c>
      <c r="M3" s="45">
        <v>8928334</v>
      </c>
      <c r="N3" s="45">
        <v>6757276</v>
      </c>
      <c r="O3" s="45">
        <v>3088668</v>
      </c>
      <c r="P3" s="45">
        <v>2581863</v>
      </c>
      <c r="Q3" s="45">
        <v>660633</v>
      </c>
      <c r="R3" s="45">
        <v>2343019</v>
      </c>
      <c r="S3" s="45">
        <v>38792</v>
      </c>
      <c r="T3" s="45">
        <v>286465</v>
      </c>
      <c r="U3" s="45">
        <v>-236900</v>
      </c>
      <c r="V3" s="45">
        <v>88357</v>
      </c>
    </row>
    <row r="4" spans="1:22" x14ac:dyDescent="0.2">
      <c r="B4" t="s">
        <v>21</v>
      </c>
      <c r="C4" s="45">
        <v>4093657</v>
      </c>
      <c r="D4" s="45">
        <v>-3676434</v>
      </c>
      <c r="E4" s="45">
        <v>412261</v>
      </c>
      <c r="F4" s="45">
        <v>-113583</v>
      </c>
      <c r="G4" s="45">
        <v>-83333</v>
      </c>
      <c r="H4" s="45">
        <v>26673</v>
      </c>
      <c r="I4" s="77">
        <f t="shared" si="0"/>
        <v>5.3345999999999998E-2</v>
      </c>
      <c r="J4" s="45">
        <v>9061404</v>
      </c>
      <c r="K4" s="45">
        <v>18916347</v>
      </c>
      <c r="L4" s="45">
        <v>9854943</v>
      </c>
      <c r="M4" s="45">
        <v>8638472</v>
      </c>
      <c r="N4" s="45">
        <v>6470082</v>
      </c>
      <c r="O4" s="45">
        <v>3081796</v>
      </c>
      <c r="P4" s="45">
        <v>2228717</v>
      </c>
      <c r="Q4" s="45">
        <v>572275</v>
      </c>
      <c r="R4" s="45">
        <v>2434686</v>
      </c>
      <c r="S4" s="45">
        <v>263642</v>
      </c>
      <c r="T4" s="45">
        <v>-259239</v>
      </c>
      <c r="U4" s="45">
        <v>15160</v>
      </c>
      <c r="V4" s="45">
        <v>19563</v>
      </c>
    </row>
    <row r="5" spans="1:22" x14ac:dyDescent="0.2">
      <c r="B5" t="s">
        <v>22</v>
      </c>
      <c r="C5" s="45">
        <v>3898020</v>
      </c>
      <c r="D5" s="45">
        <v>-3700265</v>
      </c>
      <c r="E5" s="45">
        <v>188734</v>
      </c>
      <c r="F5" s="45">
        <v>-104384</v>
      </c>
      <c r="G5" s="45">
        <v>-98990</v>
      </c>
      <c r="H5" s="45">
        <v>-46090</v>
      </c>
      <c r="I5" s="77">
        <f t="shared" si="0"/>
        <v>-9.2179999999999998E-2</v>
      </c>
      <c r="J5" s="45">
        <v>9031895</v>
      </c>
      <c r="K5" s="45">
        <v>19098692</v>
      </c>
      <c r="L5" s="45">
        <v>10066797</v>
      </c>
      <c r="M5" s="45">
        <v>8770485</v>
      </c>
      <c r="N5" s="45">
        <v>6691076</v>
      </c>
      <c r="O5" s="45">
        <v>3360696</v>
      </c>
      <c r="P5" s="45">
        <v>2092744</v>
      </c>
      <c r="Q5" s="45">
        <v>552711</v>
      </c>
      <c r="R5" s="45">
        <v>2448377</v>
      </c>
      <c r="S5" s="45">
        <v>415290</v>
      </c>
      <c r="T5" s="45">
        <v>131935</v>
      </c>
      <c r="U5" s="45">
        <v>-403835</v>
      </c>
      <c r="V5" s="45">
        <v>143390</v>
      </c>
    </row>
    <row r="6" spans="1:22" x14ac:dyDescent="0.2">
      <c r="B6" t="s">
        <v>23</v>
      </c>
      <c r="C6" s="45">
        <v>4215294</v>
      </c>
      <c r="D6" s="45">
        <v>-3880871</v>
      </c>
      <c r="E6" s="45">
        <v>328315</v>
      </c>
      <c r="F6" s="45">
        <v>-118009</v>
      </c>
      <c r="G6" s="45">
        <v>-102557</v>
      </c>
      <c r="H6" s="45">
        <v>56153</v>
      </c>
      <c r="I6" s="77">
        <f>H6/$M$21*1000</f>
        <v>0.112306</v>
      </c>
      <c r="J6" s="45">
        <v>9518832</v>
      </c>
      <c r="K6" s="45">
        <v>18984670</v>
      </c>
      <c r="L6" s="45">
        <v>9465837</v>
      </c>
      <c r="M6" s="45">
        <v>8482607</v>
      </c>
      <c r="N6" s="45">
        <v>5945504</v>
      </c>
      <c r="O6" s="45">
        <v>3241291</v>
      </c>
      <c r="P6" s="45">
        <v>2628089</v>
      </c>
      <c r="Q6" s="45">
        <v>407869</v>
      </c>
      <c r="R6" s="45">
        <v>1940326</v>
      </c>
      <c r="S6" s="45">
        <v>355410</v>
      </c>
      <c r="T6" s="45">
        <v>-136152</v>
      </c>
      <c r="U6" s="45">
        <v>-428281</v>
      </c>
      <c r="V6" s="45">
        <v>-209023</v>
      </c>
    </row>
    <row r="7" spans="1:22" x14ac:dyDescent="0.2">
      <c r="B7" t="s">
        <v>110</v>
      </c>
      <c r="C7" s="45">
        <v>4161439</v>
      </c>
      <c r="D7" s="45">
        <v>-3962285</v>
      </c>
      <c r="E7" s="45">
        <v>194320</v>
      </c>
      <c r="F7" s="45">
        <v>-142724</v>
      </c>
      <c r="G7" s="45">
        <v>-83992</v>
      </c>
      <c r="H7" s="45">
        <v>-3160</v>
      </c>
      <c r="I7" s="77">
        <f t="shared" ref="I7:I9" si="1">H7/$M$20*1000</f>
        <v>-6.3199999999999992E-3</v>
      </c>
      <c r="J7" s="45">
        <v>9563061</v>
      </c>
      <c r="K7" s="45">
        <v>20222259</v>
      </c>
      <c r="L7" s="45">
        <v>10659198</v>
      </c>
      <c r="M7" s="45">
        <v>9553443</v>
      </c>
      <c r="N7" s="45">
        <v>7165573</v>
      </c>
      <c r="O7" s="45">
        <v>4031902</v>
      </c>
      <c r="P7" s="45">
        <v>2485416</v>
      </c>
      <c r="Q7" s="45">
        <v>621375</v>
      </c>
      <c r="R7" s="45">
        <v>2192080</v>
      </c>
      <c r="S7" s="45">
        <v>-87902</v>
      </c>
      <c r="T7" s="45">
        <v>81024</v>
      </c>
      <c r="U7" s="45">
        <v>-86077</v>
      </c>
      <c r="V7" s="45">
        <v>-92955</v>
      </c>
    </row>
    <row r="8" spans="1:22" x14ac:dyDescent="0.2">
      <c r="B8" t="s">
        <v>109</v>
      </c>
      <c r="C8" s="45">
        <v>4606083</v>
      </c>
      <c r="D8" s="45">
        <v>-4107596</v>
      </c>
      <c r="E8" s="45">
        <v>492771</v>
      </c>
      <c r="F8" s="45">
        <v>-130773</v>
      </c>
      <c r="G8" s="45">
        <v>-89742</v>
      </c>
      <c r="H8" s="45">
        <v>116411</v>
      </c>
      <c r="I8" s="77">
        <f t="shared" si="1"/>
        <v>0.232822</v>
      </c>
      <c r="J8" s="45">
        <v>9673987</v>
      </c>
      <c r="K8" s="45">
        <v>21199675</v>
      </c>
      <c r="L8" s="45">
        <v>11525688</v>
      </c>
      <c r="M8" s="45">
        <v>10484046</v>
      </c>
      <c r="N8" s="45">
        <v>7672594</v>
      </c>
      <c r="O8" s="45">
        <v>3919434</v>
      </c>
      <c r="P8" s="45">
        <v>2928210</v>
      </c>
      <c r="Q8" s="45">
        <v>714330</v>
      </c>
      <c r="R8" s="45">
        <v>2676712</v>
      </c>
      <c r="S8" s="45">
        <v>491354</v>
      </c>
      <c r="T8" s="45">
        <v>143569</v>
      </c>
      <c r="U8" s="45">
        <v>-492371</v>
      </c>
      <c r="V8" s="45">
        <v>142552</v>
      </c>
    </row>
    <row r="9" spans="1:22" x14ac:dyDescent="0.2">
      <c r="B9" t="s">
        <v>108</v>
      </c>
      <c r="C9" s="45">
        <v>4716009</v>
      </c>
      <c r="D9" s="45">
        <v>-3988416</v>
      </c>
      <c r="E9" s="45">
        <v>719387</v>
      </c>
      <c r="F9" s="45">
        <v>-144699</v>
      </c>
      <c r="G9" s="45">
        <v>-68115</v>
      </c>
      <c r="H9" s="45">
        <v>336034</v>
      </c>
      <c r="I9" s="77">
        <f t="shared" si="1"/>
        <v>0.672068</v>
      </c>
      <c r="J9" s="45">
        <v>9498197</v>
      </c>
      <c r="K9" s="45">
        <v>21244697</v>
      </c>
      <c r="L9" s="45">
        <v>11746500</v>
      </c>
      <c r="M9" s="45">
        <v>10476623</v>
      </c>
      <c r="N9" s="45">
        <v>7915745</v>
      </c>
      <c r="O9" s="45">
        <v>3928464</v>
      </c>
      <c r="P9" s="45">
        <v>2988455</v>
      </c>
      <c r="Q9" s="45">
        <v>569649</v>
      </c>
      <c r="R9" s="45">
        <v>2764762</v>
      </c>
      <c r="S9" s="45">
        <v>-182250</v>
      </c>
      <c r="T9" s="45">
        <v>-174036</v>
      </c>
      <c r="U9" s="45">
        <v>481174</v>
      </c>
      <c r="V9" s="45">
        <v>124887</v>
      </c>
    </row>
    <row r="10" spans="1:22" x14ac:dyDescent="0.2">
      <c r="B10" t="s">
        <v>107</v>
      </c>
      <c r="C10" s="45">
        <v>4904425</v>
      </c>
      <c r="D10" s="45">
        <v>-4299348</v>
      </c>
      <c r="E10" s="45">
        <v>600213</v>
      </c>
      <c r="F10" s="45">
        <v>-157492</v>
      </c>
      <c r="G10" s="45">
        <v>-52453</v>
      </c>
      <c r="H10" s="45">
        <v>199512</v>
      </c>
      <c r="I10" s="77">
        <f>H10/$M$20*1000</f>
        <v>0.39902399999999999</v>
      </c>
      <c r="J10" s="45">
        <v>9217118</v>
      </c>
      <c r="K10" s="45">
        <v>20143811</v>
      </c>
      <c r="L10" s="45">
        <v>10926692</v>
      </c>
      <c r="M10" s="45">
        <v>9328253</v>
      </c>
      <c r="N10" s="45">
        <v>6867359</v>
      </c>
      <c r="O10" s="45">
        <v>2980903</v>
      </c>
      <c r="P10" s="45">
        <v>3235123</v>
      </c>
      <c r="Q10" s="45">
        <v>446889</v>
      </c>
      <c r="R10" s="45">
        <v>2438217</v>
      </c>
      <c r="S10" s="45">
        <v>171999</v>
      </c>
      <c r="T10" s="45">
        <v>42435</v>
      </c>
      <c r="U10" s="45">
        <v>-406674</v>
      </c>
      <c r="V10" s="45">
        <v>-192239</v>
      </c>
    </row>
    <row r="11" spans="1:22" x14ac:dyDescent="0.2">
      <c r="B11" t="s">
        <v>106</v>
      </c>
      <c r="C11" s="45">
        <v>4986628</v>
      </c>
      <c r="D11" s="45">
        <v>-4223764</v>
      </c>
      <c r="E11" s="45">
        <v>757680</v>
      </c>
      <c r="F11" s="45">
        <v>-149017</v>
      </c>
      <c r="G11" s="45">
        <v>-55764</v>
      </c>
      <c r="H11" s="45">
        <v>287732</v>
      </c>
      <c r="I11" s="77"/>
      <c r="J11" s="45">
        <v>9345691</v>
      </c>
      <c r="K11" s="45">
        <v>20162252</v>
      </c>
      <c r="L11" s="45">
        <v>10816560</v>
      </c>
      <c r="M11" s="45">
        <v>9374248</v>
      </c>
      <c r="N11" s="45">
        <v>6721098</v>
      </c>
      <c r="O11" s="45">
        <v>3158741</v>
      </c>
      <c r="P11" s="45">
        <v>3101773</v>
      </c>
      <c r="Q11" s="45">
        <v>639607</v>
      </c>
      <c r="R11" s="45">
        <v>2251456</v>
      </c>
      <c r="S11" s="45">
        <v>328641</v>
      </c>
      <c r="T11" s="45">
        <v>-520000</v>
      </c>
      <c r="U11" s="45">
        <v>61896</v>
      </c>
      <c r="V11" s="45">
        <v>-129462</v>
      </c>
    </row>
    <row r="12" spans="1:22" x14ac:dyDescent="0.2">
      <c r="B12" t="s">
        <v>105</v>
      </c>
      <c r="C12" s="45">
        <v>4077271</v>
      </c>
      <c r="D12" s="45">
        <v>-3560445</v>
      </c>
      <c r="E12" s="45">
        <v>515417</v>
      </c>
      <c r="F12" s="45">
        <v>-133057</v>
      </c>
      <c r="G12" s="45">
        <v>-60305</v>
      </c>
      <c r="H12" s="45">
        <v>186601</v>
      </c>
      <c r="I12" s="77"/>
      <c r="J12" s="45">
        <v>8905299</v>
      </c>
      <c r="K12" s="45">
        <v>19388637</v>
      </c>
      <c r="L12" s="45">
        <v>10483337</v>
      </c>
      <c r="M12" s="45">
        <v>8507545</v>
      </c>
      <c r="N12" s="45">
        <v>5992204</v>
      </c>
      <c r="O12" s="45">
        <v>2523174</v>
      </c>
      <c r="P12" s="45">
        <v>2996878</v>
      </c>
      <c r="Q12" s="45">
        <v>769069</v>
      </c>
      <c r="R12" s="45">
        <v>1991989</v>
      </c>
      <c r="S12" s="45">
        <v>616791</v>
      </c>
      <c r="T12" s="45">
        <v>-86329</v>
      </c>
      <c r="U12" s="45">
        <v>-182987</v>
      </c>
      <c r="V12" s="45">
        <v>347474</v>
      </c>
    </row>
    <row r="13" spans="1:22" x14ac:dyDescent="0.2">
      <c r="B13" t="s">
        <v>104</v>
      </c>
      <c r="C13" s="45">
        <v>3667263</v>
      </c>
      <c r="D13" s="45">
        <v>-3093379</v>
      </c>
      <c r="E13" s="45">
        <v>565852</v>
      </c>
      <c r="F13" s="45">
        <v>-117263</v>
      </c>
      <c r="G13" s="45">
        <v>-56760</v>
      </c>
      <c r="H13" s="45">
        <v>283161</v>
      </c>
      <c r="J13" s="45">
        <v>8522437</v>
      </c>
      <c r="K13" s="45">
        <v>18928639</v>
      </c>
      <c r="L13" s="45">
        <v>10406202</v>
      </c>
      <c r="M13" s="45">
        <v>8154292</v>
      </c>
      <c r="N13" s="45">
        <v>5880062</v>
      </c>
      <c r="O13" s="45">
        <v>2744389</v>
      </c>
      <c r="P13" s="45">
        <v>2873008</v>
      </c>
      <c r="Q13" s="45">
        <v>419964</v>
      </c>
      <c r="R13" s="45">
        <v>1888178</v>
      </c>
      <c r="S13" s="45">
        <v>233041</v>
      </c>
      <c r="T13" s="45">
        <v>-436769</v>
      </c>
      <c r="U13" s="45">
        <v>189934</v>
      </c>
      <c r="V13" s="45">
        <v>-13792</v>
      </c>
    </row>
    <row r="14" spans="1:22" x14ac:dyDescent="0.2">
      <c r="B14" t="s">
        <v>103</v>
      </c>
      <c r="C14" s="45">
        <v>3392569</v>
      </c>
      <c r="D14" s="45">
        <v>-2991458</v>
      </c>
      <c r="E14" s="45">
        <v>385677</v>
      </c>
      <c r="F14" s="45">
        <v>-111961</v>
      </c>
      <c r="G14" s="45">
        <v>-61366</v>
      </c>
      <c r="H14" s="45">
        <v>99059</v>
      </c>
      <c r="J14" s="45">
        <v>8268538</v>
      </c>
      <c r="K14" s="45">
        <v>18377936</v>
      </c>
      <c r="L14" s="45">
        <v>10109398</v>
      </c>
      <c r="M14" s="45">
        <v>7644033</v>
      </c>
      <c r="N14" s="45">
        <v>5519292</v>
      </c>
      <c r="O14" s="45">
        <v>2387869</v>
      </c>
      <c r="P14" s="45">
        <v>2953681</v>
      </c>
      <c r="Q14" s="45">
        <v>435397</v>
      </c>
      <c r="R14" s="45">
        <v>1653458</v>
      </c>
      <c r="S14" s="45">
        <v>-20993</v>
      </c>
      <c r="T14" s="45">
        <v>137949</v>
      </c>
      <c r="U14" s="45">
        <v>-153021</v>
      </c>
      <c r="V14" s="45">
        <v>-36066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13908982</v>
      </c>
      <c r="C18" s="26">
        <v>14640600</v>
      </c>
      <c r="D18" s="26">
        <f>VLOOKUP(A1,'2020'!A40:F210,6,FALSE)</f>
        <v>327655</v>
      </c>
      <c r="E18" s="17">
        <v>381600</v>
      </c>
      <c r="F18" s="4">
        <f>D18/E18</f>
        <v>0.85863469601677145</v>
      </c>
      <c r="G18" s="139">
        <v>0</v>
      </c>
      <c r="J18" s="6">
        <v>2020</v>
      </c>
      <c r="K18" s="17">
        <f>VLOOKUP(A1,'2020'!A40:B210,2,FALSE)</f>
        <v>5000000</v>
      </c>
      <c r="L18" s="17">
        <f>VLOOKUP(A1,'2020'!A40:C210,3,FALSE)</f>
        <v>8068616</v>
      </c>
      <c r="M18" s="23">
        <f>VLOOKUP(A1,'2020'!A40:D210,4,FALSE)</f>
        <v>500000000</v>
      </c>
      <c r="N18" s="6"/>
      <c r="O18" s="6"/>
    </row>
    <row r="19" spans="1:17" x14ac:dyDescent="0.2">
      <c r="A19" s="13">
        <v>2021</v>
      </c>
      <c r="B19" s="26">
        <f>VLOOKUP(A1,'2021'!A40:E210,5,FALSE)</f>
        <v>16002865</v>
      </c>
      <c r="C19" s="26">
        <v>17365000</v>
      </c>
      <c r="D19" s="26">
        <f>VLOOKUP(A1,'2021'!A40:F210,6,FALSE)</f>
        <v>803147</v>
      </c>
      <c r="E19" s="17">
        <v>700000</v>
      </c>
      <c r="F19" s="4">
        <f>D19/E19</f>
        <v>1.1473528571428571</v>
      </c>
      <c r="G19" s="140"/>
      <c r="J19" s="6">
        <v>2021</v>
      </c>
      <c r="K19" s="17">
        <f>VLOOKUP(A1,'2021'!A40:B210,2,FALSE)</f>
        <v>5000000</v>
      </c>
      <c r="L19" s="17">
        <f>VLOOKUP(A1,'2021'!A40:C210,3,FALSE)</f>
        <v>9233000</v>
      </c>
      <c r="M19" s="23">
        <f>VLOOKUP(A1,'2021'!A40:D210,4,FALSE)</f>
        <v>500000000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18364341</v>
      </c>
      <c r="C20" s="26">
        <v>18067000</v>
      </c>
      <c r="D20" s="26">
        <f>VLOOKUP(A1,'2022'!A40:F210,6,FALSE)</f>
        <v>648797</v>
      </c>
      <c r="E20" s="17">
        <v>951000</v>
      </c>
      <c r="F20" s="4">
        <f>D20/E20</f>
        <v>0.68222607781282862</v>
      </c>
      <c r="G20" s="140"/>
      <c r="J20" s="13">
        <v>2022</v>
      </c>
      <c r="K20" s="17">
        <f>VLOOKUP(A1,'2022'!A40:B210,2,FALSE)</f>
        <v>5000000</v>
      </c>
      <c r="L20" s="17">
        <f>VLOOKUP(A1,'2022'!A40:C210,3,FALSE)</f>
        <v>9563061</v>
      </c>
      <c r="M20" s="23">
        <f>VLOOKUP(A1,'2022'!A40:D210,4,FALSE)</f>
        <v>500000000</v>
      </c>
      <c r="N20" s="23"/>
      <c r="O20" s="6"/>
    </row>
    <row r="21" spans="1:17" x14ac:dyDescent="0.2">
      <c r="A21" s="13">
        <v>2023</v>
      </c>
      <c r="B21" s="3">
        <f>VLOOKUP(A1,'2023'!A40:E210,5,FALSE)</f>
        <v>16486989</v>
      </c>
      <c r="C21" s="26">
        <v>17500000</v>
      </c>
      <c r="D21" s="26">
        <f>VLOOKUP(A1,'2023'!A40:F210,6,FALSE)</f>
        <v>61914</v>
      </c>
      <c r="E21" s="17">
        <v>610000</v>
      </c>
      <c r="F21" s="4">
        <f>D21/E21</f>
        <v>0.10149836065573771</v>
      </c>
      <c r="G21" s="141"/>
      <c r="J21" s="13">
        <v>2023</v>
      </c>
      <c r="K21" s="17">
        <f>VLOOKUP(A1,'2023'!A40:B210,2,FALSE)</f>
        <v>5000000</v>
      </c>
      <c r="L21" s="17">
        <f>VLOOKUP(A1,'2023'!A40:C210,3,FALSE)</f>
        <v>9185529</v>
      </c>
      <c r="M21" s="23">
        <f>VLOOKUP(A1,'2023'!A40:D210,4,FALSE)</f>
        <v>500000000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5000000</v>
      </c>
      <c r="L22" s="17">
        <f>L21</f>
        <v>9185529</v>
      </c>
      <c r="M22" s="23">
        <f>M21</f>
        <v>500000000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60"/>
      <c r="D31" s="26">
        <f>VLOOKUP(B31,A18:D21,4,FALSE)</f>
        <v>803147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0.12382799999999999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1.22</v>
      </c>
      <c r="L32" s="13" t="e">
        <f>E22/N22*1000</f>
        <v>#DIV/0!</v>
      </c>
      <c r="N32" s="130" t="s">
        <v>71</v>
      </c>
      <c r="O32" s="131"/>
      <c r="P32" s="74">
        <f>K31*P26</f>
        <v>1.5528031199999999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15.298799999999998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18.37106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A592B-1461-7842-B8BA-90DF87960982}">
  <sheetPr codeName="Sheet81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277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225860</v>
      </c>
      <c r="D3" s="45">
        <v>-155192</v>
      </c>
      <c r="E3" s="45">
        <v>70562</v>
      </c>
      <c r="F3" s="45">
        <v>-46001</v>
      </c>
      <c r="G3" s="45">
        <v>-4847</v>
      </c>
      <c r="H3" s="45">
        <v>4043</v>
      </c>
      <c r="I3" s="77">
        <f t="shared" ref="I3:I5" si="0">H3/$M$21*1000</f>
        <v>9.6308286374011592E-2</v>
      </c>
      <c r="J3" s="45">
        <v>998827</v>
      </c>
      <c r="K3" s="45">
        <v>1379380</v>
      </c>
      <c r="L3" s="45">
        <v>380552</v>
      </c>
      <c r="M3" s="45">
        <v>794327</v>
      </c>
      <c r="N3" s="45">
        <v>258945</v>
      </c>
      <c r="O3" s="45">
        <v>318858</v>
      </c>
      <c r="P3" s="45">
        <v>205992</v>
      </c>
      <c r="Q3" s="45">
        <v>53809</v>
      </c>
      <c r="R3" s="45">
        <v>209002</v>
      </c>
      <c r="S3" s="45">
        <v>64637</v>
      </c>
      <c r="T3" s="45">
        <v>1826</v>
      </c>
      <c r="U3" s="45">
        <v>-71509</v>
      </c>
      <c r="V3" s="45">
        <v>-5046</v>
      </c>
    </row>
    <row r="4" spans="1:22" x14ac:dyDescent="0.2">
      <c r="B4" t="s">
        <v>21</v>
      </c>
      <c r="C4" s="45">
        <v>212142</v>
      </c>
      <c r="D4" s="45">
        <v>-143105</v>
      </c>
      <c r="E4" s="45">
        <v>69018</v>
      </c>
      <c r="F4" s="45">
        <v>-41787</v>
      </c>
      <c r="G4" s="45">
        <v>-5301</v>
      </c>
      <c r="H4" s="45">
        <v>3502</v>
      </c>
      <c r="I4" s="77">
        <f t="shared" si="0"/>
        <v>8.3421127598760483E-2</v>
      </c>
      <c r="J4" s="45">
        <v>994965</v>
      </c>
      <c r="K4" s="45">
        <v>1452630</v>
      </c>
      <c r="L4" s="45">
        <v>457665</v>
      </c>
      <c r="M4" s="45">
        <v>860319</v>
      </c>
      <c r="N4" s="45">
        <v>283726</v>
      </c>
      <c r="O4" s="45">
        <v>358876</v>
      </c>
      <c r="P4" s="45">
        <v>215810</v>
      </c>
      <c r="Q4" s="45">
        <v>57645</v>
      </c>
      <c r="R4" s="45">
        <v>211149</v>
      </c>
      <c r="S4" s="45">
        <v>-23216</v>
      </c>
      <c r="T4" s="45">
        <v>113622</v>
      </c>
      <c r="U4" s="45">
        <v>-58316</v>
      </c>
      <c r="V4" s="45">
        <v>32089</v>
      </c>
    </row>
    <row r="5" spans="1:22" x14ac:dyDescent="0.2">
      <c r="B5" t="s">
        <v>22</v>
      </c>
      <c r="C5" s="45">
        <v>199431</v>
      </c>
      <c r="D5" s="45">
        <v>-140983</v>
      </c>
      <c r="E5" s="45">
        <v>58286</v>
      </c>
      <c r="F5" s="45">
        <v>-38297</v>
      </c>
      <c r="G5" s="45">
        <v>-3173</v>
      </c>
      <c r="H5" s="45">
        <v>3747</v>
      </c>
      <c r="I5" s="77">
        <f t="shared" si="0"/>
        <v>8.9257271591249437E-2</v>
      </c>
      <c r="J5" s="45">
        <v>990578</v>
      </c>
      <c r="K5" s="45">
        <v>1505140</v>
      </c>
      <c r="L5" s="45">
        <v>514561</v>
      </c>
      <c r="M5" s="45">
        <v>933783</v>
      </c>
      <c r="N5" s="45">
        <v>339816</v>
      </c>
      <c r="O5" s="45">
        <v>390370</v>
      </c>
      <c r="P5" s="45">
        <v>182418</v>
      </c>
      <c r="Q5" s="45">
        <v>27616</v>
      </c>
      <c r="R5" s="45">
        <v>303475</v>
      </c>
      <c r="S5" s="45">
        <v>4672</v>
      </c>
      <c r="T5" s="45">
        <v>29068</v>
      </c>
      <c r="U5" s="45">
        <v>-57674</v>
      </c>
      <c r="V5" s="45">
        <v>-23932</v>
      </c>
    </row>
    <row r="6" spans="1:22" x14ac:dyDescent="0.2">
      <c r="B6" t="s">
        <v>23</v>
      </c>
      <c r="C6" s="45">
        <v>150250</v>
      </c>
      <c r="D6" s="45">
        <v>-96489</v>
      </c>
      <c r="E6" s="45">
        <v>53215</v>
      </c>
      <c r="F6" s="45">
        <v>-41353</v>
      </c>
      <c r="G6" s="45">
        <v>-3022</v>
      </c>
      <c r="H6" s="45">
        <v>6600</v>
      </c>
      <c r="I6" s="77">
        <f>H6/$M$21*1000</f>
        <v>0.1572185728588861</v>
      </c>
      <c r="J6" s="45">
        <v>1033241</v>
      </c>
      <c r="K6" s="45">
        <v>1523769</v>
      </c>
      <c r="L6" s="45">
        <v>490528</v>
      </c>
      <c r="M6" s="45">
        <v>1045808</v>
      </c>
      <c r="N6" s="45">
        <v>315837</v>
      </c>
      <c r="O6" s="45">
        <v>381766</v>
      </c>
      <c r="P6" s="45">
        <v>174349</v>
      </c>
      <c r="Q6" s="45">
        <v>49924</v>
      </c>
      <c r="R6" s="45">
        <v>424007</v>
      </c>
      <c r="S6" s="45">
        <v>16953</v>
      </c>
      <c r="T6" s="45">
        <v>-116066</v>
      </c>
      <c r="U6" s="45">
        <v>94248</v>
      </c>
      <c r="V6" s="45">
        <v>-4864</v>
      </c>
    </row>
    <row r="7" spans="1:22" x14ac:dyDescent="0.2">
      <c r="B7" t="s">
        <v>110</v>
      </c>
      <c r="C7" s="45">
        <v>284465</v>
      </c>
      <c r="D7" s="45">
        <v>-179395</v>
      </c>
      <c r="E7" s="45">
        <v>104976</v>
      </c>
      <c r="F7" s="45">
        <v>-44843</v>
      </c>
      <c r="G7" s="45">
        <v>-3585</v>
      </c>
      <c r="H7" s="45">
        <v>26986</v>
      </c>
      <c r="I7" s="77">
        <f t="shared" ref="I7:I9" si="1">H7/$M$20*1000</f>
        <v>0.64283339502574244</v>
      </c>
      <c r="J7" s="45">
        <v>1028268</v>
      </c>
      <c r="K7" s="45">
        <v>1456867</v>
      </c>
      <c r="L7" s="45">
        <v>428599</v>
      </c>
      <c r="M7" s="45">
        <v>1055294</v>
      </c>
      <c r="N7" s="45">
        <v>311758</v>
      </c>
      <c r="O7" s="45">
        <v>364301</v>
      </c>
      <c r="P7" s="45">
        <v>232722</v>
      </c>
      <c r="Q7" s="45">
        <v>54780</v>
      </c>
      <c r="R7" s="45">
        <v>396498</v>
      </c>
      <c r="S7" s="45">
        <v>155610</v>
      </c>
      <c r="T7" s="45">
        <v>-279202</v>
      </c>
      <c r="U7" s="45">
        <v>89815</v>
      </c>
      <c r="V7" s="45">
        <v>-33776</v>
      </c>
    </row>
    <row r="8" spans="1:22" x14ac:dyDescent="0.2">
      <c r="B8" t="s">
        <v>109</v>
      </c>
      <c r="C8" s="45">
        <v>264735</v>
      </c>
      <c r="D8" s="45">
        <v>-154477</v>
      </c>
      <c r="E8" s="45">
        <v>110313</v>
      </c>
      <c r="F8" s="45">
        <v>-44921</v>
      </c>
      <c r="G8" s="45">
        <v>-1048</v>
      </c>
      <c r="H8" s="45">
        <v>42175</v>
      </c>
      <c r="I8" s="77">
        <f t="shared" si="1"/>
        <v>1.00465050156417</v>
      </c>
      <c r="J8" s="45">
        <v>999371</v>
      </c>
      <c r="K8" s="45">
        <v>1356967</v>
      </c>
      <c r="L8" s="45">
        <v>357595</v>
      </c>
      <c r="M8" s="45">
        <v>1017510</v>
      </c>
      <c r="N8" s="45">
        <v>327129</v>
      </c>
      <c r="O8" s="45">
        <v>402104</v>
      </c>
      <c r="P8" s="45">
        <v>238080</v>
      </c>
      <c r="Q8" s="45">
        <v>87324</v>
      </c>
      <c r="R8" s="45">
        <v>285939</v>
      </c>
      <c r="S8" s="45">
        <v>-113374</v>
      </c>
      <c r="T8" s="45">
        <v>61561</v>
      </c>
      <c r="U8" s="45">
        <v>-13424</v>
      </c>
      <c r="V8" s="45">
        <v>-65237</v>
      </c>
    </row>
    <row r="9" spans="1:22" x14ac:dyDescent="0.2">
      <c r="B9" t="s">
        <v>108</v>
      </c>
      <c r="C9" s="45">
        <v>278852</v>
      </c>
      <c r="D9" s="45">
        <v>-181378</v>
      </c>
      <c r="E9" s="45">
        <v>97367</v>
      </c>
      <c r="F9" s="45">
        <v>-42117</v>
      </c>
      <c r="G9" s="45">
        <v>-1728</v>
      </c>
      <c r="H9" s="45">
        <v>11940</v>
      </c>
      <c r="I9" s="77">
        <f t="shared" si="1"/>
        <v>0.28442269089925759</v>
      </c>
      <c r="J9" s="45">
        <v>948659</v>
      </c>
      <c r="K9" s="45">
        <v>1310344</v>
      </c>
      <c r="L9" s="45">
        <v>361685</v>
      </c>
      <c r="M9" s="45">
        <v>965194</v>
      </c>
      <c r="N9" s="45">
        <v>330478</v>
      </c>
      <c r="O9" s="45">
        <v>369320</v>
      </c>
      <c r="P9" s="45">
        <v>204675</v>
      </c>
      <c r="Q9" s="45">
        <v>152951</v>
      </c>
      <c r="R9" s="45">
        <v>221331</v>
      </c>
      <c r="S9" s="45">
        <v>6347</v>
      </c>
      <c r="T9" s="45">
        <v>102433</v>
      </c>
      <c r="U9" s="45">
        <v>-18289</v>
      </c>
      <c r="V9" s="45">
        <v>90491</v>
      </c>
    </row>
    <row r="10" spans="1:22" x14ac:dyDescent="0.2">
      <c r="B10" t="s">
        <v>107</v>
      </c>
      <c r="C10" s="45">
        <v>193620</v>
      </c>
      <c r="D10" s="45">
        <v>-123927</v>
      </c>
      <c r="E10" s="45">
        <v>69411</v>
      </c>
      <c r="F10" s="45">
        <v>-38288</v>
      </c>
      <c r="G10" s="45">
        <v>-1528</v>
      </c>
      <c r="H10" s="45">
        <v>14738</v>
      </c>
      <c r="I10" s="77">
        <f>H10/$M$20*1000</f>
        <v>0.35107383739307024</v>
      </c>
      <c r="J10" s="45">
        <v>977197</v>
      </c>
      <c r="K10" s="45">
        <v>1320772</v>
      </c>
      <c r="L10" s="45">
        <v>343575</v>
      </c>
      <c r="M10" s="45">
        <v>966732</v>
      </c>
      <c r="N10" s="45">
        <v>311827</v>
      </c>
      <c r="O10" s="45">
        <v>357827</v>
      </c>
      <c r="P10" s="45">
        <v>184471</v>
      </c>
      <c r="Q10" s="45">
        <v>61604</v>
      </c>
      <c r="R10" s="45">
        <v>346722</v>
      </c>
      <c r="S10" s="45">
        <v>3695</v>
      </c>
      <c r="T10" s="45">
        <v>-33407</v>
      </c>
      <c r="U10" s="45">
        <v>39581</v>
      </c>
      <c r="V10" s="45">
        <v>9869</v>
      </c>
    </row>
    <row r="11" spans="1:22" x14ac:dyDescent="0.2">
      <c r="B11" t="s">
        <v>106</v>
      </c>
      <c r="C11" s="45">
        <v>297288</v>
      </c>
      <c r="D11" s="45">
        <v>-185737</v>
      </c>
      <c r="E11" s="45">
        <v>111498</v>
      </c>
      <c r="F11" s="45">
        <v>-38950</v>
      </c>
      <c r="G11" s="45">
        <v>-1169</v>
      </c>
      <c r="H11" s="45">
        <v>44578</v>
      </c>
      <c r="I11" s="77"/>
      <c r="J11" s="45">
        <v>964036</v>
      </c>
      <c r="K11" s="45">
        <v>1268743</v>
      </c>
      <c r="L11" s="45">
        <v>304707</v>
      </c>
      <c r="M11" s="45">
        <v>965611</v>
      </c>
      <c r="N11" s="45">
        <v>271923</v>
      </c>
      <c r="O11" s="45">
        <v>346527</v>
      </c>
      <c r="P11" s="45">
        <v>185632</v>
      </c>
      <c r="Q11" s="45">
        <v>52162</v>
      </c>
      <c r="R11" s="45">
        <v>373191</v>
      </c>
      <c r="S11" s="45">
        <v>-23955</v>
      </c>
      <c r="T11" s="45">
        <v>-82960</v>
      </c>
      <c r="U11" s="45">
        <v>11794</v>
      </c>
      <c r="V11" s="45">
        <v>-95122</v>
      </c>
    </row>
    <row r="12" spans="1:22" x14ac:dyDescent="0.2">
      <c r="B12" t="s">
        <v>105</v>
      </c>
      <c r="C12" s="45">
        <v>155152</v>
      </c>
      <c r="D12" s="45">
        <v>-107362</v>
      </c>
      <c r="E12" s="45">
        <v>47786</v>
      </c>
      <c r="F12" s="45">
        <v>-29458</v>
      </c>
      <c r="G12" s="45">
        <v>-2245</v>
      </c>
      <c r="H12" s="45">
        <v>6360</v>
      </c>
      <c r="I12" s="77"/>
      <c r="J12" s="45">
        <v>918600</v>
      </c>
      <c r="K12" s="45">
        <v>1221094</v>
      </c>
      <c r="L12" s="45">
        <v>302494</v>
      </c>
      <c r="M12" s="45">
        <v>970205</v>
      </c>
      <c r="N12" s="45">
        <v>270830</v>
      </c>
      <c r="O12" s="45">
        <v>385557</v>
      </c>
      <c r="P12" s="45">
        <v>184846</v>
      </c>
      <c r="Q12" s="45">
        <v>149464</v>
      </c>
      <c r="R12" s="45">
        <v>246790</v>
      </c>
      <c r="S12" s="45">
        <v>-19584</v>
      </c>
      <c r="T12" s="45">
        <v>307584</v>
      </c>
      <c r="U12" s="45">
        <v>-186795</v>
      </c>
      <c r="V12" s="45">
        <v>101203</v>
      </c>
    </row>
    <row r="13" spans="1:22" x14ac:dyDescent="0.2">
      <c r="B13" t="s">
        <v>104</v>
      </c>
      <c r="C13" s="45">
        <v>226302</v>
      </c>
      <c r="D13" s="45">
        <v>-152404</v>
      </c>
      <c r="E13" s="45">
        <v>73809</v>
      </c>
      <c r="F13" s="45">
        <v>-39977</v>
      </c>
      <c r="G13" s="45">
        <v>-17548</v>
      </c>
      <c r="H13" s="45">
        <v>4232</v>
      </c>
      <c r="J13" s="45">
        <v>913786</v>
      </c>
      <c r="K13" s="45">
        <v>1408592</v>
      </c>
      <c r="L13" s="45">
        <v>494806</v>
      </c>
      <c r="M13" s="45">
        <v>1146990</v>
      </c>
      <c r="N13" s="45">
        <v>228723</v>
      </c>
      <c r="O13" s="45">
        <v>350862</v>
      </c>
      <c r="P13" s="45">
        <v>204944</v>
      </c>
      <c r="Q13" s="45">
        <v>47103</v>
      </c>
      <c r="R13" s="45">
        <v>538349</v>
      </c>
      <c r="S13" s="45">
        <v>-1969</v>
      </c>
      <c r="T13" s="45">
        <v>-8566</v>
      </c>
      <c r="U13" s="45">
        <v>5812</v>
      </c>
      <c r="V13" s="45">
        <v>-4723</v>
      </c>
    </row>
    <row r="14" spans="1:22" x14ac:dyDescent="0.2">
      <c r="B14" t="s">
        <v>103</v>
      </c>
      <c r="C14" s="45">
        <v>187707</v>
      </c>
      <c r="D14" s="45">
        <v>-125233</v>
      </c>
      <c r="E14" s="45">
        <v>62114</v>
      </c>
      <c r="F14" s="45">
        <v>-42074</v>
      </c>
      <c r="G14" s="45">
        <v>-761</v>
      </c>
      <c r="H14" s="45">
        <v>4548</v>
      </c>
      <c r="J14" s="45">
        <v>948028</v>
      </c>
      <c r="K14" s="45">
        <v>1375326</v>
      </c>
      <c r="L14" s="45">
        <v>427297</v>
      </c>
      <c r="M14" s="45">
        <v>1107342</v>
      </c>
      <c r="N14" s="45">
        <v>172254</v>
      </c>
      <c r="O14" s="45">
        <v>337193</v>
      </c>
      <c r="P14" s="45">
        <v>149910</v>
      </c>
      <c r="Q14" s="45">
        <v>53214</v>
      </c>
      <c r="R14" s="45">
        <v>562532</v>
      </c>
      <c r="S14" s="45">
        <v>-15241</v>
      </c>
      <c r="T14" s="45">
        <v>7516</v>
      </c>
      <c r="U14" s="45">
        <v>8621</v>
      </c>
      <c r="V14" s="45">
        <v>896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855358</v>
      </c>
      <c r="C18" s="26">
        <v>1000000</v>
      </c>
      <c r="D18" s="26">
        <f>VLOOKUP(A1,'2020'!A40:F210,6,FALSE)</f>
        <v>42056</v>
      </c>
      <c r="E18" s="17">
        <v>82000</v>
      </c>
      <c r="F18" s="4">
        <f>D18/E18</f>
        <v>0.51287804878048782</v>
      </c>
      <c r="G18" s="139">
        <v>0</v>
      </c>
      <c r="J18" s="6">
        <v>2020</v>
      </c>
      <c r="K18" s="17">
        <f>VLOOKUP(A1,'2020'!A40:B210,2,FALSE)</f>
        <v>419797</v>
      </c>
      <c r="L18" s="17">
        <f>VLOOKUP(A1,'2020'!A40:C210,3,FALSE)</f>
        <v>944327</v>
      </c>
      <c r="M18" s="23">
        <f>VLOOKUP(A1,'2020'!A40:D210,4,FALSE)</f>
        <v>41979773</v>
      </c>
      <c r="N18" s="6"/>
      <c r="O18" s="6"/>
    </row>
    <row r="19" spans="1:17" x14ac:dyDescent="0.2">
      <c r="A19" s="13">
        <v>2021</v>
      </c>
      <c r="B19" s="26">
        <f>VLOOKUP(A1,'2021'!A40:E210,5,FALSE)</f>
        <v>865947</v>
      </c>
      <c r="C19" s="26">
        <v>1060000</v>
      </c>
      <c r="D19" s="26">
        <f>VLOOKUP(A1,'2021'!A40:F210,6,FALSE)</f>
        <v>59720</v>
      </c>
      <c r="E19" s="17">
        <v>75000</v>
      </c>
      <c r="F19" s="4">
        <f>D19/E19</f>
        <v>0.79626666666666668</v>
      </c>
      <c r="G19" s="140"/>
      <c r="J19" s="6">
        <v>2021</v>
      </c>
      <c r="K19" s="17">
        <f>VLOOKUP(A1,'2021'!A40:B210,2,FALSE)</f>
        <v>419797</v>
      </c>
      <c r="L19" s="17">
        <f>VLOOKUP(A1,'2021'!A40:C210,3,FALSE)</f>
        <v>964036</v>
      </c>
      <c r="M19" s="23">
        <f>VLOOKUP(A1,'2021'!A40:D210,4,FALSE)</f>
        <v>41979773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1021248</v>
      </c>
      <c r="C20" s="26">
        <v>1000000</v>
      </c>
      <c r="D20" s="26">
        <f>VLOOKUP(A1,'2022'!A40:F210,6,FALSE)</f>
        <v>92001</v>
      </c>
      <c r="E20" s="17">
        <v>70000</v>
      </c>
      <c r="F20" s="4">
        <f>D20/E20</f>
        <v>1.3143</v>
      </c>
      <c r="G20" s="140"/>
      <c r="J20" s="13">
        <v>2022</v>
      </c>
      <c r="K20" s="17">
        <f>VLOOKUP(A1,'2022'!A40:B210,2,FALSE)</f>
        <v>419797</v>
      </c>
      <c r="L20" s="17">
        <f>VLOOKUP(A1,'2022'!A40:C210,3,FALSE)</f>
        <v>1028268</v>
      </c>
      <c r="M20" s="23">
        <f>VLOOKUP(A1,'2022'!A40:D210,4,FALSE)</f>
        <v>41979773</v>
      </c>
      <c r="N20" s="23"/>
      <c r="O20" s="6"/>
    </row>
    <row r="21" spans="1:17" x14ac:dyDescent="0.2">
      <c r="A21" s="13">
        <v>2023</v>
      </c>
      <c r="B21" s="3">
        <f>VLOOKUP(A1,'2023'!A40:E210,5,FALSE)</f>
        <v>786853</v>
      </c>
      <c r="C21" s="26">
        <v>1100000</v>
      </c>
      <c r="D21" s="26">
        <f>VLOOKUP(A1,'2023'!A40:F210,6,FALSE)</f>
        <v>17894</v>
      </c>
      <c r="E21" s="79">
        <v>55000</v>
      </c>
      <c r="F21" s="4">
        <f>D21/E21</f>
        <v>0.32534545454545455</v>
      </c>
      <c r="G21" s="141"/>
      <c r="J21" s="13">
        <v>2023</v>
      </c>
      <c r="K21" s="17">
        <f>VLOOKUP(A1,'2023'!A40:B210,2,FALSE)</f>
        <v>419797</v>
      </c>
      <c r="L21" s="17">
        <f>VLOOKUP(A1,'2023'!A40:C210,3,FALSE)</f>
        <v>998827</v>
      </c>
      <c r="M21" s="23">
        <f>VLOOKUP(A1,'2023'!A40:D210,4,FALSE)</f>
        <v>41979773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17"/>
      <c r="F22" s="3"/>
      <c r="G22" s="3">
        <f>E22 + E22 * G18</f>
        <v>0</v>
      </c>
      <c r="J22" s="13">
        <v>2024</v>
      </c>
      <c r="K22" s="17">
        <f>K21</f>
        <v>419797</v>
      </c>
      <c r="L22" s="17">
        <f>L21</f>
        <v>998827</v>
      </c>
      <c r="M22" s="23">
        <f>M21</f>
        <v>41979773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2022</v>
      </c>
      <c r="C31" s="60"/>
      <c r="D31" s="26">
        <f>VLOOKUP(B31,A18:D21,4,FALSE)</f>
        <v>92001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0.42620525842290757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1.3101547738240509</v>
      </c>
      <c r="L32" s="13" t="e">
        <f>E22/N22*1000</f>
        <v>#DIV/0!</v>
      </c>
      <c r="N32" s="130" t="s">
        <v>71</v>
      </c>
      <c r="O32" s="131"/>
      <c r="P32" s="74">
        <f>K31*P26</f>
        <v>5.3446139406232609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16.429340863753598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23.79307768052962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3131E-7751-F245-B237-C74CF7205D9D}">
  <sheetPr codeName="Sheet82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249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2066479</v>
      </c>
      <c r="D3" s="45">
        <v>-1142839</v>
      </c>
      <c r="E3" s="45">
        <v>922369</v>
      </c>
      <c r="F3" s="45">
        <v>-29544</v>
      </c>
      <c r="G3" s="45">
        <v>-216040</v>
      </c>
      <c r="H3" s="45">
        <v>504113</v>
      </c>
      <c r="I3" s="77">
        <f t="shared" ref="I3:I5" si="0">H3/$M$21*1000</f>
        <v>1.2304014021869778</v>
      </c>
      <c r="J3" s="45">
        <v>20770325</v>
      </c>
      <c r="K3" s="45">
        <v>34910326</v>
      </c>
      <c r="L3" s="45">
        <v>14140000</v>
      </c>
      <c r="M3" s="45">
        <v>9522301</v>
      </c>
      <c r="N3" s="45">
        <v>3936139</v>
      </c>
      <c r="O3" s="45">
        <v>1353834</v>
      </c>
      <c r="P3" s="45">
        <v>3777035</v>
      </c>
      <c r="Q3" s="45">
        <v>3022796</v>
      </c>
      <c r="R3" s="45">
        <v>1132366</v>
      </c>
      <c r="S3" s="45">
        <v>1247817</v>
      </c>
      <c r="T3" s="45">
        <v>-19620</v>
      </c>
      <c r="U3" s="45">
        <v>-290730</v>
      </c>
      <c r="V3" s="45">
        <v>937466</v>
      </c>
    </row>
    <row r="4" spans="1:22" x14ac:dyDescent="0.2">
      <c r="B4" t="s">
        <v>21</v>
      </c>
      <c r="C4" s="45">
        <v>1965035</v>
      </c>
      <c r="D4" s="45">
        <v>-1308106</v>
      </c>
      <c r="E4" s="45">
        <v>653588</v>
      </c>
      <c r="F4" s="45">
        <v>-21179</v>
      </c>
      <c r="G4" s="45">
        <v>-227973</v>
      </c>
      <c r="H4" s="45">
        <v>449650</v>
      </c>
      <c r="I4" s="77">
        <f t="shared" si="0"/>
        <v>1.0974721748762175</v>
      </c>
      <c r="J4" s="45">
        <v>20516693</v>
      </c>
      <c r="K4" s="45">
        <v>34589085</v>
      </c>
      <c r="L4" s="45">
        <v>14072391</v>
      </c>
      <c r="M4" s="45">
        <v>9367076</v>
      </c>
      <c r="N4" s="45">
        <v>4519768</v>
      </c>
      <c r="O4" s="45">
        <v>1328062</v>
      </c>
      <c r="P4" s="45">
        <v>4296703</v>
      </c>
      <c r="Q4" s="45">
        <v>2085304</v>
      </c>
      <c r="R4" s="45">
        <v>1436290</v>
      </c>
      <c r="S4" s="45">
        <v>534485</v>
      </c>
      <c r="T4" s="45">
        <v>141118</v>
      </c>
      <c r="U4" s="45">
        <v>-210517</v>
      </c>
      <c r="V4" s="45">
        <v>465086</v>
      </c>
    </row>
    <row r="5" spans="1:22" x14ac:dyDescent="0.2">
      <c r="B5" t="s">
        <v>22</v>
      </c>
      <c r="C5" s="45">
        <v>2176210</v>
      </c>
      <c r="D5" s="45">
        <v>-1293704</v>
      </c>
      <c r="E5" s="45">
        <v>880463</v>
      </c>
      <c r="F5" s="45">
        <v>-22621</v>
      </c>
      <c r="G5" s="45">
        <v>-245549</v>
      </c>
      <c r="H5" s="45">
        <v>488982</v>
      </c>
      <c r="I5" s="77">
        <f t="shared" si="0"/>
        <v>1.1934707862010954</v>
      </c>
      <c r="J5" s="45">
        <v>20059502</v>
      </c>
      <c r="K5" s="45">
        <v>34272285</v>
      </c>
      <c r="L5" s="45">
        <v>14212782</v>
      </c>
      <c r="M5" s="45">
        <v>8932281</v>
      </c>
      <c r="N5" s="45">
        <v>3942007</v>
      </c>
      <c r="O5" s="45">
        <v>1386382</v>
      </c>
      <c r="P5" s="45">
        <v>4291447</v>
      </c>
      <c r="Q5" s="45">
        <v>1620219</v>
      </c>
      <c r="R5" s="45">
        <v>1410157</v>
      </c>
      <c r="S5" s="45">
        <v>967658</v>
      </c>
      <c r="T5" s="45">
        <v>70018</v>
      </c>
      <c r="U5" s="45">
        <v>-812971</v>
      </c>
      <c r="V5" s="45">
        <v>224705</v>
      </c>
    </row>
    <row r="6" spans="1:22" x14ac:dyDescent="0.2">
      <c r="B6" t="s">
        <v>23</v>
      </c>
      <c r="C6" s="45">
        <v>2371561</v>
      </c>
      <c r="D6" s="45">
        <v>-1114447</v>
      </c>
      <c r="E6" s="45">
        <v>1254387</v>
      </c>
      <c r="F6" s="45">
        <v>-19177</v>
      </c>
      <c r="G6" s="45">
        <v>-249191</v>
      </c>
      <c r="H6" s="45">
        <v>745081</v>
      </c>
      <c r="I6" s="77">
        <f>H6/$M$21*1000</f>
        <v>1.8185381197129922</v>
      </c>
      <c r="J6" s="45">
        <v>19797778</v>
      </c>
      <c r="K6" s="45">
        <v>34321902</v>
      </c>
      <c r="L6" s="45">
        <v>14524123</v>
      </c>
      <c r="M6" s="45">
        <v>9046535</v>
      </c>
      <c r="N6" s="45">
        <v>3835177</v>
      </c>
      <c r="O6" s="45">
        <v>1412299</v>
      </c>
      <c r="P6" s="45">
        <v>4697121</v>
      </c>
      <c r="Q6" s="45">
        <v>1395512</v>
      </c>
      <c r="R6" s="45">
        <v>1310184</v>
      </c>
      <c r="S6" s="45">
        <v>86729</v>
      </c>
      <c r="T6" s="45">
        <v>432267</v>
      </c>
      <c r="U6" s="45">
        <v>-274755</v>
      </c>
      <c r="V6" s="45">
        <v>244241</v>
      </c>
    </row>
    <row r="7" spans="1:22" x14ac:dyDescent="0.2">
      <c r="B7" t="s">
        <v>110</v>
      </c>
      <c r="C7" s="45">
        <v>3071627</v>
      </c>
      <c r="D7" s="45">
        <v>-1718642</v>
      </c>
      <c r="E7" s="45">
        <v>1351601</v>
      </c>
      <c r="F7" s="45">
        <v>-27306</v>
      </c>
      <c r="G7" s="45">
        <v>-230117</v>
      </c>
      <c r="H7" s="45">
        <v>719192</v>
      </c>
      <c r="I7" s="77">
        <f t="shared" ref="I7:I9" si="1">H7/$M$20*1000</f>
        <v>2.0178755459954427</v>
      </c>
      <c r="J7" s="45">
        <v>19211301</v>
      </c>
      <c r="K7" s="45">
        <v>33928094</v>
      </c>
      <c r="L7" s="45">
        <v>14716793</v>
      </c>
      <c r="M7" s="45">
        <v>8586476</v>
      </c>
      <c r="N7" s="45">
        <v>4091037</v>
      </c>
      <c r="O7" s="45">
        <v>1421790</v>
      </c>
      <c r="P7" s="45">
        <v>4012828</v>
      </c>
      <c r="Q7" s="45">
        <v>1151270</v>
      </c>
      <c r="R7" s="45">
        <v>1749361</v>
      </c>
      <c r="S7" s="45">
        <v>-68063</v>
      </c>
      <c r="T7" s="45">
        <v>365800</v>
      </c>
      <c r="U7" s="45">
        <v>-208500</v>
      </c>
      <c r="V7" s="45">
        <v>89236</v>
      </c>
    </row>
    <row r="8" spans="1:22" x14ac:dyDescent="0.2">
      <c r="B8" t="s">
        <v>109</v>
      </c>
      <c r="C8" s="45">
        <v>2233394</v>
      </c>
      <c r="D8" s="45">
        <v>-1315625</v>
      </c>
      <c r="E8" s="45">
        <v>917595</v>
      </c>
      <c r="F8" s="45">
        <v>-21919</v>
      </c>
      <c r="G8" s="45">
        <v>-222197</v>
      </c>
      <c r="H8" s="45">
        <v>680855</v>
      </c>
      <c r="I8" s="77">
        <f t="shared" si="1"/>
        <v>1.9103113700774301</v>
      </c>
      <c r="J8" s="45">
        <v>18230326</v>
      </c>
      <c r="K8" s="45">
        <v>33044817</v>
      </c>
      <c r="L8" s="45">
        <v>14814490</v>
      </c>
      <c r="M8" s="45">
        <v>7506675</v>
      </c>
      <c r="N8" s="45">
        <v>3793038</v>
      </c>
      <c r="O8" s="45">
        <v>1254924</v>
      </c>
      <c r="P8" s="45">
        <v>3288635</v>
      </c>
      <c r="Q8" s="45">
        <v>1061800</v>
      </c>
      <c r="R8" s="45">
        <v>1634634</v>
      </c>
      <c r="S8" s="45">
        <v>138570</v>
      </c>
      <c r="T8" s="45">
        <v>-216656</v>
      </c>
      <c r="U8" s="45">
        <v>-467205</v>
      </c>
      <c r="V8" s="45">
        <v>-545291</v>
      </c>
    </row>
    <row r="9" spans="1:22" x14ac:dyDescent="0.2">
      <c r="B9" t="s">
        <v>108</v>
      </c>
      <c r="C9" s="45">
        <v>2024387</v>
      </c>
      <c r="D9" s="45">
        <v>-1127008</v>
      </c>
      <c r="E9" s="45">
        <v>895931</v>
      </c>
      <c r="F9" s="45">
        <v>-19906</v>
      </c>
      <c r="G9" s="45">
        <v>-212648</v>
      </c>
      <c r="H9" s="45">
        <v>596445</v>
      </c>
      <c r="I9" s="77">
        <f t="shared" si="1"/>
        <v>1.6734777083605656</v>
      </c>
      <c r="J9" s="45">
        <v>17570327</v>
      </c>
      <c r="K9" s="45">
        <v>32501668</v>
      </c>
      <c r="L9" s="45">
        <v>14931341</v>
      </c>
      <c r="M9" s="45">
        <v>7624756</v>
      </c>
      <c r="N9" s="45">
        <v>3962627</v>
      </c>
      <c r="O9" s="45">
        <v>1019530</v>
      </c>
      <c r="P9" s="45">
        <v>3220814</v>
      </c>
      <c r="Q9" s="45">
        <v>1607323</v>
      </c>
      <c r="R9" s="45">
        <v>1521644</v>
      </c>
      <c r="S9" s="45">
        <v>1060742</v>
      </c>
      <c r="T9" s="45">
        <v>-478334</v>
      </c>
      <c r="U9" s="45">
        <v>-751555</v>
      </c>
      <c r="V9" s="45">
        <v>-169147</v>
      </c>
    </row>
    <row r="10" spans="1:22" x14ac:dyDescent="0.2">
      <c r="B10" t="s">
        <v>107</v>
      </c>
      <c r="C10" s="45">
        <v>2045444</v>
      </c>
      <c r="D10" s="45">
        <v>-895050</v>
      </c>
      <c r="E10" s="45">
        <v>1150362</v>
      </c>
      <c r="F10" s="45">
        <v>-19775</v>
      </c>
      <c r="G10" s="45">
        <v>-213916</v>
      </c>
      <c r="H10" s="45">
        <v>693336</v>
      </c>
      <c r="I10" s="77">
        <f>H10/$M$20*1000</f>
        <v>1.9453299808094311</v>
      </c>
      <c r="J10" s="45">
        <v>16945607</v>
      </c>
      <c r="K10" s="45">
        <v>32402404</v>
      </c>
      <c r="L10" s="45">
        <v>15456796</v>
      </c>
      <c r="M10" s="45">
        <v>7459877</v>
      </c>
      <c r="N10" s="45">
        <v>4087802</v>
      </c>
      <c r="O10" s="45">
        <v>910206</v>
      </c>
      <c r="P10" s="45">
        <v>3277695</v>
      </c>
      <c r="Q10" s="45">
        <v>1776626</v>
      </c>
      <c r="R10" s="45">
        <v>1239184</v>
      </c>
      <c r="S10" s="45">
        <v>428217</v>
      </c>
      <c r="T10" s="45">
        <v>-433673</v>
      </c>
      <c r="U10" s="45">
        <v>-48821</v>
      </c>
      <c r="V10" s="45">
        <v>-54277</v>
      </c>
    </row>
    <row r="11" spans="1:22" x14ac:dyDescent="0.2">
      <c r="B11" t="s">
        <v>106</v>
      </c>
      <c r="C11" s="45">
        <v>1900074</v>
      </c>
      <c r="D11" s="45">
        <v>-1035267</v>
      </c>
      <c r="E11" s="45">
        <v>862621</v>
      </c>
      <c r="F11" s="45">
        <v>-33835</v>
      </c>
      <c r="G11" s="45">
        <v>-195051</v>
      </c>
      <c r="H11" s="45">
        <v>791798</v>
      </c>
      <c r="I11" s="77"/>
      <c r="J11" s="45">
        <v>16356001</v>
      </c>
      <c r="K11" s="45">
        <v>31826349</v>
      </c>
      <c r="L11" s="45">
        <v>15470347</v>
      </c>
      <c r="M11" s="45">
        <v>6755532</v>
      </c>
      <c r="N11" s="45">
        <v>4356127</v>
      </c>
      <c r="O11" s="45">
        <v>798892</v>
      </c>
      <c r="P11" s="45">
        <v>2985755</v>
      </c>
      <c r="Q11" s="45">
        <v>1830901</v>
      </c>
      <c r="R11" s="45">
        <v>863912</v>
      </c>
      <c r="S11" s="45">
        <v>-95635</v>
      </c>
      <c r="T11" s="45">
        <v>-441513</v>
      </c>
      <c r="U11" s="45">
        <v>292610</v>
      </c>
      <c r="V11" s="45">
        <v>-244538</v>
      </c>
    </row>
    <row r="12" spans="1:22" x14ac:dyDescent="0.2">
      <c r="B12" t="s">
        <v>105</v>
      </c>
      <c r="C12" s="45">
        <v>1092941</v>
      </c>
      <c r="D12" s="45">
        <v>-743156</v>
      </c>
      <c r="E12" s="45">
        <v>349497</v>
      </c>
      <c r="F12" s="45">
        <v>-15161</v>
      </c>
      <c r="G12" s="45">
        <v>-183859</v>
      </c>
      <c r="H12" s="45">
        <v>263643</v>
      </c>
      <c r="I12" s="77"/>
      <c r="J12" s="45">
        <v>15664525</v>
      </c>
      <c r="K12" s="45">
        <v>30929167</v>
      </c>
      <c r="L12" s="45">
        <v>15264641</v>
      </c>
      <c r="M12" s="45">
        <v>6644771</v>
      </c>
      <c r="N12" s="45">
        <v>3845288</v>
      </c>
      <c r="O12" s="45">
        <v>850380</v>
      </c>
      <c r="P12" s="45">
        <v>2752165</v>
      </c>
      <c r="Q12" s="45">
        <v>2075494</v>
      </c>
      <c r="R12" s="45">
        <v>586685</v>
      </c>
      <c r="S12" s="45">
        <v>1249190</v>
      </c>
      <c r="T12" s="45">
        <v>-1967484</v>
      </c>
      <c r="U12" s="45">
        <v>493450</v>
      </c>
      <c r="V12" s="45">
        <v>-224844</v>
      </c>
    </row>
    <row r="13" spans="1:22" x14ac:dyDescent="0.2">
      <c r="B13" t="s">
        <v>104</v>
      </c>
      <c r="C13" s="45">
        <v>1634506</v>
      </c>
      <c r="D13" s="45">
        <v>-972735</v>
      </c>
      <c r="E13" s="45">
        <v>663679</v>
      </c>
      <c r="F13" s="45">
        <v>-20487</v>
      </c>
      <c r="G13" s="45">
        <v>-190880</v>
      </c>
      <c r="H13" s="45">
        <v>383675</v>
      </c>
      <c r="J13" s="45">
        <v>15389004</v>
      </c>
      <c r="K13" s="45">
        <v>30376864</v>
      </c>
      <c r="L13" s="45">
        <v>14987859</v>
      </c>
      <c r="M13" s="45">
        <v>7083302</v>
      </c>
      <c r="N13" s="45">
        <v>4604047</v>
      </c>
      <c r="O13" s="45">
        <v>898359</v>
      </c>
      <c r="P13" s="45">
        <v>2773684</v>
      </c>
      <c r="Q13" s="45">
        <v>2301828</v>
      </c>
      <c r="R13" s="45">
        <v>899880</v>
      </c>
      <c r="S13" s="45">
        <v>342609</v>
      </c>
      <c r="T13" s="45">
        <v>301280</v>
      </c>
      <c r="U13" s="45">
        <v>480028</v>
      </c>
      <c r="V13" s="45">
        <v>1123917</v>
      </c>
    </row>
    <row r="14" spans="1:22" x14ac:dyDescent="0.2">
      <c r="B14" t="s">
        <v>103</v>
      </c>
      <c r="C14" s="45">
        <v>1185473</v>
      </c>
      <c r="D14" s="45">
        <v>-746519</v>
      </c>
      <c r="E14" s="45">
        <v>436333</v>
      </c>
      <c r="F14" s="45">
        <v>-15575</v>
      </c>
      <c r="G14" s="45">
        <v>-92669</v>
      </c>
      <c r="H14" s="45">
        <v>415811</v>
      </c>
      <c r="J14" s="45">
        <v>12627484</v>
      </c>
      <c r="K14" s="45">
        <v>20817328</v>
      </c>
      <c r="L14" s="45">
        <v>8189844</v>
      </c>
      <c r="M14" s="45">
        <v>5968812</v>
      </c>
      <c r="N14" s="45">
        <v>3127228</v>
      </c>
      <c r="O14" s="45">
        <v>833780</v>
      </c>
      <c r="P14" s="45">
        <v>2937677</v>
      </c>
      <c r="Q14" s="45">
        <v>1177800</v>
      </c>
      <c r="R14" s="45">
        <v>865891</v>
      </c>
      <c r="S14" s="45">
        <v>242113</v>
      </c>
      <c r="T14" s="45">
        <v>99071</v>
      </c>
      <c r="U14" s="45">
        <v>184948</v>
      </c>
      <c r="V14" s="45">
        <v>526133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5639752</v>
      </c>
      <c r="C18" s="26">
        <v>5965000</v>
      </c>
      <c r="D18" s="26">
        <f>VLOOKUP(A1,'2020'!A40:F210,6,FALSE)</f>
        <v>1628076</v>
      </c>
      <c r="E18" s="17">
        <v>1620000</v>
      </c>
      <c r="F18" s="4">
        <f>D18/E18</f>
        <v>1.0049851851851852</v>
      </c>
      <c r="G18" s="139">
        <v>0</v>
      </c>
      <c r="J18" s="6">
        <v>2020</v>
      </c>
      <c r="K18" s="17">
        <f>VLOOKUP(A1,'2020'!A40:B210,2,FALSE)</f>
        <v>3100588</v>
      </c>
      <c r="L18" s="17">
        <f>VLOOKUP(A1,'2020'!A40:C210,3,FALSE)</f>
        <v>12212648</v>
      </c>
      <c r="M18" s="23">
        <f>VLOOKUP(A1,'2020'!A40:D210,4,FALSE)</f>
        <v>310058841</v>
      </c>
      <c r="N18" s="6"/>
      <c r="O18" s="6"/>
    </row>
    <row r="19" spans="1:17" x14ac:dyDescent="0.2">
      <c r="A19" s="13">
        <v>2021</v>
      </c>
      <c r="B19" s="26">
        <f>VLOOKUP(A1,'2021'!A40:E210,5,FALSE)</f>
        <v>5809810</v>
      </c>
      <c r="C19" s="26">
        <v>6933700</v>
      </c>
      <c r="D19" s="26">
        <f>VLOOKUP(A1,'2021'!A40:F210,6,FALSE)</f>
        <v>1855079</v>
      </c>
      <c r="E19" s="17">
        <v>1768900</v>
      </c>
      <c r="F19" s="4">
        <f>D19/E19</f>
        <v>1.0487189778958674</v>
      </c>
      <c r="G19" s="140"/>
      <c r="J19" s="6">
        <v>2021</v>
      </c>
      <c r="K19" s="17">
        <f>VLOOKUP(A1,'2021'!A40:B210,2,FALSE)</f>
        <v>3100588</v>
      </c>
      <c r="L19" s="17">
        <f>VLOOKUP(A1,'2021'!A40:C210,3,FALSE)</f>
        <v>16357877</v>
      </c>
      <c r="M19" s="23">
        <f>VLOOKUP(A1,'2021'!A40:D210,4,FALSE)</f>
        <v>310058841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9371927</v>
      </c>
      <c r="C20" s="26">
        <v>9280000</v>
      </c>
      <c r="D20" s="26">
        <f>VLOOKUP(A1,'2022'!A40:F210,6,FALSE)</f>
        <v>2692516</v>
      </c>
      <c r="E20" s="17">
        <v>2064000</v>
      </c>
      <c r="F20" s="4">
        <f>D20/E20</f>
        <v>1.3045135658914728</v>
      </c>
      <c r="G20" s="140"/>
      <c r="J20" s="13">
        <v>2022</v>
      </c>
      <c r="K20" s="17">
        <f>VLOOKUP(A1,'2022'!A40:B210,2,FALSE)</f>
        <v>3564104</v>
      </c>
      <c r="L20" s="17">
        <f>VLOOKUP(A1,'2022'!A40:C210,3,FALSE)</f>
        <v>19203692</v>
      </c>
      <c r="M20" s="23">
        <f>VLOOKUP(A1,'2022'!A40:D210,4,FALSE)</f>
        <v>356410484</v>
      </c>
      <c r="N20" s="23"/>
      <c r="O20" s="6"/>
    </row>
    <row r="21" spans="1:17" x14ac:dyDescent="0.2">
      <c r="A21" s="13">
        <v>2023</v>
      </c>
      <c r="B21" s="3">
        <f>VLOOKUP(A1,'2023'!A40:E210,5,FALSE)</f>
        <v>8569581</v>
      </c>
      <c r="C21" s="3">
        <v>10962000</v>
      </c>
      <c r="D21" s="26">
        <f>VLOOKUP(A1,'2023'!A40:F210,6,FALSE)</f>
        <v>2187861</v>
      </c>
      <c r="E21" s="3">
        <v>2700000</v>
      </c>
      <c r="F21" s="4">
        <f>D21/E21</f>
        <v>0.81031888888888892</v>
      </c>
      <c r="G21" s="141"/>
      <c r="J21" s="13">
        <v>2023</v>
      </c>
      <c r="K21" s="17">
        <f>VLOOKUP(A1,'2023'!A40:B210,2,FALSE)</f>
        <v>4097142</v>
      </c>
      <c r="L21" s="17">
        <f>VLOOKUP(A1,'2023'!A40:C210,3,FALSE)</f>
        <v>20770325</v>
      </c>
      <c r="M21" s="23">
        <f>VLOOKUP(A1,'2023'!A40:D210,4,FALSE)</f>
        <v>409714260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4097142</v>
      </c>
      <c r="L22" s="17">
        <f>L21</f>
        <v>20770325</v>
      </c>
      <c r="M22" s="23">
        <f>M21</f>
        <v>409714260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2022</v>
      </c>
      <c r="C31" s="60">
        <v>85000</v>
      </c>
      <c r="D31" s="26">
        <f>VLOOKUP(B31,A18:D21,4,FALSE)</f>
        <v>2692516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5.3398824829772824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6.5899585725915415</v>
      </c>
      <c r="L32" s="13" t="e">
        <f>E22/N22*1000</f>
        <v>#DIV/0!</v>
      </c>
      <c r="N32" s="130" t="s">
        <v>71</v>
      </c>
      <c r="O32" s="131"/>
      <c r="P32" s="74">
        <f>K31*P26</f>
        <v>66.962126336535121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82.638080500297932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50.694662177489263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F91B2-E857-CD42-A9A1-09858CB64059}">
  <sheetPr codeName="Sheet83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252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861510</v>
      </c>
      <c r="D3" s="45">
        <v>-275704</v>
      </c>
      <c r="E3" s="45">
        <v>585805</v>
      </c>
      <c r="F3" s="45">
        <v>-2304</v>
      </c>
      <c r="G3" s="45">
        <v>-111160</v>
      </c>
      <c r="H3" s="45">
        <v>288951</v>
      </c>
      <c r="I3" s="77">
        <f t="shared" ref="I3:I5" si="0">H3/$M$21*1000</f>
        <v>0.20194453145606289</v>
      </c>
      <c r="J3" s="45">
        <v>7314694</v>
      </c>
      <c r="K3" s="45">
        <v>14606806</v>
      </c>
      <c r="L3" s="45">
        <v>7292112</v>
      </c>
      <c r="M3" s="45">
        <v>3660689</v>
      </c>
      <c r="N3" s="45">
        <v>2395116</v>
      </c>
      <c r="O3" s="45">
        <v>1049616</v>
      </c>
      <c r="P3" s="45">
        <v>1940520</v>
      </c>
      <c r="Q3" s="45">
        <v>245609</v>
      </c>
      <c r="R3" s="45">
        <v>387702</v>
      </c>
      <c r="S3" s="45">
        <v>310390</v>
      </c>
      <c r="T3" s="45">
        <v>-90765</v>
      </c>
      <c r="U3" s="45">
        <v>-303036</v>
      </c>
      <c r="V3" s="45">
        <v>-83411</v>
      </c>
    </row>
    <row r="4" spans="1:22" x14ac:dyDescent="0.2">
      <c r="B4" t="s">
        <v>21</v>
      </c>
      <c r="C4" s="45">
        <v>459677</v>
      </c>
      <c r="D4" s="45">
        <v>-214675</v>
      </c>
      <c r="E4" s="45">
        <v>244889</v>
      </c>
      <c r="F4" s="45">
        <v>-1651</v>
      </c>
      <c r="G4" s="45">
        <v>-120049</v>
      </c>
      <c r="H4" s="45">
        <v>84402</v>
      </c>
      <c r="I4" s="77">
        <f t="shared" si="0"/>
        <v>5.8987587320876618E-2</v>
      </c>
      <c r="J4" s="45">
        <v>7021787</v>
      </c>
      <c r="K4" s="45">
        <v>14528798</v>
      </c>
      <c r="L4" s="45">
        <v>7507010</v>
      </c>
      <c r="M4" s="45">
        <v>3510386</v>
      </c>
      <c r="N4" s="45">
        <v>2482399</v>
      </c>
      <c r="O4" s="45">
        <v>1083238</v>
      </c>
      <c r="P4" s="45">
        <v>1525047</v>
      </c>
      <c r="Q4" s="45">
        <v>339947</v>
      </c>
      <c r="R4" s="45">
        <v>515076</v>
      </c>
      <c r="S4" s="45">
        <v>-103584</v>
      </c>
      <c r="T4" s="45">
        <v>65341</v>
      </c>
      <c r="U4" s="45">
        <v>167148</v>
      </c>
      <c r="V4" s="45">
        <v>128905</v>
      </c>
    </row>
    <row r="5" spans="1:22" x14ac:dyDescent="0.2">
      <c r="B5" t="s">
        <v>22</v>
      </c>
      <c r="C5" s="45">
        <v>604543</v>
      </c>
      <c r="D5" s="45">
        <v>-294865</v>
      </c>
      <c r="E5" s="45">
        <v>309677</v>
      </c>
      <c r="F5" s="45">
        <v>-3424</v>
      </c>
      <c r="G5" s="45">
        <v>-127424</v>
      </c>
      <c r="H5" s="45">
        <v>35416</v>
      </c>
      <c r="I5" s="77">
        <f t="shared" si="0"/>
        <v>2.4751835176372201E-2</v>
      </c>
      <c r="J5" s="45">
        <v>6910567</v>
      </c>
      <c r="K5" s="45">
        <v>14386255</v>
      </c>
      <c r="L5" s="45">
        <v>7475688</v>
      </c>
      <c r="M5" s="45">
        <v>3350074</v>
      </c>
      <c r="N5" s="45">
        <v>2421948</v>
      </c>
      <c r="O5" s="45">
        <v>1150802</v>
      </c>
      <c r="P5" s="45">
        <v>1652306</v>
      </c>
      <c r="Q5" s="45">
        <v>198736</v>
      </c>
      <c r="R5" s="45">
        <v>295327</v>
      </c>
      <c r="S5" s="45">
        <v>379155</v>
      </c>
      <c r="T5" s="45">
        <v>-126500</v>
      </c>
      <c r="U5" s="45">
        <v>-477909</v>
      </c>
      <c r="V5" s="45">
        <v>-225254</v>
      </c>
    </row>
    <row r="6" spans="1:22" x14ac:dyDescent="0.2">
      <c r="B6" t="s">
        <v>23</v>
      </c>
      <c r="C6" s="45">
        <v>955894</v>
      </c>
      <c r="D6" s="45">
        <v>-380543</v>
      </c>
      <c r="E6" s="45">
        <v>575351</v>
      </c>
      <c r="F6" s="45">
        <v>-831</v>
      </c>
      <c r="G6" s="45">
        <v>-130784</v>
      </c>
      <c r="H6" s="45">
        <v>302733</v>
      </c>
      <c r="I6" s="77">
        <f>H6/$M$21*1000</f>
        <v>0.21157661278655651</v>
      </c>
      <c r="J6" s="45">
        <v>6905162</v>
      </c>
      <c r="K6" s="45">
        <v>14748739</v>
      </c>
      <c r="L6" s="45">
        <v>7843576</v>
      </c>
      <c r="M6" s="45">
        <v>3546367</v>
      </c>
      <c r="N6" s="45">
        <v>2524383</v>
      </c>
      <c r="O6" s="45">
        <v>1119876</v>
      </c>
      <c r="P6" s="45">
        <v>1945977</v>
      </c>
      <c r="Q6" s="45">
        <v>436296</v>
      </c>
      <c r="R6" s="45">
        <v>1713</v>
      </c>
      <c r="S6" s="45">
        <v>-124488</v>
      </c>
      <c r="T6" s="45">
        <v>-79850</v>
      </c>
      <c r="U6" s="45">
        <v>-53822</v>
      </c>
      <c r="V6" s="45">
        <v>-258161</v>
      </c>
    </row>
    <row r="7" spans="1:22" x14ac:dyDescent="0.2">
      <c r="B7" t="s">
        <v>110</v>
      </c>
      <c r="C7" s="45">
        <v>1153024</v>
      </c>
      <c r="D7" s="45">
        <v>-536045</v>
      </c>
      <c r="E7" s="45">
        <v>613303</v>
      </c>
      <c r="F7" s="45">
        <v>-1535</v>
      </c>
      <c r="G7" s="45">
        <v>-136082</v>
      </c>
      <c r="H7" s="45">
        <v>248325</v>
      </c>
      <c r="I7" s="77">
        <f t="shared" ref="I7:I9" si="1">H7/$M$20*1000</f>
        <v>0.17441924169614803</v>
      </c>
      <c r="J7" s="45">
        <v>6738782</v>
      </c>
      <c r="K7" s="45">
        <v>15374833</v>
      </c>
      <c r="L7" s="45">
        <v>8636050</v>
      </c>
      <c r="M7" s="45">
        <v>3948750</v>
      </c>
      <c r="N7" s="45">
        <v>3348845</v>
      </c>
      <c r="O7" s="45">
        <v>1353993</v>
      </c>
      <c r="P7" s="45">
        <v>1835027</v>
      </c>
      <c r="Q7" s="45">
        <v>348531</v>
      </c>
      <c r="R7" s="45">
        <v>342660</v>
      </c>
      <c r="S7" s="45">
        <v>226886</v>
      </c>
      <c r="T7" s="45">
        <v>210816</v>
      </c>
      <c r="U7" s="45">
        <v>-274568</v>
      </c>
      <c r="V7" s="45">
        <v>163134</v>
      </c>
    </row>
    <row r="8" spans="1:22" x14ac:dyDescent="0.2">
      <c r="B8" t="s">
        <v>109</v>
      </c>
      <c r="C8" s="45">
        <v>866013</v>
      </c>
      <c r="D8" s="45">
        <v>-331111</v>
      </c>
      <c r="E8" s="45">
        <v>506386</v>
      </c>
      <c r="F8" s="45">
        <v>-17367</v>
      </c>
      <c r="G8" s="45">
        <v>-128432</v>
      </c>
      <c r="H8" s="45">
        <v>251128</v>
      </c>
      <c r="I8" s="77">
        <f t="shared" si="1"/>
        <v>0.17638802105575457</v>
      </c>
      <c r="J8" s="45">
        <v>6464817</v>
      </c>
      <c r="K8" s="45">
        <v>15869874</v>
      </c>
      <c r="L8" s="45">
        <v>9405056</v>
      </c>
      <c r="M8" s="45">
        <v>4343715</v>
      </c>
      <c r="N8" s="45">
        <v>3632955</v>
      </c>
      <c r="O8" s="45">
        <v>1529321</v>
      </c>
      <c r="P8" s="45">
        <v>1683460</v>
      </c>
      <c r="Q8" s="45">
        <v>185397</v>
      </c>
      <c r="R8" s="45">
        <v>858604</v>
      </c>
      <c r="S8" s="45">
        <v>11070</v>
      </c>
      <c r="T8" s="45">
        <v>57967</v>
      </c>
      <c r="U8" s="45">
        <v>-249222</v>
      </c>
      <c r="V8" s="45">
        <v>-180183</v>
      </c>
    </row>
    <row r="9" spans="1:22" x14ac:dyDescent="0.2">
      <c r="B9" t="s">
        <v>108</v>
      </c>
      <c r="C9" s="45">
        <v>970049</v>
      </c>
      <c r="D9" s="45">
        <v>-310548</v>
      </c>
      <c r="E9" s="45">
        <v>660240</v>
      </c>
      <c r="F9" s="45">
        <v>4795</v>
      </c>
      <c r="G9" s="45">
        <v>-128972</v>
      </c>
      <c r="H9" s="45">
        <v>377377</v>
      </c>
      <c r="I9" s="77">
        <f t="shared" si="1"/>
        <v>0.26506316389234774</v>
      </c>
      <c r="J9" s="45">
        <v>5989707</v>
      </c>
      <c r="K9" s="45">
        <v>15618046</v>
      </c>
      <c r="L9" s="45">
        <v>9628338</v>
      </c>
      <c r="M9" s="45">
        <v>4045185</v>
      </c>
      <c r="N9" s="45">
        <v>3823199</v>
      </c>
      <c r="O9" s="45">
        <v>1433985</v>
      </c>
      <c r="P9" s="45">
        <v>1594863</v>
      </c>
      <c r="Q9" s="45">
        <v>277305</v>
      </c>
      <c r="R9" s="45">
        <v>645201</v>
      </c>
      <c r="S9" s="45">
        <v>735047</v>
      </c>
      <c r="T9" s="45">
        <v>-198850</v>
      </c>
      <c r="U9" s="45">
        <v>-460832</v>
      </c>
      <c r="V9" s="45">
        <v>75364</v>
      </c>
    </row>
    <row r="10" spans="1:22" x14ac:dyDescent="0.2">
      <c r="B10" t="s">
        <v>107</v>
      </c>
      <c r="C10" s="45">
        <v>684797</v>
      </c>
      <c r="D10" s="45">
        <v>-219563</v>
      </c>
      <c r="E10" s="45">
        <v>464494</v>
      </c>
      <c r="F10" s="45">
        <v>-6860</v>
      </c>
      <c r="G10" s="45">
        <v>-119411</v>
      </c>
      <c r="H10" s="45">
        <v>244259</v>
      </c>
      <c r="I10" s="77">
        <f>H10/$M$20*1000</f>
        <v>0.17156335269287998</v>
      </c>
      <c r="J10" s="45">
        <v>5704576</v>
      </c>
      <c r="K10" s="45">
        <v>15985827</v>
      </c>
      <c r="L10" s="45">
        <v>10281251</v>
      </c>
      <c r="M10" s="45">
        <v>4216053</v>
      </c>
      <c r="N10" s="45">
        <v>4218215</v>
      </c>
      <c r="O10" s="45">
        <v>1477910</v>
      </c>
      <c r="P10" s="45">
        <v>1609517</v>
      </c>
      <c r="Q10" s="45">
        <v>290216</v>
      </c>
      <c r="R10" s="45">
        <v>725542</v>
      </c>
      <c r="S10" s="45">
        <v>102295</v>
      </c>
      <c r="T10" s="45">
        <v>-25638</v>
      </c>
      <c r="U10" s="45">
        <v>-16835</v>
      </c>
      <c r="V10" s="45">
        <v>59821</v>
      </c>
    </row>
    <row r="11" spans="1:22" x14ac:dyDescent="0.2">
      <c r="B11" t="s">
        <v>106</v>
      </c>
      <c r="C11" s="45">
        <v>1417904</v>
      </c>
      <c r="D11" s="45">
        <v>-436174</v>
      </c>
      <c r="E11" s="45">
        <v>951512</v>
      </c>
      <c r="F11" s="45">
        <v>-2298</v>
      </c>
      <c r="G11" s="45">
        <v>-126895</v>
      </c>
      <c r="H11" s="45">
        <v>520209</v>
      </c>
      <c r="I11" s="77"/>
      <c r="J11" s="45">
        <v>5380975</v>
      </c>
      <c r="K11" s="45">
        <v>15974614</v>
      </c>
      <c r="L11" s="45">
        <v>10593638</v>
      </c>
      <c r="M11" s="45">
        <v>4175040</v>
      </c>
      <c r="N11" s="45">
        <v>3574080</v>
      </c>
      <c r="O11" s="45">
        <v>1316744</v>
      </c>
      <c r="P11" s="45">
        <v>1810640</v>
      </c>
      <c r="Q11" s="45">
        <v>215662</v>
      </c>
      <c r="R11" s="45">
        <v>689939</v>
      </c>
      <c r="S11" s="45">
        <v>698796</v>
      </c>
      <c r="T11" s="45">
        <v>-1696160</v>
      </c>
      <c r="U11" s="45">
        <v>718654</v>
      </c>
      <c r="V11" s="45">
        <v>-278708</v>
      </c>
    </row>
    <row r="12" spans="1:22" x14ac:dyDescent="0.2">
      <c r="B12" t="s">
        <v>105</v>
      </c>
      <c r="C12" s="45">
        <v>648672</v>
      </c>
      <c r="D12" s="45">
        <v>-219611</v>
      </c>
      <c r="E12" s="45">
        <v>413567</v>
      </c>
      <c r="F12" s="45">
        <v>-1873</v>
      </c>
      <c r="G12" s="45">
        <v>-80009</v>
      </c>
      <c r="H12" s="45">
        <v>228788</v>
      </c>
      <c r="I12" s="77"/>
      <c r="J12" s="45">
        <v>4797904</v>
      </c>
      <c r="K12" s="45">
        <v>15266200</v>
      </c>
      <c r="L12" s="45">
        <v>10468295</v>
      </c>
      <c r="M12" s="45">
        <v>3763260</v>
      </c>
      <c r="N12" s="45">
        <v>4337712</v>
      </c>
      <c r="O12" s="45">
        <v>1170321</v>
      </c>
      <c r="P12" s="45">
        <v>1522234</v>
      </c>
      <c r="Q12" s="45">
        <v>494839</v>
      </c>
      <c r="R12" s="45">
        <v>321192</v>
      </c>
      <c r="S12" s="45">
        <v>686764</v>
      </c>
      <c r="T12" s="45">
        <v>-412095</v>
      </c>
      <c r="U12" s="45">
        <v>-166924</v>
      </c>
      <c r="V12" s="45">
        <v>107744</v>
      </c>
    </row>
    <row r="13" spans="1:22" x14ac:dyDescent="0.2">
      <c r="B13" t="s">
        <v>104</v>
      </c>
      <c r="C13" s="45">
        <v>466834</v>
      </c>
      <c r="D13" s="45">
        <v>-176867</v>
      </c>
      <c r="E13" s="45">
        <v>290024</v>
      </c>
      <c r="F13" s="45">
        <v>-84587</v>
      </c>
      <c r="G13" s="45">
        <v>-94431</v>
      </c>
      <c r="H13" s="45">
        <v>18871</v>
      </c>
      <c r="J13" s="45">
        <v>4289352</v>
      </c>
      <c r="K13" s="45">
        <v>14889662</v>
      </c>
      <c r="L13" s="45">
        <v>10600309</v>
      </c>
      <c r="M13" s="45">
        <v>3855012</v>
      </c>
      <c r="N13" s="45">
        <v>4853952</v>
      </c>
      <c r="O13" s="45">
        <v>1225305</v>
      </c>
      <c r="P13" s="45">
        <v>1483062</v>
      </c>
      <c r="Q13" s="45">
        <v>410332</v>
      </c>
      <c r="R13" s="45">
        <v>489278</v>
      </c>
      <c r="S13" s="45">
        <v>372263</v>
      </c>
      <c r="T13" s="45">
        <v>-68908</v>
      </c>
      <c r="U13" s="45">
        <v>-380199</v>
      </c>
      <c r="V13" s="45">
        <v>-76844</v>
      </c>
    </row>
    <row r="14" spans="1:22" x14ac:dyDescent="0.2">
      <c r="B14" t="s">
        <v>103</v>
      </c>
      <c r="C14" s="45">
        <v>1353921</v>
      </c>
      <c r="D14" s="45">
        <v>-722707</v>
      </c>
      <c r="E14" s="45">
        <v>631156</v>
      </c>
      <c r="F14" s="45">
        <v>-8042</v>
      </c>
      <c r="G14" s="45">
        <v>-87082</v>
      </c>
      <c r="H14" s="45">
        <v>322147</v>
      </c>
      <c r="J14" s="45">
        <v>4354200</v>
      </c>
      <c r="K14" s="45">
        <v>14053353</v>
      </c>
      <c r="L14" s="45">
        <v>9699153</v>
      </c>
      <c r="M14" s="45">
        <v>3939115</v>
      </c>
      <c r="N14" s="45">
        <v>3523858</v>
      </c>
      <c r="O14" s="45">
        <v>1358216</v>
      </c>
      <c r="P14" s="45">
        <v>1664277</v>
      </c>
      <c r="Q14" s="45">
        <v>497816</v>
      </c>
      <c r="R14" s="45">
        <v>185264</v>
      </c>
      <c r="S14" s="45">
        <v>245844</v>
      </c>
      <c r="T14" s="45">
        <v>-410614</v>
      </c>
      <c r="U14" s="45">
        <v>224664</v>
      </c>
      <c r="V14" s="45">
        <v>59894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77217808</v>
      </c>
      <c r="C18" s="26">
        <v>5394000</v>
      </c>
      <c r="D18" s="26">
        <f>VLOOKUP(A1,'2020'!A40:F210,6,FALSE)</f>
        <v>-25201486</v>
      </c>
      <c r="E18" s="17">
        <v>1173000</v>
      </c>
      <c r="F18" s="4">
        <f>D18/E18</f>
        <v>-21.484642796248934</v>
      </c>
      <c r="G18" s="139">
        <v>0</v>
      </c>
      <c r="J18" s="6">
        <v>2020</v>
      </c>
      <c r="K18" s="17">
        <f>VLOOKUP(A1,'2020'!A40:B210,2,FALSE)</f>
        <v>11746832</v>
      </c>
      <c r="L18" s="17">
        <f>VLOOKUP(A1,'2020'!A40:C210,3,FALSE)</f>
        <v>25030279</v>
      </c>
      <c r="M18" s="23">
        <f>VLOOKUP(A1,'2020'!A40:D210,4,FALSE)</f>
        <v>1174683200</v>
      </c>
      <c r="N18" s="6"/>
      <c r="O18" s="6"/>
    </row>
    <row r="19" spans="1:17" x14ac:dyDescent="0.2">
      <c r="A19" s="13">
        <v>2021</v>
      </c>
      <c r="B19" s="26">
        <f>VLOOKUP(A1,'2021'!A40:E210,5,FALSE)</f>
        <v>88628767</v>
      </c>
      <c r="C19" s="26">
        <v>4838000</v>
      </c>
      <c r="D19" s="26">
        <f>VLOOKUP(A1,'2021'!A40:F210,6,FALSE)</f>
        <v>8562882</v>
      </c>
      <c r="E19" s="17">
        <v>1254000</v>
      </c>
      <c r="F19" s="4">
        <f>D19/E19</f>
        <v>6.8284545454545453</v>
      </c>
      <c r="G19" s="140"/>
      <c r="J19" s="6">
        <v>2021</v>
      </c>
      <c r="K19" s="17">
        <f>VLOOKUP(A1,'2021'!A40:B210,2,FALSE)</f>
        <v>11805347</v>
      </c>
      <c r="L19" s="17">
        <f>VLOOKUP(A1,'2021'!A40:C210,3,FALSE)</f>
        <v>42336652</v>
      </c>
      <c r="M19" s="23">
        <f>VLOOKUP(A1,'2021'!A40:D210,4,FALSE)</f>
        <v>1180534700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76189225</v>
      </c>
      <c r="C20" s="26">
        <v>3703000</v>
      </c>
      <c r="D20" s="26">
        <f>VLOOKUP(A1,'2022'!A40:F210,6,FALSE)</f>
        <v>3566996</v>
      </c>
      <c r="E20" s="17">
        <v>1344000</v>
      </c>
      <c r="F20" s="4">
        <f>D20/E20</f>
        <v>2.6540148809523809</v>
      </c>
      <c r="G20" s="140"/>
      <c r="J20" s="13">
        <v>2022</v>
      </c>
      <c r="K20" s="17">
        <f>VLOOKUP(A1,'2022'!A40:B210,2,FALSE)</f>
        <v>14237248</v>
      </c>
      <c r="L20" s="17">
        <f>VLOOKUP(A1,'2022'!A40:C210,3,FALSE)</f>
        <v>36636739</v>
      </c>
      <c r="M20" s="23">
        <f>VLOOKUP(A1,'2022'!A40:D210,4,FALSE)</f>
        <v>1423724800</v>
      </c>
      <c r="N20" s="23"/>
      <c r="O20" s="6"/>
    </row>
    <row r="21" spans="1:17" x14ac:dyDescent="0.2">
      <c r="A21" s="13">
        <v>2023</v>
      </c>
      <c r="B21" s="3">
        <f>VLOOKUP(A1,'2023'!A40:E210,5,FALSE)</f>
        <v>78251619</v>
      </c>
      <c r="C21" s="3">
        <v>3224953</v>
      </c>
      <c r="D21" s="26">
        <f>VLOOKUP(A1,'2023'!A40:F210,6,FALSE)</f>
        <v>418695</v>
      </c>
      <c r="E21" s="3">
        <v>777000</v>
      </c>
      <c r="F21" s="4">
        <f>D21/E21</f>
        <v>0.53886100386100388</v>
      </c>
      <c r="G21" s="141"/>
      <c r="J21" s="13">
        <v>2023</v>
      </c>
      <c r="K21" s="17">
        <f>VLOOKUP(A1,'2023'!A40:B210,2,FALSE)</f>
        <v>14308434</v>
      </c>
      <c r="L21" s="17">
        <f>VLOOKUP(A1,'2023'!A40:C210,3,FALSE)</f>
        <v>38237241</v>
      </c>
      <c r="M21" s="23">
        <f>VLOOKUP(A1,'2023'!A40:D210,4,FALSE)</f>
        <v>1430843400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14308434</v>
      </c>
      <c r="L22" s="17">
        <f>L21</f>
        <v>38237241</v>
      </c>
      <c r="M22" s="23">
        <f>M21</f>
        <v>1430843400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60">
        <v>50000</v>
      </c>
      <c r="D31" s="26">
        <f>VLOOKUP(B31,A18:D21,4,FALSE)</f>
        <v>8562882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0.49726056673986818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0.54303636582451997</v>
      </c>
      <c r="L32" s="13" t="e">
        <f>E22/N22*1000</f>
        <v>#DIV/0!</v>
      </c>
      <c r="N32" s="130" t="s">
        <v>71</v>
      </c>
      <c r="O32" s="131"/>
      <c r="P32" s="74">
        <f>K31*P26</f>
        <v>6.2356475069179469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6.8096760274394796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5.1121555300880583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ECA80-24B3-DC46-B205-5B9D9174CE05}">
  <sheetPr codeName="Sheet84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251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8176548</v>
      </c>
      <c r="D3" s="45">
        <v>-6946193</v>
      </c>
      <c r="E3" s="45">
        <v>1158990</v>
      </c>
      <c r="F3" s="45">
        <v>-311205</v>
      </c>
      <c r="G3" s="45">
        <v>-326339</v>
      </c>
      <c r="H3" s="45">
        <v>-19861</v>
      </c>
      <c r="I3" s="77">
        <f t="shared" ref="I3:I5" si="0">H3/$M$21*1000</f>
        <v>-2.332483632129936E-2</v>
      </c>
      <c r="J3" s="45">
        <v>21224630</v>
      </c>
      <c r="K3" s="45">
        <v>55076155</v>
      </c>
      <c r="L3" s="45">
        <v>33851525</v>
      </c>
      <c r="M3" s="45">
        <v>20260814</v>
      </c>
      <c r="N3" s="45">
        <v>18716915</v>
      </c>
      <c r="O3" s="45">
        <v>8324636</v>
      </c>
      <c r="P3" s="45">
        <v>3425216</v>
      </c>
      <c r="Q3" s="45">
        <v>3315750</v>
      </c>
      <c r="R3" s="45">
        <v>4120212</v>
      </c>
      <c r="S3" s="45">
        <v>196931</v>
      </c>
      <c r="T3" s="45">
        <v>-1516566</v>
      </c>
      <c r="U3" s="45">
        <v>741334</v>
      </c>
      <c r="V3" s="45">
        <v>-578300</v>
      </c>
    </row>
    <row r="4" spans="1:22" x14ac:dyDescent="0.2">
      <c r="B4" t="s">
        <v>21</v>
      </c>
      <c r="C4" s="45">
        <v>7523251</v>
      </c>
      <c r="D4" s="45">
        <v>-6092455</v>
      </c>
      <c r="E4" s="45">
        <v>1394712</v>
      </c>
      <c r="F4" s="45">
        <v>-293470</v>
      </c>
      <c r="G4" s="45">
        <v>-358777</v>
      </c>
      <c r="H4" s="45">
        <v>122031</v>
      </c>
      <c r="I4" s="77">
        <f t="shared" si="0"/>
        <v>0.14331368516814269</v>
      </c>
      <c r="J4" s="45">
        <v>21617402</v>
      </c>
      <c r="K4" s="45">
        <v>54283744</v>
      </c>
      <c r="L4" s="45">
        <v>32666341</v>
      </c>
      <c r="M4" s="45">
        <v>20590977</v>
      </c>
      <c r="N4" s="45">
        <v>17471756</v>
      </c>
      <c r="O4" s="45">
        <v>8488927</v>
      </c>
      <c r="P4" s="45">
        <v>4442619</v>
      </c>
      <c r="Q4" s="45">
        <v>3895460</v>
      </c>
      <c r="R4" s="45">
        <v>2812183</v>
      </c>
      <c r="S4" s="45">
        <v>1286458</v>
      </c>
      <c r="T4" s="45">
        <v>-2042521</v>
      </c>
      <c r="U4" s="45">
        <v>1009146</v>
      </c>
      <c r="V4" s="45">
        <v>253083</v>
      </c>
    </row>
    <row r="5" spans="1:22" x14ac:dyDescent="0.2">
      <c r="B5" t="s">
        <v>22</v>
      </c>
      <c r="C5" s="45">
        <v>8032002</v>
      </c>
      <c r="D5" s="45">
        <v>-6308121</v>
      </c>
      <c r="E5" s="45">
        <v>1687626</v>
      </c>
      <c r="F5" s="45">
        <v>-298161</v>
      </c>
      <c r="G5" s="45">
        <v>-350060</v>
      </c>
      <c r="H5" s="45">
        <v>321135</v>
      </c>
      <c r="I5" s="77">
        <f t="shared" si="0"/>
        <v>0.37714220391926234</v>
      </c>
      <c r="J5" s="45">
        <v>21402753</v>
      </c>
      <c r="K5" s="45">
        <v>52437562</v>
      </c>
      <c r="L5" s="45">
        <v>31034808</v>
      </c>
      <c r="M5" s="45">
        <v>19907364</v>
      </c>
      <c r="N5" s="45">
        <v>16274990</v>
      </c>
      <c r="O5" s="45">
        <v>8230707</v>
      </c>
      <c r="P5" s="45">
        <v>3883196</v>
      </c>
      <c r="Q5" s="45">
        <v>3644263</v>
      </c>
      <c r="R5" s="45">
        <v>3225098</v>
      </c>
      <c r="S5" s="45">
        <v>2706601</v>
      </c>
      <c r="T5" s="45">
        <v>-2540912</v>
      </c>
      <c r="U5" s="45">
        <v>-588782</v>
      </c>
      <c r="V5" s="45">
        <v>-423093</v>
      </c>
    </row>
    <row r="6" spans="1:22" x14ac:dyDescent="0.2">
      <c r="B6" t="s">
        <v>23</v>
      </c>
      <c r="C6" s="45">
        <v>6437793</v>
      </c>
      <c r="D6" s="45">
        <v>-5141296</v>
      </c>
      <c r="E6" s="45">
        <v>1268701</v>
      </c>
      <c r="F6" s="45">
        <v>-237000</v>
      </c>
      <c r="G6" s="45">
        <v>-343813</v>
      </c>
      <c r="H6" s="45">
        <v>-92284</v>
      </c>
      <c r="I6" s="77">
        <f>H6/$M$21*1000</f>
        <v>-0.10837869166078194</v>
      </c>
      <c r="J6" s="45">
        <v>21030284</v>
      </c>
      <c r="K6" s="45">
        <v>52618579</v>
      </c>
      <c r="L6" s="45">
        <v>31588295</v>
      </c>
      <c r="M6" s="45">
        <v>20196228</v>
      </c>
      <c r="N6" s="45">
        <v>17234477</v>
      </c>
      <c r="O6" s="45">
        <v>8410275</v>
      </c>
      <c r="P6" s="45">
        <v>4345280</v>
      </c>
      <c r="Q6" s="45">
        <v>4065754</v>
      </c>
      <c r="R6" s="45">
        <v>2422545</v>
      </c>
      <c r="S6" s="45">
        <v>299734</v>
      </c>
      <c r="T6" s="45">
        <v>-845483</v>
      </c>
      <c r="U6" s="45">
        <v>1456452</v>
      </c>
      <c r="V6" s="45">
        <v>910703</v>
      </c>
    </row>
    <row r="7" spans="1:22" x14ac:dyDescent="0.2">
      <c r="B7" t="s">
        <v>110</v>
      </c>
      <c r="C7" s="45">
        <v>7408216</v>
      </c>
      <c r="D7" s="45">
        <v>-6050266</v>
      </c>
      <c r="E7" s="45">
        <v>1311155</v>
      </c>
      <c r="F7" s="45">
        <v>-325035</v>
      </c>
      <c r="G7" s="45">
        <v>-340163</v>
      </c>
      <c r="H7" s="45">
        <v>84004</v>
      </c>
      <c r="I7" s="77">
        <f t="shared" ref="I7:I9" si="1">H7/$M$20*1000</f>
        <v>9.8654627175591939E-2</v>
      </c>
      <c r="J7" s="45">
        <v>21062036</v>
      </c>
      <c r="K7" s="45">
        <v>52400888</v>
      </c>
      <c r="L7" s="45">
        <v>31338852</v>
      </c>
      <c r="M7" s="45">
        <v>19831788</v>
      </c>
      <c r="N7" s="45">
        <v>17268714</v>
      </c>
      <c r="O7" s="45">
        <v>9132781</v>
      </c>
      <c r="P7" s="45">
        <v>4186720</v>
      </c>
      <c r="Q7" s="45">
        <v>3161701</v>
      </c>
      <c r="R7" s="45">
        <v>2520704</v>
      </c>
      <c r="S7" s="45">
        <v>1473334</v>
      </c>
      <c r="T7" s="45">
        <v>-1574295</v>
      </c>
      <c r="U7" s="45">
        <v>-1070363</v>
      </c>
      <c r="V7" s="45">
        <v>-1171324</v>
      </c>
    </row>
    <row r="8" spans="1:22" x14ac:dyDescent="0.2">
      <c r="B8" t="s">
        <v>109</v>
      </c>
      <c r="C8" s="45">
        <v>7040178</v>
      </c>
      <c r="D8" s="45">
        <v>-5687465</v>
      </c>
      <c r="E8" s="45">
        <v>1326343</v>
      </c>
      <c r="F8" s="45">
        <v>-328172</v>
      </c>
      <c r="G8" s="45">
        <v>-317763</v>
      </c>
      <c r="H8" s="45">
        <v>14514</v>
      </c>
      <c r="I8" s="77">
        <f t="shared" si="1"/>
        <v>1.7045298543242479E-2</v>
      </c>
      <c r="J8" s="45">
        <v>20912836</v>
      </c>
      <c r="K8" s="45">
        <v>53874017</v>
      </c>
      <c r="L8" s="45">
        <v>32961180</v>
      </c>
      <c r="M8" s="45">
        <v>22322617</v>
      </c>
      <c r="N8" s="45">
        <v>18640153</v>
      </c>
      <c r="O8" s="45">
        <v>9628536</v>
      </c>
      <c r="P8" s="45">
        <v>4653404</v>
      </c>
      <c r="Q8" s="45">
        <v>4333025</v>
      </c>
      <c r="R8" s="45">
        <v>2875250</v>
      </c>
      <c r="S8" s="45">
        <v>1525015</v>
      </c>
      <c r="T8" s="45">
        <v>-425798</v>
      </c>
      <c r="U8" s="45">
        <v>-2257601</v>
      </c>
      <c r="V8" s="45">
        <v>-1158384</v>
      </c>
    </row>
    <row r="9" spans="1:22" x14ac:dyDescent="0.2">
      <c r="B9" t="s">
        <v>108</v>
      </c>
      <c r="C9" s="45">
        <v>9133174</v>
      </c>
      <c r="D9" s="45">
        <v>-7078679</v>
      </c>
      <c r="E9" s="45">
        <v>1990632</v>
      </c>
      <c r="F9" s="45">
        <v>-352668</v>
      </c>
      <c r="G9" s="45">
        <v>-347150</v>
      </c>
      <c r="H9" s="45">
        <v>13058</v>
      </c>
      <c r="I9" s="77">
        <f t="shared" si="1"/>
        <v>1.5335366430870905E-2</v>
      </c>
      <c r="J9" s="45">
        <v>21455029</v>
      </c>
      <c r="K9" s="45">
        <v>55617452</v>
      </c>
      <c r="L9" s="45">
        <v>34162422</v>
      </c>
      <c r="M9" s="45">
        <v>24060082</v>
      </c>
      <c r="N9" s="45">
        <v>18811457</v>
      </c>
      <c r="O9" s="45">
        <v>10027793</v>
      </c>
      <c r="P9" s="45">
        <v>4669857</v>
      </c>
      <c r="Q9" s="45">
        <v>5487498</v>
      </c>
      <c r="R9" s="45">
        <v>3040601</v>
      </c>
      <c r="S9" s="45">
        <v>4163533</v>
      </c>
      <c r="T9" s="45">
        <v>-942294</v>
      </c>
      <c r="U9" s="45">
        <v>-3836249</v>
      </c>
      <c r="V9" s="45">
        <v>-615010</v>
      </c>
    </row>
    <row r="10" spans="1:22" x14ac:dyDescent="0.2">
      <c r="B10" t="s">
        <v>107</v>
      </c>
      <c r="C10" s="45">
        <v>8682132</v>
      </c>
      <c r="D10" s="45">
        <v>-6815262</v>
      </c>
      <c r="E10" s="45">
        <v>1830128</v>
      </c>
      <c r="F10" s="45">
        <v>-284081</v>
      </c>
      <c r="G10" s="45">
        <v>-368932</v>
      </c>
      <c r="H10" s="45">
        <v>268127</v>
      </c>
      <c r="I10" s="77">
        <f>H10/$M$20*1000</f>
        <v>0.31488940075127297</v>
      </c>
      <c r="J10" s="45">
        <v>21735573</v>
      </c>
      <c r="K10" s="45">
        <v>61522585</v>
      </c>
      <c r="L10" s="45">
        <v>39787012</v>
      </c>
      <c r="M10" s="45">
        <v>30072735</v>
      </c>
      <c r="N10" s="45">
        <v>20750328</v>
      </c>
      <c r="O10" s="45">
        <v>9539383</v>
      </c>
      <c r="P10" s="45">
        <v>5534387</v>
      </c>
      <c r="Q10" s="45">
        <v>6101129</v>
      </c>
      <c r="R10" s="45">
        <v>8053921</v>
      </c>
      <c r="S10" s="45">
        <v>623418</v>
      </c>
      <c r="T10" s="45">
        <v>-151205</v>
      </c>
      <c r="U10" s="45">
        <v>722708</v>
      </c>
      <c r="V10" s="45">
        <v>1194922</v>
      </c>
    </row>
    <row r="11" spans="1:22" x14ac:dyDescent="0.2">
      <c r="B11" t="s">
        <v>106</v>
      </c>
      <c r="C11" s="45">
        <v>9494605</v>
      </c>
      <c r="D11" s="45">
        <v>-7902600</v>
      </c>
      <c r="E11" s="45">
        <v>1524939</v>
      </c>
      <c r="F11" s="45">
        <v>-325762</v>
      </c>
      <c r="G11" s="45">
        <v>-329770</v>
      </c>
      <c r="H11" s="45">
        <v>207372</v>
      </c>
      <c r="I11" s="77"/>
      <c r="J11" s="45">
        <v>20502167</v>
      </c>
      <c r="K11" s="45">
        <v>61181673</v>
      </c>
      <c r="L11" s="45">
        <v>40679506</v>
      </c>
      <c r="M11" s="45">
        <v>29868859</v>
      </c>
      <c r="N11" s="45">
        <v>22735583</v>
      </c>
      <c r="O11" s="45">
        <v>11604818</v>
      </c>
      <c r="P11" s="45">
        <v>5032076</v>
      </c>
      <c r="Q11" s="45">
        <v>4781520</v>
      </c>
      <c r="R11" s="45">
        <v>7524313</v>
      </c>
      <c r="S11" s="45">
        <v>3827043</v>
      </c>
      <c r="T11" s="45">
        <v>-3619366</v>
      </c>
      <c r="U11" s="45">
        <v>1240004</v>
      </c>
      <c r="V11" s="45">
        <v>1447681</v>
      </c>
    </row>
    <row r="12" spans="1:22" x14ac:dyDescent="0.2">
      <c r="B12" t="s">
        <v>105</v>
      </c>
      <c r="C12" s="45">
        <v>6109246</v>
      </c>
      <c r="D12" s="45">
        <v>-5082897</v>
      </c>
      <c r="E12" s="45">
        <v>959746</v>
      </c>
      <c r="F12" s="45">
        <v>-208491</v>
      </c>
      <c r="G12" s="45">
        <v>-246946</v>
      </c>
      <c r="H12" s="45">
        <v>239000</v>
      </c>
      <c r="I12" s="77"/>
      <c r="J12" s="45">
        <v>19615676</v>
      </c>
      <c r="K12" s="45">
        <v>54273622</v>
      </c>
      <c r="L12" s="45">
        <v>34657945</v>
      </c>
      <c r="M12" s="45">
        <v>28847777</v>
      </c>
      <c r="N12" s="45">
        <v>23216437</v>
      </c>
      <c r="O12" s="45">
        <v>11454815</v>
      </c>
      <c r="P12" s="45">
        <v>7611054</v>
      </c>
      <c r="Q12" s="45">
        <v>3333819</v>
      </c>
      <c r="R12" s="45">
        <v>5354511</v>
      </c>
      <c r="S12" s="45">
        <v>-5332065</v>
      </c>
      <c r="T12" s="45">
        <v>351231</v>
      </c>
      <c r="U12" s="45">
        <v>5273652</v>
      </c>
      <c r="V12" s="45">
        <v>292818</v>
      </c>
    </row>
    <row r="13" spans="1:22" x14ac:dyDescent="0.2">
      <c r="B13" t="s">
        <v>104</v>
      </c>
      <c r="C13" s="45">
        <v>8746535</v>
      </c>
      <c r="D13" s="45">
        <v>-7320563</v>
      </c>
      <c r="E13" s="45">
        <v>1380831</v>
      </c>
      <c r="F13" s="45">
        <v>-277513</v>
      </c>
      <c r="G13" s="45">
        <v>-313244</v>
      </c>
      <c r="H13" s="45">
        <v>343311</v>
      </c>
      <c r="J13" s="45">
        <v>14490570</v>
      </c>
      <c r="K13" s="45">
        <v>48203302</v>
      </c>
      <c r="L13" s="45">
        <v>33712731</v>
      </c>
      <c r="M13" s="45">
        <v>25368594</v>
      </c>
      <c r="N13" s="45">
        <v>23152343</v>
      </c>
      <c r="O13" s="45">
        <v>10446181</v>
      </c>
      <c r="P13" s="45">
        <v>8262080</v>
      </c>
      <c r="Q13" s="45">
        <v>3041551</v>
      </c>
      <c r="R13" s="45">
        <v>2657478</v>
      </c>
      <c r="S13" s="45">
        <v>1095653</v>
      </c>
      <c r="T13" s="45">
        <v>-1907021</v>
      </c>
      <c r="U13" s="45">
        <v>2680948</v>
      </c>
      <c r="V13" s="45">
        <v>1869580</v>
      </c>
    </row>
    <row r="14" spans="1:22" x14ac:dyDescent="0.2">
      <c r="B14" t="s">
        <v>103</v>
      </c>
      <c r="C14" s="45">
        <v>4443570</v>
      </c>
      <c r="D14" s="45">
        <v>-3897860</v>
      </c>
      <c r="E14" s="45">
        <v>515254</v>
      </c>
      <c r="F14" s="45">
        <v>-82260</v>
      </c>
      <c r="G14" s="45">
        <v>-220317</v>
      </c>
      <c r="H14" s="45">
        <v>254064</v>
      </c>
      <c r="J14" s="45">
        <v>8580731</v>
      </c>
      <c r="K14" s="45">
        <v>29947452</v>
      </c>
      <c r="L14" s="45">
        <v>21366720</v>
      </c>
      <c r="M14" s="45">
        <v>14793649</v>
      </c>
      <c r="N14" s="45">
        <v>13379497</v>
      </c>
      <c r="O14" s="45">
        <v>5043453</v>
      </c>
      <c r="P14" s="45">
        <v>6120169</v>
      </c>
      <c r="Q14" s="45">
        <v>1171440</v>
      </c>
      <c r="R14" s="45">
        <v>1980723</v>
      </c>
      <c r="S14" s="45">
        <v>-2102344</v>
      </c>
      <c r="T14" s="45">
        <v>-725312</v>
      </c>
      <c r="U14" s="45">
        <v>2439838</v>
      </c>
      <c r="V14" s="45">
        <v>-387819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17948712</v>
      </c>
      <c r="C18" s="26">
        <v>19600000</v>
      </c>
      <c r="D18" s="26">
        <f>VLOOKUP(A1,'2020'!A40:F210,6,FALSE)</f>
        <v>801705</v>
      </c>
      <c r="E18" s="17">
        <v>780000</v>
      </c>
      <c r="F18" s="4">
        <f>D18/E18</f>
        <v>1.027826923076923</v>
      </c>
      <c r="G18" s="139">
        <v>0</v>
      </c>
      <c r="J18" s="6">
        <v>2020</v>
      </c>
      <c r="K18" s="17">
        <f>VLOOKUP(A1,'2020'!A40:B210,2,FALSE)</f>
        <v>4882440</v>
      </c>
      <c r="L18" s="17">
        <f>VLOOKUP(A1,'2020'!A40:C210,3,FALSE)</f>
        <v>8215186</v>
      </c>
      <c r="M18" s="23">
        <f>VLOOKUP(A1,'2020'!A40:D210,4,FALSE)</f>
        <v>488244000</v>
      </c>
      <c r="N18" s="6"/>
      <c r="O18" s="6"/>
    </row>
    <row r="19" spans="1:17" x14ac:dyDescent="0.2">
      <c r="A19" s="13">
        <v>2021</v>
      </c>
      <c r="B19" s="26">
        <f>VLOOKUP(A1,'2021'!A40:E210,5,FALSE)</f>
        <v>28578398</v>
      </c>
      <c r="C19" s="26">
        <v>28540000</v>
      </c>
      <c r="D19" s="26">
        <f>VLOOKUP(A1,'2021'!A40:F210,6,FALSE)</f>
        <v>1038701</v>
      </c>
      <c r="E19" s="17">
        <v>1028000</v>
      </c>
      <c r="F19" s="4">
        <f>D19/E19</f>
        <v>1.01040953307393</v>
      </c>
      <c r="G19" s="140"/>
      <c r="J19" s="6">
        <v>2021</v>
      </c>
      <c r="K19" s="17">
        <f>VLOOKUP(A1,'2021'!A40:B210,2,FALSE)</f>
        <v>8514957</v>
      </c>
      <c r="L19" s="17">
        <f>VLOOKUP(A1,'2021'!A40:C210,3,FALSE)</f>
        <v>20497801</v>
      </c>
      <c r="M19" s="23">
        <f>VLOOKUP(A1,'2021'!A40:D210,4,FALSE)</f>
        <v>851495793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32088752</v>
      </c>
      <c r="C20" s="3">
        <v>36000000</v>
      </c>
      <c r="D20" s="26">
        <f>VLOOKUP(A1,'2022'!A40:F210,6,FALSE)</f>
        <v>368916</v>
      </c>
      <c r="E20" s="17">
        <v>2094400</v>
      </c>
      <c r="F20" s="4">
        <f>D20/E20</f>
        <v>0.17614400305576777</v>
      </c>
      <c r="G20" s="140"/>
      <c r="J20" s="13">
        <v>2022</v>
      </c>
      <c r="K20" s="17">
        <f>VLOOKUP(A1,'2022'!A40:B210,2,FALSE)</f>
        <v>8514957</v>
      </c>
      <c r="L20" s="17">
        <f>VLOOKUP(A1,'2022'!A40:C210,3,FALSE)</f>
        <v>21043377</v>
      </c>
      <c r="M20" s="23">
        <f>VLOOKUP(A1,'2022'!A40:D210,4,FALSE)</f>
        <v>851495793</v>
      </c>
      <c r="N20" s="23"/>
      <c r="O20" s="6"/>
    </row>
    <row r="21" spans="1:17" x14ac:dyDescent="0.2">
      <c r="A21" s="13">
        <v>2023</v>
      </c>
      <c r="B21" s="3">
        <f>VLOOKUP(A1,'2023'!A40:E210,5,FALSE)</f>
        <v>29998097</v>
      </c>
      <c r="C21" s="3">
        <v>37457000</v>
      </c>
      <c r="D21" s="26">
        <f>VLOOKUP(A1,'2023'!A40:F210,6,FALSE)</f>
        <v>331021</v>
      </c>
      <c r="E21" s="3">
        <v>1017600</v>
      </c>
      <c r="F21" s="4">
        <f>D21/E21</f>
        <v>0.32529579402515724</v>
      </c>
      <c r="G21" s="141"/>
      <c r="J21" s="13">
        <v>2023</v>
      </c>
      <c r="K21" s="17">
        <f>VLOOKUP(A1,'2023'!A40:B210,2,FALSE)</f>
        <v>8514957</v>
      </c>
      <c r="L21" s="17">
        <f>VLOOKUP(A1,'2023'!A40:C210,3,FALSE)</f>
        <v>21224630</v>
      </c>
      <c r="M21" s="23">
        <f>VLOOKUP(A1,'2023'!A40:D210,4,FALSE)</f>
        <v>851495793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8514957</v>
      </c>
      <c r="L22" s="17">
        <f>L21</f>
        <v>21224630</v>
      </c>
      <c r="M22" s="23">
        <f>M21</f>
        <v>851495793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60">
        <v>50500</v>
      </c>
      <c r="D31" s="26">
        <f>VLOOKUP(B31,A18:D21,4,FALSE)</f>
        <v>1038701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0.38875236110532374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1.1950734323827716</v>
      </c>
      <c r="L32" s="13" t="e">
        <f>E22/N22*1000</f>
        <v>#DIV/0!</v>
      </c>
      <c r="N32" s="130" t="s">
        <v>71</v>
      </c>
      <c r="O32" s="131"/>
      <c r="P32" s="74">
        <f>K31*P26</f>
        <v>4.8749546082607598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14.986220842079955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24.926288743272746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C9C3D-13DB-2841-A703-5FB1FEB2DAFD}">
  <sheetPr codeName="Sheet85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201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2605228</v>
      </c>
      <c r="D3" s="45">
        <v>-2155976</v>
      </c>
      <c r="E3" s="45">
        <v>449252</v>
      </c>
      <c r="F3" s="45">
        <v>-28777</v>
      </c>
      <c r="G3" s="45">
        <v>-208183</v>
      </c>
      <c r="H3" s="45">
        <v>70874</v>
      </c>
      <c r="I3" s="77">
        <f t="shared" ref="I3:I5" si="0">H3/$M$21*1000</f>
        <v>0.22789393024063709</v>
      </c>
      <c r="J3" s="45">
        <v>7267407</v>
      </c>
      <c r="K3" s="45">
        <v>20224903</v>
      </c>
      <c r="L3" s="45">
        <v>12957496</v>
      </c>
      <c r="M3" s="45">
        <v>6845022</v>
      </c>
      <c r="N3" s="45">
        <v>4708675</v>
      </c>
      <c r="O3" s="45">
        <v>921076</v>
      </c>
      <c r="P3" s="45">
        <v>2802528</v>
      </c>
      <c r="Q3" s="45">
        <v>2111874</v>
      </c>
      <c r="R3" s="45">
        <v>769176</v>
      </c>
      <c r="S3" s="45">
        <v>372110</v>
      </c>
      <c r="T3" s="45">
        <v>424387</v>
      </c>
      <c r="U3" s="45">
        <v>285302</v>
      </c>
      <c r="V3" s="45">
        <v>1081801</v>
      </c>
    </row>
    <row r="4" spans="1:22" x14ac:dyDescent="0.2">
      <c r="B4" t="s">
        <v>21</v>
      </c>
      <c r="C4" s="45">
        <v>2220330</v>
      </c>
      <c r="D4" s="45">
        <v>-1685999</v>
      </c>
      <c r="E4" s="45">
        <v>534330</v>
      </c>
      <c r="F4" s="45">
        <v>-21524</v>
      </c>
      <c r="G4" s="45">
        <v>-214193</v>
      </c>
      <c r="H4" s="45">
        <v>63628</v>
      </c>
      <c r="I4" s="77">
        <f t="shared" si="0"/>
        <v>0.20459456208696075</v>
      </c>
      <c r="J4" s="45">
        <v>7136132</v>
      </c>
      <c r="K4" s="45">
        <v>19805638</v>
      </c>
      <c r="L4" s="45">
        <v>12669506</v>
      </c>
      <c r="M4" s="45">
        <v>6237185</v>
      </c>
      <c r="N4" s="45">
        <v>4195775</v>
      </c>
      <c r="O4" s="45">
        <v>871861</v>
      </c>
      <c r="P4" s="45">
        <v>2945081</v>
      </c>
      <c r="Q4" s="45">
        <v>1020979</v>
      </c>
      <c r="R4" s="45">
        <v>1159183</v>
      </c>
      <c r="S4" s="45">
        <v>433845</v>
      </c>
      <c r="T4" s="45">
        <v>-128379</v>
      </c>
      <c r="U4" s="45">
        <v>-283673</v>
      </c>
      <c r="V4" s="45">
        <v>21792</v>
      </c>
    </row>
    <row r="5" spans="1:22" x14ac:dyDescent="0.2">
      <c r="B5" t="s">
        <v>22</v>
      </c>
      <c r="C5" s="45">
        <v>1472279</v>
      </c>
      <c r="D5" s="45">
        <v>-1189762</v>
      </c>
      <c r="E5" s="45">
        <v>282516</v>
      </c>
      <c r="F5" s="45">
        <v>-6207</v>
      </c>
      <c r="G5" s="45">
        <v>-219093</v>
      </c>
      <c r="H5" s="45">
        <v>-12595</v>
      </c>
      <c r="I5" s="77">
        <f t="shared" si="0"/>
        <v>-4.0498970728064229E-2</v>
      </c>
      <c r="J5" s="45">
        <v>7069388</v>
      </c>
      <c r="K5" s="45">
        <v>19731768</v>
      </c>
      <c r="L5" s="45">
        <v>12662380</v>
      </c>
      <c r="M5" s="45">
        <v>5975625</v>
      </c>
      <c r="N5" s="45">
        <v>4191690</v>
      </c>
      <c r="O5" s="45">
        <v>1022248</v>
      </c>
      <c r="P5" s="45">
        <v>2679824</v>
      </c>
      <c r="Q5" s="45">
        <v>993780</v>
      </c>
      <c r="R5" s="45">
        <v>1041655</v>
      </c>
      <c r="S5" s="45">
        <v>143467</v>
      </c>
      <c r="T5" s="45">
        <v>16509</v>
      </c>
      <c r="U5" s="45">
        <v>-836752</v>
      </c>
      <c r="V5" s="45">
        <v>-676775</v>
      </c>
    </row>
    <row r="6" spans="1:22" x14ac:dyDescent="0.2">
      <c r="B6" t="s">
        <v>23</v>
      </c>
      <c r="C6" s="45">
        <v>1505169</v>
      </c>
      <c r="D6" s="45">
        <v>-1197509</v>
      </c>
      <c r="E6" s="45">
        <v>307660</v>
      </c>
      <c r="F6" s="45">
        <v>521</v>
      </c>
      <c r="G6" s="45">
        <v>-202320</v>
      </c>
      <c r="H6" s="45">
        <v>14662</v>
      </c>
      <c r="I6" s="77">
        <f>H6/$M$21*1000</f>
        <v>4.7145367909081193E-2</v>
      </c>
      <c r="J6" s="45">
        <v>7236944</v>
      </c>
      <c r="K6" s="45">
        <v>20717955</v>
      </c>
      <c r="L6" s="45">
        <v>13481010</v>
      </c>
      <c r="M6" s="45">
        <v>6900915</v>
      </c>
      <c r="N6" s="45">
        <v>4918369</v>
      </c>
      <c r="O6" s="45">
        <v>920837</v>
      </c>
      <c r="P6" s="45">
        <v>2990464</v>
      </c>
      <c r="Q6" s="45">
        <v>1669779</v>
      </c>
      <c r="R6" s="45">
        <v>1077654</v>
      </c>
      <c r="S6" s="45">
        <v>593</v>
      </c>
      <c r="T6" s="45">
        <v>-254003</v>
      </c>
      <c r="U6" s="45">
        <v>-657456</v>
      </c>
      <c r="V6" s="45">
        <v>-910866</v>
      </c>
    </row>
    <row r="7" spans="1:22" x14ac:dyDescent="0.2">
      <c r="B7" t="s">
        <v>110</v>
      </c>
      <c r="C7" s="45">
        <v>2338543</v>
      </c>
      <c r="D7" s="45">
        <v>-1830974</v>
      </c>
      <c r="E7" s="45">
        <v>507568</v>
      </c>
      <c r="F7" s="45">
        <v>10186</v>
      </c>
      <c r="G7" s="45">
        <v>-203462</v>
      </c>
      <c r="H7" s="45">
        <v>187518</v>
      </c>
      <c r="I7" s="77">
        <f t="shared" ref="I7:I9" si="1">H7/$M$20*1000</f>
        <v>0.69339909927117549</v>
      </c>
      <c r="J7" s="45">
        <v>7061904</v>
      </c>
      <c r="K7" s="45">
        <v>21604468</v>
      </c>
      <c r="L7" s="45">
        <v>14542563</v>
      </c>
      <c r="M7" s="45">
        <v>7916934</v>
      </c>
      <c r="N7" s="45">
        <v>5953193</v>
      </c>
      <c r="O7" s="45">
        <v>890495</v>
      </c>
      <c r="P7" s="45">
        <v>3172289</v>
      </c>
      <c r="Q7" s="45">
        <v>2937188</v>
      </c>
      <c r="R7" s="45">
        <v>655264</v>
      </c>
      <c r="S7" s="45">
        <v>-48520</v>
      </c>
      <c r="T7" s="45">
        <v>-939193</v>
      </c>
      <c r="U7" s="45">
        <v>587689</v>
      </c>
      <c r="V7" s="45">
        <v>-400023</v>
      </c>
    </row>
    <row r="8" spans="1:22" x14ac:dyDescent="0.2">
      <c r="B8" t="s">
        <v>109</v>
      </c>
      <c r="C8" s="45">
        <v>3005929</v>
      </c>
      <c r="D8" s="45">
        <v>-2609749</v>
      </c>
      <c r="E8" s="45">
        <v>396179</v>
      </c>
      <c r="F8" s="45">
        <v>2009</v>
      </c>
      <c r="G8" s="45">
        <v>-161302</v>
      </c>
      <c r="H8" s="45">
        <v>65797</v>
      </c>
      <c r="I8" s="77">
        <f t="shared" si="1"/>
        <v>0.24330240582101736</v>
      </c>
      <c r="J8" s="45">
        <v>6550800</v>
      </c>
      <c r="K8" s="45">
        <v>21276805</v>
      </c>
      <c r="L8" s="45">
        <v>14726004</v>
      </c>
      <c r="M8" s="45">
        <v>8228503</v>
      </c>
      <c r="N8" s="45">
        <v>6180404</v>
      </c>
      <c r="O8" s="45">
        <v>998869</v>
      </c>
      <c r="P8" s="45">
        <v>3541849</v>
      </c>
      <c r="Q8" s="45">
        <v>3349116</v>
      </c>
      <c r="R8" s="45">
        <v>176951</v>
      </c>
      <c r="S8" s="45">
        <v>461047</v>
      </c>
      <c r="T8" s="45">
        <v>-443176</v>
      </c>
      <c r="U8" s="45">
        <v>710238</v>
      </c>
      <c r="V8" s="45">
        <v>728108</v>
      </c>
    </row>
    <row r="9" spans="1:22" x14ac:dyDescent="0.2">
      <c r="B9" t="s">
        <v>108</v>
      </c>
      <c r="C9" s="45">
        <v>1510907</v>
      </c>
      <c r="D9" s="45">
        <v>-1165999</v>
      </c>
      <c r="E9" s="45">
        <v>344907</v>
      </c>
      <c r="F9" s="45">
        <v>1906</v>
      </c>
      <c r="G9" s="45">
        <v>-138183</v>
      </c>
      <c r="H9" s="45">
        <v>63655</v>
      </c>
      <c r="I9" s="77">
        <f t="shared" si="1"/>
        <v>0.23538177489151269</v>
      </c>
      <c r="J9" s="45">
        <v>6501164</v>
      </c>
      <c r="K9" s="45">
        <v>19689048</v>
      </c>
      <c r="L9" s="45">
        <v>13187884</v>
      </c>
      <c r="M9" s="45">
        <v>6647523</v>
      </c>
      <c r="N9" s="45">
        <v>5011590</v>
      </c>
      <c r="O9" s="45">
        <v>954128</v>
      </c>
      <c r="P9" s="45">
        <v>2778323</v>
      </c>
      <c r="Q9" s="45">
        <v>2615317</v>
      </c>
      <c r="R9" s="45">
        <v>152773</v>
      </c>
      <c r="S9" s="45">
        <v>466558</v>
      </c>
      <c r="T9" s="45">
        <v>-696540</v>
      </c>
      <c r="U9" s="45">
        <v>604276</v>
      </c>
      <c r="V9" s="45">
        <v>374294</v>
      </c>
    </row>
    <row r="10" spans="1:22" x14ac:dyDescent="0.2">
      <c r="B10" t="s">
        <v>107</v>
      </c>
      <c r="C10" s="45">
        <v>1477928</v>
      </c>
      <c r="D10" s="45">
        <v>-1127969</v>
      </c>
      <c r="E10" s="45">
        <v>349959</v>
      </c>
      <c r="F10" s="45">
        <v>-5593</v>
      </c>
      <c r="G10" s="45">
        <v>-111543</v>
      </c>
      <c r="H10" s="45">
        <v>133030</v>
      </c>
      <c r="I10" s="77">
        <f>H10/$M$20*1000</f>
        <v>0.49191481445005003</v>
      </c>
      <c r="J10" s="45">
        <v>6434187</v>
      </c>
      <c r="K10" s="45">
        <v>19169516</v>
      </c>
      <c r="L10" s="45">
        <v>12735329</v>
      </c>
      <c r="M10" s="45">
        <v>6426933</v>
      </c>
      <c r="N10" s="45">
        <v>5349126</v>
      </c>
      <c r="O10" s="45">
        <v>765664</v>
      </c>
      <c r="P10" s="45">
        <v>3169896</v>
      </c>
      <c r="Q10" s="45">
        <v>2237410</v>
      </c>
      <c r="R10" s="45">
        <v>139930</v>
      </c>
      <c r="S10" s="45">
        <v>140743</v>
      </c>
      <c r="T10" s="45">
        <v>-1167063</v>
      </c>
      <c r="U10" s="45">
        <v>971999</v>
      </c>
      <c r="V10" s="45">
        <v>-54320</v>
      </c>
    </row>
    <row r="11" spans="1:22" x14ac:dyDescent="0.2">
      <c r="B11" t="s">
        <v>106</v>
      </c>
      <c r="C11" s="45">
        <v>2145676</v>
      </c>
      <c r="D11" s="45">
        <v>-1745723</v>
      </c>
      <c r="E11" s="45">
        <v>399952</v>
      </c>
      <c r="F11" s="45">
        <v>-22854</v>
      </c>
      <c r="G11" s="45">
        <v>-92829</v>
      </c>
      <c r="H11" s="45">
        <v>141061</v>
      </c>
      <c r="I11" s="77"/>
      <c r="J11" s="45">
        <v>6280758</v>
      </c>
      <c r="K11" s="45">
        <v>18796445</v>
      </c>
      <c r="L11" s="45">
        <v>12515687</v>
      </c>
      <c r="M11" s="45">
        <v>6605455</v>
      </c>
      <c r="N11" s="45">
        <v>5885293</v>
      </c>
      <c r="O11" s="45">
        <v>901608</v>
      </c>
      <c r="P11" s="45">
        <v>3139741</v>
      </c>
      <c r="Q11" s="45">
        <v>2291969</v>
      </c>
      <c r="R11" s="45">
        <v>144291</v>
      </c>
      <c r="S11" s="45">
        <v>14470</v>
      </c>
      <c r="T11" s="45">
        <v>-811728</v>
      </c>
      <c r="U11" s="45">
        <v>1306393</v>
      </c>
      <c r="V11" s="45">
        <v>509136</v>
      </c>
    </row>
    <row r="12" spans="1:22" x14ac:dyDescent="0.2">
      <c r="B12" t="s">
        <v>105</v>
      </c>
      <c r="C12" s="45">
        <v>3131207</v>
      </c>
      <c r="D12" s="45">
        <v>-2816485</v>
      </c>
      <c r="E12" s="45">
        <v>314721</v>
      </c>
      <c r="F12" s="45">
        <v>-6195</v>
      </c>
      <c r="G12" s="45">
        <v>-82496</v>
      </c>
      <c r="H12" s="45">
        <v>143882</v>
      </c>
      <c r="I12" s="77"/>
      <c r="J12" s="45">
        <v>6035216</v>
      </c>
      <c r="K12" s="45">
        <v>17797893</v>
      </c>
      <c r="L12" s="45">
        <v>11762677</v>
      </c>
      <c r="M12" s="45">
        <v>6838345</v>
      </c>
      <c r="N12" s="45">
        <v>6245793</v>
      </c>
      <c r="O12" s="45">
        <v>1073664</v>
      </c>
      <c r="P12" s="45">
        <v>3640096</v>
      </c>
      <c r="Q12" s="45">
        <v>1782832</v>
      </c>
      <c r="R12" s="45">
        <v>83240</v>
      </c>
      <c r="S12" s="45">
        <v>964198</v>
      </c>
      <c r="T12" s="45">
        <v>-1448685</v>
      </c>
      <c r="U12" s="45">
        <v>1370270</v>
      </c>
      <c r="V12" s="45">
        <v>885783</v>
      </c>
    </row>
    <row r="13" spans="1:22" x14ac:dyDescent="0.2">
      <c r="B13" t="s">
        <v>104</v>
      </c>
      <c r="C13" s="45">
        <v>2987713</v>
      </c>
      <c r="D13" s="45">
        <v>-2745374</v>
      </c>
      <c r="E13" s="45">
        <v>242338</v>
      </c>
      <c r="F13" s="45">
        <v>-18028</v>
      </c>
      <c r="G13" s="45">
        <v>-77514</v>
      </c>
      <c r="H13" s="45">
        <v>327759</v>
      </c>
      <c r="J13" s="45">
        <v>5846690</v>
      </c>
      <c r="K13" s="45">
        <v>15939967</v>
      </c>
      <c r="L13" s="45">
        <v>10093276</v>
      </c>
      <c r="M13" s="45">
        <v>6257760</v>
      </c>
      <c r="N13" s="45">
        <v>7625807</v>
      </c>
      <c r="O13" s="45">
        <v>1261034</v>
      </c>
      <c r="P13" s="45">
        <v>3594159</v>
      </c>
      <c r="Q13" s="45">
        <v>897049</v>
      </c>
      <c r="R13" s="45">
        <v>101655</v>
      </c>
      <c r="S13" s="45">
        <v>-1469168</v>
      </c>
      <c r="T13" s="45">
        <v>-717889</v>
      </c>
      <c r="U13" s="45">
        <v>1751083</v>
      </c>
      <c r="V13" s="45">
        <v>-435974</v>
      </c>
    </row>
    <row r="14" spans="1:22" x14ac:dyDescent="0.2">
      <c r="B14" t="s">
        <v>103</v>
      </c>
      <c r="C14" s="45">
        <v>1548344</v>
      </c>
      <c r="D14" s="45">
        <v>-1360626</v>
      </c>
      <c r="E14" s="45">
        <v>187717</v>
      </c>
      <c r="F14" s="45">
        <v>-9031</v>
      </c>
      <c r="G14" s="45">
        <v>-58499</v>
      </c>
      <c r="H14" s="45">
        <v>78357</v>
      </c>
      <c r="J14" s="45">
        <v>5152088</v>
      </c>
      <c r="K14" s="45">
        <v>12577126</v>
      </c>
      <c r="L14" s="45">
        <v>7425038</v>
      </c>
      <c r="M14" s="45">
        <v>5657825</v>
      </c>
      <c r="N14" s="45">
        <v>5246179</v>
      </c>
      <c r="O14" s="45">
        <v>976872</v>
      </c>
      <c r="P14" s="45">
        <v>3033796</v>
      </c>
      <c r="Q14" s="45">
        <v>1331632</v>
      </c>
      <c r="R14" s="45">
        <v>66542</v>
      </c>
      <c r="S14" s="45">
        <v>665169</v>
      </c>
      <c r="T14" s="45">
        <v>-2056781</v>
      </c>
      <c r="U14" s="45">
        <v>1248868</v>
      </c>
      <c r="V14" s="45">
        <v>-142743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6678600</v>
      </c>
      <c r="C18" s="26">
        <v>9813000</v>
      </c>
      <c r="D18" s="26">
        <f>VLOOKUP(A1,'2020'!A40:F210,6,FALSE)</f>
        <v>592292</v>
      </c>
      <c r="E18" s="26">
        <v>468868</v>
      </c>
      <c r="F18" s="4">
        <f>D18/E18</f>
        <v>1.2632382674867979</v>
      </c>
      <c r="G18" s="139">
        <v>0</v>
      </c>
      <c r="J18" s="6">
        <v>2020</v>
      </c>
      <c r="K18" s="17">
        <f>VLOOKUP(A1,'2020'!A40:B210,2,FALSE)</f>
        <v>1911881</v>
      </c>
      <c r="L18" s="17">
        <f>VLOOKUP(A1,'2020'!A40:C210,3,FALSE)</f>
        <v>4769526</v>
      </c>
      <c r="M18" s="23">
        <f>VLOOKUP(A1,'2020'!A40:D210,4,FALSE)</f>
        <v>191188159</v>
      </c>
      <c r="N18" s="6"/>
      <c r="O18" s="6"/>
    </row>
    <row r="19" spans="1:17" x14ac:dyDescent="0.2">
      <c r="A19" s="13">
        <v>2021</v>
      </c>
      <c r="B19" s="26">
        <f>VLOOKUP(A1,'2021'!A40:E210,5,FALSE)</f>
        <v>9828463</v>
      </c>
      <c r="C19" s="26">
        <v>8003000</v>
      </c>
      <c r="D19" s="26">
        <f>VLOOKUP(A1,'2021'!A40:F210,6,FALSE)</f>
        <v>695020</v>
      </c>
      <c r="E19" s="26">
        <v>510000</v>
      </c>
      <c r="F19" s="4">
        <f>D19/E19</f>
        <v>1.3627843137254902</v>
      </c>
      <c r="G19" s="140"/>
      <c r="J19" s="6">
        <v>2021</v>
      </c>
      <c r="K19" s="17">
        <f>VLOOKUP(A1,'2021'!A40:B210,2,FALSE)</f>
        <v>2351596</v>
      </c>
      <c r="L19" s="17">
        <f>VLOOKUP(A1,'2021'!A40:C210,3,FALSE)</f>
        <v>6280836</v>
      </c>
      <c r="M19" s="23">
        <f>VLOOKUP(A1,'2021'!A40:D210,4,FALSE)</f>
        <v>235159649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8333309</v>
      </c>
      <c r="C20" s="26">
        <v>11003000</v>
      </c>
      <c r="D20" s="26">
        <f>VLOOKUP(A1,'2022'!A40:F210,6,FALSE)</f>
        <v>450002</v>
      </c>
      <c r="E20" s="26">
        <v>657000</v>
      </c>
      <c r="F20" s="4">
        <f>D20/E20</f>
        <v>0.68493455098934553</v>
      </c>
      <c r="G20" s="140"/>
      <c r="J20" s="13">
        <v>2022</v>
      </c>
      <c r="K20" s="17">
        <f>VLOOKUP(A1,'2022'!A40:B210,2,FALSE)</f>
        <v>2704330</v>
      </c>
      <c r="L20" s="17">
        <f>VLOOKUP(A1,'2022'!A40:C210,3,FALSE)</f>
        <v>7061904</v>
      </c>
      <c r="M20" s="23">
        <f>VLOOKUP(A1,'2022'!A40:D210,4,FALSE)</f>
        <v>270433002</v>
      </c>
      <c r="N20" s="23"/>
      <c r="O20" s="6"/>
    </row>
    <row r="21" spans="1:17" x14ac:dyDescent="0.2">
      <c r="A21" s="13">
        <v>2023</v>
      </c>
      <c r="B21" s="3">
        <f>VLOOKUP(A1,'2023'!A40:E210,5,FALSE)</f>
        <v>7803008</v>
      </c>
      <c r="C21" s="3">
        <v>9450000</v>
      </c>
      <c r="D21" s="26">
        <f>VLOOKUP(A1,'2023'!A40:F210,6,FALSE)</f>
        <v>136569</v>
      </c>
      <c r="E21" s="3">
        <v>511000</v>
      </c>
      <c r="F21" s="4">
        <f>D21/E21</f>
        <v>0.26725831702544034</v>
      </c>
      <c r="G21" s="141"/>
      <c r="J21" s="13">
        <v>2023</v>
      </c>
      <c r="K21" s="17">
        <f>VLOOKUP(A1,'2023'!A40:B210,2,FALSE)</f>
        <v>3109955</v>
      </c>
      <c r="L21" s="17">
        <f>VLOOKUP(A1,'2023'!A40:C210,3,FALSE)</f>
        <v>7267407</v>
      </c>
      <c r="M21" s="23">
        <f>VLOOKUP(A1,'2023'!A40:D210,4,FALSE)</f>
        <v>310995558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3109955</v>
      </c>
      <c r="L22" s="17">
        <f>L21</f>
        <v>7267407</v>
      </c>
      <c r="M22" s="23">
        <f>M21</f>
        <v>310995558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60">
        <v>43000</v>
      </c>
      <c r="D31" s="26">
        <f>VLOOKUP(B31,A18:D21,4,FALSE)</f>
        <v>695020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0.43913488950861479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1.6431102851957777</v>
      </c>
      <c r="L32" s="13" t="e">
        <f>E22/N22*1000</f>
        <v>#DIV/0!</v>
      </c>
      <c r="N32" s="130" t="s">
        <v>71</v>
      </c>
      <c r="O32" s="131"/>
      <c r="P32" s="74">
        <f>K31*P26</f>
        <v>5.5067515144380295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20.60460297635505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23.368201934253992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288168-3F94-B843-8F09-7DDFB5794448}">
  <sheetPr codeName="Sheet86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202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103</v>
      </c>
      <c r="C3" s="45">
        <v>345856</v>
      </c>
      <c r="D3" s="45">
        <v>-293847</v>
      </c>
      <c r="E3" s="45">
        <v>52008</v>
      </c>
      <c r="F3" s="45">
        <v>-320</v>
      </c>
      <c r="G3" s="45">
        <v>-1269</v>
      </c>
      <c r="H3" s="45">
        <v>28515</v>
      </c>
      <c r="I3" s="77">
        <f t="shared" ref="I3:I5" si="0">H3/$M$21*1000</f>
        <v>0.42228075591143077</v>
      </c>
      <c r="J3" s="45">
        <v>1195780</v>
      </c>
      <c r="K3" s="45">
        <v>3139808</v>
      </c>
      <c r="L3" s="45">
        <v>1944027</v>
      </c>
      <c r="M3" s="45">
        <v>2489647</v>
      </c>
      <c r="N3" s="45">
        <v>1664504</v>
      </c>
      <c r="O3" s="45">
        <v>228925</v>
      </c>
      <c r="P3" s="45">
        <v>1212723</v>
      </c>
      <c r="Q3" s="45">
        <v>309482</v>
      </c>
      <c r="R3" s="45">
        <v>689700</v>
      </c>
      <c r="S3" s="45">
        <v>8520</v>
      </c>
      <c r="T3" s="45">
        <v>-74338</v>
      </c>
      <c r="U3" s="45">
        <v>73276</v>
      </c>
      <c r="V3" s="45">
        <v>7457</v>
      </c>
    </row>
    <row r="4" spans="1:22" x14ac:dyDescent="0.2">
      <c r="B4" t="s">
        <v>21</v>
      </c>
      <c r="C4" s="45">
        <v>211018</v>
      </c>
      <c r="D4" s="45">
        <v>-174726</v>
      </c>
      <c r="E4" s="45">
        <v>36292</v>
      </c>
      <c r="F4" s="45">
        <v>-54</v>
      </c>
      <c r="G4" s="45">
        <v>-1508</v>
      </c>
      <c r="H4" s="45">
        <v>17065</v>
      </c>
      <c r="I4" s="77">
        <f t="shared" si="0"/>
        <v>0.25271685427419138</v>
      </c>
      <c r="J4" s="45">
        <v>1320152</v>
      </c>
      <c r="K4" s="45">
        <v>2906116</v>
      </c>
      <c r="L4" s="45">
        <v>1585963</v>
      </c>
      <c r="M4" s="45">
        <v>2033964</v>
      </c>
      <c r="N4" s="45">
        <v>1547673</v>
      </c>
      <c r="O4" s="45">
        <v>120255</v>
      </c>
      <c r="P4" s="45">
        <v>1599841</v>
      </c>
      <c r="Q4" s="45">
        <v>209197</v>
      </c>
      <c r="R4" s="45">
        <v>67000</v>
      </c>
      <c r="S4" s="45">
        <v>32131</v>
      </c>
      <c r="T4" s="45">
        <v>-3554</v>
      </c>
      <c r="U4" s="45">
        <v>1602</v>
      </c>
      <c r="V4" s="45">
        <v>30178</v>
      </c>
    </row>
    <row r="5" spans="1:22" x14ac:dyDescent="0.2">
      <c r="B5" t="s">
        <v>22</v>
      </c>
      <c r="C5" s="45">
        <v>144993</v>
      </c>
      <c r="D5" s="45">
        <v>-107201</v>
      </c>
      <c r="E5" s="45">
        <v>37792</v>
      </c>
      <c r="F5" s="45">
        <v>-93</v>
      </c>
      <c r="G5" s="45">
        <v>-1780</v>
      </c>
      <c r="H5" s="45">
        <v>14009</v>
      </c>
      <c r="I5" s="77">
        <f t="shared" si="0"/>
        <v>0.20746032297258404</v>
      </c>
      <c r="J5" s="45">
        <v>1303086</v>
      </c>
      <c r="K5" s="45">
        <v>2901187</v>
      </c>
      <c r="L5" s="45">
        <v>1598100</v>
      </c>
      <c r="M5" s="45">
        <v>2025469</v>
      </c>
      <c r="N5" s="45">
        <v>1560170</v>
      </c>
      <c r="O5" s="45">
        <v>108552</v>
      </c>
      <c r="P5" s="45">
        <v>1630684</v>
      </c>
      <c r="Q5" s="45">
        <v>177451</v>
      </c>
      <c r="R5" s="45">
        <v>67000</v>
      </c>
      <c r="S5" s="45">
        <v>-6216</v>
      </c>
      <c r="T5" s="45">
        <v>45890</v>
      </c>
      <c r="U5" s="45">
        <v>-10976</v>
      </c>
      <c r="V5" s="45">
        <v>28697</v>
      </c>
    </row>
    <row r="6" spans="1:22" x14ac:dyDescent="0.2">
      <c r="B6" t="s">
        <v>23</v>
      </c>
      <c r="C6" s="45">
        <v>124534</v>
      </c>
      <c r="D6" s="45">
        <v>-99012</v>
      </c>
      <c r="E6" s="45">
        <v>25522</v>
      </c>
      <c r="F6" s="45">
        <v>31</v>
      </c>
      <c r="G6" s="45">
        <v>-2026</v>
      </c>
      <c r="H6" s="45">
        <v>8494</v>
      </c>
      <c r="I6" s="77">
        <f>H6/$M$21*1000</f>
        <v>0.12578827777351195</v>
      </c>
      <c r="J6" s="45">
        <v>1364803</v>
      </c>
      <c r="K6" s="45">
        <v>2873269</v>
      </c>
      <c r="L6" s="45">
        <v>1508465</v>
      </c>
      <c r="M6" s="45">
        <v>1992059</v>
      </c>
      <c r="N6" s="45">
        <v>1471740</v>
      </c>
      <c r="O6" s="45">
        <v>88353</v>
      </c>
      <c r="P6" s="45">
        <v>1599340</v>
      </c>
      <c r="Q6" s="45">
        <v>148541</v>
      </c>
      <c r="R6" s="45">
        <v>110000</v>
      </c>
      <c r="S6" s="45">
        <v>-71366</v>
      </c>
      <c r="T6" s="45">
        <v>36560</v>
      </c>
      <c r="U6" s="45">
        <v>-14718</v>
      </c>
      <c r="V6" s="45">
        <v>-49524</v>
      </c>
    </row>
    <row r="7" spans="1:22" x14ac:dyDescent="0.2">
      <c r="B7" t="s">
        <v>110</v>
      </c>
      <c r="C7" s="45">
        <v>288836</v>
      </c>
      <c r="D7" s="45">
        <v>-243322</v>
      </c>
      <c r="E7" s="45">
        <v>45513</v>
      </c>
      <c r="F7" s="45">
        <v>17776</v>
      </c>
      <c r="G7" s="45">
        <v>-1322</v>
      </c>
      <c r="H7" s="45">
        <v>35019</v>
      </c>
      <c r="I7" s="77">
        <f t="shared" ref="I7:I9" si="1">H7/$M$20*1000</f>
        <v>0.51859897567113422</v>
      </c>
      <c r="J7" s="45">
        <v>1380051</v>
      </c>
      <c r="K7" s="45">
        <v>3018431</v>
      </c>
      <c r="L7" s="45">
        <v>1638380</v>
      </c>
      <c r="M7" s="45">
        <v>2098129</v>
      </c>
      <c r="N7" s="45">
        <v>1601834</v>
      </c>
      <c r="O7" s="45">
        <v>83958</v>
      </c>
      <c r="P7" s="45">
        <v>1628470</v>
      </c>
      <c r="Q7" s="45">
        <v>198299</v>
      </c>
      <c r="R7" s="45">
        <v>146000</v>
      </c>
      <c r="S7" s="45">
        <v>-27722</v>
      </c>
      <c r="T7" s="45">
        <v>48677</v>
      </c>
      <c r="U7" s="45">
        <v>-15468</v>
      </c>
      <c r="V7" s="45">
        <v>5487</v>
      </c>
    </row>
    <row r="8" spans="1:22" x14ac:dyDescent="0.2">
      <c r="B8" t="s">
        <v>109</v>
      </c>
      <c r="C8" s="45">
        <v>403532</v>
      </c>
      <c r="D8" s="45">
        <v>-361534</v>
      </c>
      <c r="E8" s="45">
        <v>41997</v>
      </c>
      <c r="F8" s="45">
        <v>467</v>
      </c>
      <c r="G8" s="45">
        <v>-1207</v>
      </c>
      <c r="H8" s="45">
        <v>10244</v>
      </c>
      <c r="I8" s="77">
        <f t="shared" si="1"/>
        <v>0.15170415793640882</v>
      </c>
      <c r="J8" s="45">
        <v>1345031</v>
      </c>
      <c r="K8" s="45">
        <v>3023542</v>
      </c>
      <c r="L8" s="45">
        <v>1678510</v>
      </c>
      <c r="M8" s="45">
        <v>2129522</v>
      </c>
      <c r="N8" s="45">
        <v>1642702</v>
      </c>
      <c r="O8" s="45">
        <v>137285</v>
      </c>
      <c r="P8" s="45">
        <v>1591276</v>
      </c>
      <c r="Q8" s="45">
        <v>193910</v>
      </c>
      <c r="R8" s="45">
        <v>158034</v>
      </c>
      <c r="S8" s="45">
        <v>106146</v>
      </c>
      <c r="T8" s="45">
        <v>-90755</v>
      </c>
      <c r="U8" s="45">
        <v>-67308</v>
      </c>
      <c r="V8" s="45">
        <v>-51917</v>
      </c>
    </row>
    <row r="9" spans="1:22" x14ac:dyDescent="0.2">
      <c r="B9" t="s">
        <v>108</v>
      </c>
      <c r="C9" s="45">
        <v>361156</v>
      </c>
      <c r="D9" s="45">
        <v>-303339</v>
      </c>
      <c r="E9" s="45">
        <v>57816</v>
      </c>
      <c r="F9" s="45">
        <v>1099</v>
      </c>
      <c r="G9" s="45">
        <v>-1739</v>
      </c>
      <c r="H9" s="45">
        <v>18117</v>
      </c>
      <c r="I9" s="77">
        <f t="shared" si="1"/>
        <v>0.26829600052068708</v>
      </c>
      <c r="J9" s="45">
        <v>1334786</v>
      </c>
      <c r="K9" s="45">
        <v>2897688</v>
      </c>
      <c r="L9" s="45">
        <v>1562901</v>
      </c>
      <c r="M9" s="45">
        <v>2044645</v>
      </c>
      <c r="N9" s="45">
        <v>1530086</v>
      </c>
      <c r="O9" s="45">
        <v>174605</v>
      </c>
      <c r="P9" s="45">
        <v>1447698</v>
      </c>
      <c r="Q9" s="45">
        <v>242908</v>
      </c>
      <c r="R9" s="45">
        <v>124034</v>
      </c>
      <c r="S9" s="45">
        <v>-44435</v>
      </c>
      <c r="T9" s="45">
        <v>2752</v>
      </c>
      <c r="U9" s="45">
        <v>-14114</v>
      </c>
      <c r="V9" s="45">
        <v>-55797</v>
      </c>
    </row>
    <row r="10" spans="1:22" x14ac:dyDescent="0.2">
      <c r="B10" t="s">
        <v>107</v>
      </c>
      <c r="C10" s="45">
        <v>268525</v>
      </c>
      <c r="D10" s="45">
        <v>-227971</v>
      </c>
      <c r="E10" s="45">
        <v>40553</v>
      </c>
      <c r="F10" s="45">
        <v>608</v>
      </c>
      <c r="G10" s="45">
        <v>-1828</v>
      </c>
      <c r="H10" s="45">
        <v>13245</v>
      </c>
      <c r="I10" s="77">
        <f>H10/$M$20*1000</f>
        <v>0.19614619014718221</v>
      </c>
      <c r="J10" s="45">
        <v>1389457</v>
      </c>
      <c r="K10" s="45">
        <v>3952457</v>
      </c>
      <c r="L10" s="45">
        <v>2562999</v>
      </c>
      <c r="M10" s="45">
        <v>3105854</v>
      </c>
      <c r="N10" s="45">
        <v>2511503</v>
      </c>
      <c r="O10" s="45">
        <v>300572</v>
      </c>
      <c r="P10" s="45">
        <v>2306983</v>
      </c>
      <c r="Q10" s="45">
        <v>297880</v>
      </c>
      <c r="R10" s="45">
        <v>136034</v>
      </c>
      <c r="S10" s="45">
        <v>-96120</v>
      </c>
      <c r="T10" s="45">
        <v>51215</v>
      </c>
      <c r="U10" s="45">
        <v>23028</v>
      </c>
      <c r="V10" s="45">
        <v>-21875</v>
      </c>
    </row>
    <row r="11" spans="1:22" x14ac:dyDescent="0.2">
      <c r="B11" t="s">
        <v>106</v>
      </c>
      <c r="C11" s="45">
        <v>309976</v>
      </c>
      <c r="D11" s="45">
        <v>-253659</v>
      </c>
      <c r="E11" s="45">
        <v>56316</v>
      </c>
      <c r="F11" s="45">
        <v>71474</v>
      </c>
      <c r="G11" s="45">
        <v>-1460</v>
      </c>
      <c r="H11" s="45">
        <v>70425</v>
      </c>
      <c r="I11" s="77"/>
      <c r="J11" s="45">
        <v>1376211</v>
      </c>
      <c r="K11" s="45">
        <v>4426905</v>
      </c>
      <c r="L11" s="45">
        <v>3050693</v>
      </c>
      <c r="M11" s="45">
        <v>3575129</v>
      </c>
      <c r="N11" s="45">
        <v>2928989</v>
      </c>
      <c r="O11" s="45">
        <v>301007</v>
      </c>
      <c r="P11" s="45">
        <v>2694193</v>
      </c>
      <c r="Q11" s="45">
        <v>319646</v>
      </c>
      <c r="R11" s="45">
        <v>194034</v>
      </c>
      <c r="S11" s="45">
        <v>38294</v>
      </c>
      <c r="T11" s="45">
        <v>-13017</v>
      </c>
      <c r="U11" s="45">
        <v>-6098</v>
      </c>
      <c r="V11" s="45">
        <v>19179</v>
      </c>
    </row>
    <row r="12" spans="1:22" x14ac:dyDescent="0.2">
      <c r="B12" t="s">
        <v>105</v>
      </c>
      <c r="C12" s="45">
        <v>1612745</v>
      </c>
      <c r="D12" s="45">
        <v>-1460409</v>
      </c>
      <c r="E12" s="45">
        <v>152335</v>
      </c>
      <c r="F12" s="45">
        <v>-11403</v>
      </c>
      <c r="G12" s="45">
        <v>-1416</v>
      </c>
      <c r="H12" s="45">
        <v>101272</v>
      </c>
      <c r="I12" s="77"/>
      <c r="J12" s="45">
        <v>1305785</v>
      </c>
      <c r="K12" s="45">
        <v>4518027</v>
      </c>
      <c r="L12" s="45">
        <v>3212241</v>
      </c>
      <c r="M12" s="45">
        <v>3705794</v>
      </c>
      <c r="N12" s="45">
        <v>3002669</v>
      </c>
      <c r="O12" s="45">
        <v>236267</v>
      </c>
      <c r="P12" s="45">
        <v>2906669</v>
      </c>
      <c r="Q12" s="45">
        <v>300522</v>
      </c>
      <c r="R12" s="45">
        <v>250534</v>
      </c>
      <c r="S12" s="45">
        <v>-7769</v>
      </c>
      <c r="T12" s="45">
        <v>159084</v>
      </c>
      <c r="U12" s="45">
        <v>7627</v>
      </c>
      <c r="V12" s="45">
        <v>158941</v>
      </c>
    </row>
    <row r="13" spans="1:22" x14ac:dyDescent="0.2">
      <c r="B13" t="s">
        <v>104</v>
      </c>
      <c r="C13" s="45">
        <v>1360561</v>
      </c>
      <c r="D13" s="45">
        <v>-1300843</v>
      </c>
      <c r="E13" s="45">
        <v>59717</v>
      </c>
      <c r="F13" s="45">
        <v>25593</v>
      </c>
      <c r="G13" s="45">
        <v>-1557</v>
      </c>
      <c r="H13" s="45">
        <v>71542</v>
      </c>
      <c r="J13" s="45">
        <v>1204513</v>
      </c>
      <c r="K13" s="45">
        <v>3429842</v>
      </c>
      <c r="L13" s="45">
        <v>2225329</v>
      </c>
      <c r="M13" s="45">
        <v>2655096</v>
      </c>
      <c r="N13" s="45">
        <v>2031312</v>
      </c>
      <c r="O13" s="45">
        <v>362686</v>
      </c>
      <c r="P13" s="45">
        <v>1586180</v>
      </c>
      <c r="Q13" s="45">
        <v>141964</v>
      </c>
      <c r="R13" s="45">
        <v>507234</v>
      </c>
      <c r="S13" s="45">
        <v>-218822</v>
      </c>
      <c r="T13" s="45">
        <v>80348</v>
      </c>
      <c r="U13" s="45">
        <v>-29004</v>
      </c>
      <c r="V13" s="45">
        <v>-167478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3346394</v>
      </c>
      <c r="C18" s="26">
        <v>2500000</v>
      </c>
      <c r="D18" s="26">
        <f>VLOOKUP(A1,'2020'!A40:F210,6,FALSE)</f>
        <v>262198</v>
      </c>
      <c r="E18" s="17">
        <v>160000</v>
      </c>
      <c r="F18" s="4">
        <f>D18/E18</f>
        <v>1.6387375</v>
      </c>
      <c r="G18" s="139">
        <v>0</v>
      </c>
      <c r="J18" s="6">
        <v>2020</v>
      </c>
      <c r="K18" s="17">
        <f>VLOOKUP(A1,'2020'!A40:B210,2,FALSE)</f>
        <v>360149</v>
      </c>
      <c r="L18" s="17">
        <f>VLOOKUP(A1,'2020'!A40:C210,3,FALSE)</f>
        <v>1167264</v>
      </c>
      <c r="M18" s="23">
        <f>VLOOKUP(A1,'2020'!A40:D210,4,FALSE)</f>
        <v>36014952</v>
      </c>
      <c r="N18" s="6"/>
      <c r="O18" s="6"/>
    </row>
    <row r="19" spans="1:17" x14ac:dyDescent="0.2">
      <c r="A19" s="13">
        <v>2021</v>
      </c>
      <c r="B19" s="26">
        <f>VLOOKUP(A1,'2021'!A40:E210,5,FALSE)</f>
        <v>3629140</v>
      </c>
      <c r="C19" s="26">
        <v>3681000</v>
      </c>
      <c r="D19" s="26">
        <f>VLOOKUP(A1,'2021'!A40:F210,6,FALSE)</f>
        <v>271756</v>
      </c>
      <c r="E19" s="17">
        <v>270000</v>
      </c>
      <c r="F19" s="4">
        <f>D19/E19</f>
        <v>1.0065037037037037</v>
      </c>
      <c r="G19" s="140"/>
      <c r="J19" s="6">
        <v>2021</v>
      </c>
      <c r="K19" s="17">
        <f>VLOOKUP(A1,'2021'!A40:B210,2,FALSE)</f>
        <v>450181</v>
      </c>
      <c r="L19" s="17">
        <f>VLOOKUP(A1,'2021'!A40:C210,3,FALSE)</f>
        <v>1376211</v>
      </c>
      <c r="M19" s="23">
        <f>VLOOKUP(A1,'2021'!A40:D210,4,FALSE)</f>
        <v>45018141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1322050</v>
      </c>
      <c r="C20" s="26">
        <v>1927000</v>
      </c>
      <c r="D20" s="26">
        <f>VLOOKUP(A1,'2022'!A40:F210,6,FALSE)</f>
        <v>76628</v>
      </c>
      <c r="E20" s="17">
        <v>100000</v>
      </c>
      <c r="F20" s="4">
        <f>D20/E20</f>
        <v>0.76627999999999996</v>
      </c>
      <c r="G20" s="140"/>
      <c r="J20" s="13">
        <v>2022</v>
      </c>
      <c r="K20" s="17">
        <f>VLOOKUP(A1,'2022'!A40:B210,2,FALSE)</f>
        <v>675261</v>
      </c>
      <c r="L20" s="17">
        <f>VLOOKUP(A1,'2022'!A40:C210,3,FALSE)</f>
        <v>1380051</v>
      </c>
      <c r="M20" s="23">
        <f>VLOOKUP(A1,'2022'!A40:D210,4,FALSE)</f>
        <v>67526165</v>
      </c>
      <c r="N20" s="23"/>
      <c r="O20" s="6"/>
    </row>
    <row r="21" spans="1:17" x14ac:dyDescent="0.2">
      <c r="A21" s="13">
        <v>2023</v>
      </c>
      <c r="B21" s="3">
        <f>VLOOKUP(A1,'2023'!A40:E210,5,FALSE)</f>
        <v>1061339</v>
      </c>
      <c r="C21" s="3">
        <v>1363700</v>
      </c>
      <c r="D21" s="26">
        <f>VLOOKUP(A1,'2023'!A40:F210,6,FALSE)</f>
        <v>53014</v>
      </c>
      <c r="E21" s="3">
        <v>51300</v>
      </c>
      <c r="F21" s="4">
        <f>D21/E21</f>
        <v>1.0334113060428849</v>
      </c>
      <c r="G21" s="141"/>
      <c r="J21" s="13">
        <v>2023</v>
      </c>
      <c r="K21" s="17">
        <f>VLOOKUP(A1,'2023'!A40:B210,2,FALSE)</f>
        <v>675261</v>
      </c>
      <c r="L21" s="17">
        <f>VLOOKUP(A1,'2023'!A40:C210,3,FALSE)</f>
        <v>1333598</v>
      </c>
      <c r="M21" s="23">
        <f>VLOOKUP(A1,'2023'!A40:D210,4,FALSE)</f>
        <v>67526165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675261</v>
      </c>
      <c r="L22" s="17">
        <f>L21</f>
        <v>1333598</v>
      </c>
      <c r="M22" s="23">
        <f>M21</f>
        <v>67526165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60">
        <v>47400</v>
      </c>
      <c r="D31" s="26">
        <f>VLOOKUP(B31,A18:D21,4,FALSE)</f>
        <v>271756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1.0082462109317181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0.75970551563234789</v>
      </c>
      <c r="L32" s="13" t="e">
        <f>E22/N22*1000</f>
        <v>#DIV/0!</v>
      </c>
      <c r="N32" s="130" t="s">
        <v>71</v>
      </c>
      <c r="O32" s="131"/>
      <c r="P32" s="74">
        <f>K31*P26</f>
        <v>12.643407485083744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9.5267071660296416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17.708409769753697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CAA15A-F1EE-7D48-A0AC-63259677C6AB}">
  <sheetPr codeName="Sheet16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209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41932747</v>
      </c>
      <c r="D3" s="45">
        <v>-39404042</v>
      </c>
      <c r="E3" s="45">
        <v>2528704</v>
      </c>
      <c r="F3" s="45">
        <v>-356282</v>
      </c>
      <c r="G3" s="45">
        <v>-84734</v>
      </c>
      <c r="H3" s="45">
        <v>2279145</v>
      </c>
      <c r="I3" s="77">
        <f t="shared" ref="I3:I5" si="0">H3/$M$21*1000</f>
        <v>0.73508959273485042</v>
      </c>
      <c r="J3" s="45">
        <v>57130996</v>
      </c>
      <c r="K3" s="45">
        <v>86453428</v>
      </c>
      <c r="L3" s="45">
        <v>29322432</v>
      </c>
      <c r="M3" s="45">
        <v>68545916</v>
      </c>
      <c r="N3" s="45">
        <v>28438528</v>
      </c>
      <c r="O3" s="45">
        <v>15352101</v>
      </c>
      <c r="P3" s="45">
        <v>14998729</v>
      </c>
      <c r="Q3" s="45">
        <v>17000621</v>
      </c>
      <c r="R3" s="45">
        <v>21121666</v>
      </c>
      <c r="S3" s="45">
        <v>-670938</v>
      </c>
      <c r="T3" s="45">
        <v>-2965452</v>
      </c>
      <c r="U3" s="45">
        <v>1926965</v>
      </c>
      <c r="V3" s="45">
        <v>-1709424</v>
      </c>
    </row>
    <row r="4" spans="1:22" x14ac:dyDescent="0.2">
      <c r="B4" t="s">
        <v>21</v>
      </c>
      <c r="C4" s="45">
        <v>37755693</v>
      </c>
      <c r="D4" s="45">
        <v>-33925168</v>
      </c>
      <c r="E4" s="45">
        <v>3830525</v>
      </c>
      <c r="F4" s="45">
        <v>-176396</v>
      </c>
      <c r="G4" s="45">
        <v>-46300</v>
      </c>
      <c r="H4" s="45">
        <v>3260330</v>
      </c>
      <c r="I4" s="77">
        <f t="shared" si="0"/>
        <v>1.0515498802758116</v>
      </c>
      <c r="J4" s="45">
        <v>54867757</v>
      </c>
      <c r="K4" s="45">
        <v>88917628</v>
      </c>
      <c r="L4" s="45">
        <v>34049871</v>
      </c>
      <c r="M4" s="45">
        <v>70494555</v>
      </c>
      <c r="N4" s="45">
        <v>33150703</v>
      </c>
      <c r="O4" s="45">
        <v>18119364</v>
      </c>
      <c r="P4" s="45">
        <v>15810768</v>
      </c>
      <c r="Q4" s="45">
        <v>18560747</v>
      </c>
      <c r="R4" s="45">
        <v>17909666</v>
      </c>
      <c r="S4" s="45">
        <v>3316113</v>
      </c>
      <c r="T4" s="45">
        <v>-8177363</v>
      </c>
      <c r="U4" s="45">
        <v>3433316</v>
      </c>
      <c r="V4" s="45">
        <v>-1427933</v>
      </c>
    </row>
    <row r="5" spans="1:22" x14ac:dyDescent="0.2">
      <c r="B5" t="s">
        <v>22</v>
      </c>
      <c r="C5" s="45">
        <v>33669033</v>
      </c>
      <c r="D5" s="45">
        <v>-32491365</v>
      </c>
      <c r="E5" s="45">
        <v>1177668</v>
      </c>
      <c r="F5" s="45">
        <v>-176117</v>
      </c>
      <c r="G5" s="45">
        <v>-44107</v>
      </c>
      <c r="H5" s="45">
        <v>1341097</v>
      </c>
      <c r="I5" s="77">
        <f t="shared" si="0"/>
        <v>0.43254222418842575</v>
      </c>
      <c r="J5" s="45">
        <v>51630787</v>
      </c>
      <c r="K5" s="45">
        <v>75039331</v>
      </c>
      <c r="L5" s="45">
        <v>23408543</v>
      </c>
      <c r="M5" s="45">
        <v>56089374</v>
      </c>
      <c r="N5" s="45">
        <v>22141845</v>
      </c>
      <c r="O5" s="45">
        <v>14106497</v>
      </c>
      <c r="P5" s="45">
        <v>12665170</v>
      </c>
      <c r="Q5" s="45">
        <v>19857934</v>
      </c>
      <c r="R5" s="45">
        <v>9372266</v>
      </c>
      <c r="S5" s="45">
        <v>2515385</v>
      </c>
      <c r="T5" s="45">
        <v>-2230930</v>
      </c>
      <c r="U5" s="45">
        <v>-2245934</v>
      </c>
      <c r="V5" s="45">
        <v>-1961480</v>
      </c>
    </row>
    <row r="6" spans="1:22" x14ac:dyDescent="0.2">
      <c r="B6" t="s">
        <v>23</v>
      </c>
      <c r="C6" s="45">
        <v>34065891</v>
      </c>
      <c r="D6" s="45">
        <v>-31994381</v>
      </c>
      <c r="E6" s="45">
        <v>2071509</v>
      </c>
      <c r="F6" s="45">
        <v>-325325</v>
      </c>
      <c r="G6" s="45">
        <v>-112512</v>
      </c>
      <c r="H6" s="45">
        <v>1629199</v>
      </c>
      <c r="I6" s="77">
        <f>H6/$M$21*1000</f>
        <v>0.52546337744813321</v>
      </c>
      <c r="J6" s="45">
        <v>52811286</v>
      </c>
      <c r="K6" s="45">
        <v>72321155</v>
      </c>
      <c r="L6" s="45">
        <v>19509869</v>
      </c>
      <c r="M6" s="45">
        <v>52851457</v>
      </c>
      <c r="N6" s="45">
        <v>18229239</v>
      </c>
      <c r="O6" s="45">
        <v>10828885</v>
      </c>
      <c r="P6" s="45">
        <v>13360658</v>
      </c>
      <c r="Q6" s="45">
        <v>21692189</v>
      </c>
      <c r="R6" s="45">
        <v>6872266</v>
      </c>
      <c r="S6" s="45">
        <v>6511110</v>
      </c>
      <c r="T6" s="45">
        <v>-4500311</v>
      </c>
      <c r="U6" s="45">
        <v>-3289265</v>
      </c>
      <c r="V6" s="45">
        <v>-1278466</v>
      </c>
    </row>
    <row r="7" spans="1:22" x14ac:dyDescent="0.2">
      <c r="B7" t="s">
        <v>110</v>
      </c>
      <c r="C7" s="45">
        <v>40429748</v>
      </c>
      <c r="D7" s="45">
        <v>-38702997</v>
      </c>
      <c r="E7" s="45">
        <v>1726750</v>
      </c>
      <c r="F7" s="45">
        <v>-319760</v>
      </c>
      <c r="G7" s="45">
        <v>-49739</v>
      </c>
      <c r="H7" s="45">
        <v>1498602</v>
      </c>
      <c r="I7" s="77">
        <f t="shared" ref="I7:I9" si="1">H7/$M$20*1000</f>
        <v>0.48334210146859119</v>
      </c>
      <c r="J7" s="45">
        <v>50914932</v>
      </c>
      <c r="K7" s="45">
        <v>77796109</v>
      </c>
      <c r="L7" s="45">
        <v>26881177</v>
      </c>
      <c r="M7" s="45">
        <v>57779311</v>
      </c>
      <c r="N7" s="45">
        <v>25600036</v>
      </c>
      <c r="O7" s="45">
        <v>16349489</v>
      </c>
      <c r="P7" s="45">
        <v>16324166</v>
      </c>
      <c r="Q7" s="45">
        <v>22853096</v>
      </c>
      <c r="R7" s="45">
        <v>2172266</v>
      </c>
      <c r="S7" s="45">
        <v>-7007364</v>
      </c>
      <c r="T7" s="45">
        <v>5595096</v>
      </c>
      <c r="U7" s="45">
        <v>5127609</v>
      </c>
      <c r="V7" s="45">
        <v>3715341</v>
      </c>
    </row>
    <row r="8" spans="1:22" x14ac:dyDescent="0.2">
      <c r="B8" t="s">
        <v>109</v>
      </c>
      <c r="C8" s="45">
        <v>39570169</v>
      </c>
      <c r="D8" s="45">
        <v>-38913015</v>
      </c>
      <c r="E8" s="45">
        <v>654043</v>
      </c>
      <c r="F8" s="45">
        <v>-156502</v>
      </c>
      <c r="G8" s="45">
        <v>-42634</v>
      </c>
      <c r="H8" s="45">
        <v>478614</v>
      </c>
      <c r="I8" s="77">
        <f t="shared" si="1"/>
        <v>0.15436673416443344</v>
      </c>
      <c r="J8" s="45">
        <v>49421765</v>
      </c>
      <c r="K8" s="45">
        <v>74243122</v>
      </c>
      <c r="L8" s="45">
        <v>24821356</v>
      </c>
      <c r="M8" s="45">
        <v>53679195</v>
      </c>
      <c r="N8" s="45">
        <v>23534424</v>
      </c>
      <c r="O8" s="45">
        <v>13821394</v>
      </c>
      <c r="P8" s="45">
        <v>13291715</v>
      </c>
      <c r="Q8" s="45">
        <v>19139979</v>
      </c>
      <c r="R8" s="45">
        <v>7384266</v>
      </c>
      <c r="S8" s="45">
        <v>1022821</v>
      </c>
      <c r="T8" s="45">
        <v>516081</v>
      </c>
      <c r="U8" s="45">
        <v>-834994</v>
      </c>
      <c r="V8" s="45">
        <v>703908</v>
      </c>
    </row>
    <row r="9" spans="1:22" x14ac:dyDescent="0.2">
      <c r="B9" t="s">
        <v>108</v>
      </c>
      <c r="C9" s="45">
        <v>52391131</v>
      </c>
      <c r="D9" s="45">
        <v>-41493443</v>
      </c>
      <c r="E9" s="45">
        <v>10897688</v>
      </c>
      <c r="F9" s="45">
        <v>-191900</v>
      </c>
      <c r="G9" s="45">
        <v>-75037</v>
      </c>
      <c r="H9" s="45">
        <v>10149128</v>
      </c>
      <c r="I9" s="77">
        <f t="shared" si="1"/>
        <v>3.2733846982679324</v>
      </c>
      <c r="J9" s="45">
        <v>48966827</v>
      </c>
      <c r="K9" s="45">
        <v>81261419</v>
      </c>
      <c r="L9" s="45">
        <v>32294592</v>
      </c>
      <c r="M9" s="45">
        <v>60115790</v>
      </c>
      <c r="N9" s="45">
        <v>31003528</v>
      </c>
      <c r="O9" s="45">
        <v>14620572</v>
      </c>
      <c r="P9" s="45">
        <v>19222670</v>
      </c>
      <c r="Q9" s="45">
        <v>18445027</v>
      </c>
      <c r="R9" s="45">
        <v>7778266</v>
      </c>
      <c r="S9" s="45">
        <v>6664206</v>
      </c>
      <c r="T9" s="45">
        <v>-2913716</v>
      </c>
      <c r="U9" s="45">
        <v>-3861094</v>
      </c>
      <c r="V9" s="45">
        <v>-110605</v>
      </c>
    </row>
    <row r="10" spans="1:22" x14ac:dyDescent="0.2">
      <c r="B10" t="s">
        <v>107</v>
      </c>
      <c r="C10" s="45">
        <v>34783091</v>
      </c>
      <c r="D10" s="45">
        <v>-32171267</v>
      </c>
      <c r="E10" s="45">
        <v>2611823</v>
      </c>
      <c r="F10" s="45">
        <v>-248873</v>
      </c>
      <c r="G10" s="45">
        <v>-85801</v>
      </c>
      <c r="H10" s="45">
        <v>2324074</v>
      </c>
      <c r="I10" s="77">
        <f>H10/$M$20*1000</f>
        <v>0.74958048309592173</v>
      </c>
      <c r="J10" s="45">
        <v>39876036</v>
      </c>
      <c r="K10" s="45">
        <v>70397926</v>
      </c>
      <c r="L10" s="45">
        <v>30521889</v>
      </c>
      <c r="M10" s="45">
        <v>48752546</v>
      </c>
      <c r="N10" s="45">
        <v>28727744</v>
      </c>
      <c r="O10" s="45">
        <v>11947068</v>
      </c>
      <c r="P10" s="45">
        <v>13381387</v>
      </c>
      <c r="Q10" s="45">
        <v>18555456</v>
      </c>
      <c r="R10" s="45">
        <v>4809668</v>
      </c>
      <c r="S10" s="45">
        <v>5386392</v>
      </c>
      <c r="T10" s="45">
        <v>-405731</v>
      </c>
      <c r="U10" s="45">
        <v>-2768888</v>
      </c>
      <c r="V10" s="45">
        <v>2211772</v>
      </c>
    </row>
    <row r="11" spans="1:22" x14ac:dyDescent="0.2">
      <c r="B11" t="s">
        <v>106</v>
      </c>
      <c r="C11" s="45">
        <v>34522481</v>
      </c>
      <c r="D11" s="45">
        <v>-31316764</v>
      </c>
      <c r="E11" s="45">
        <v>3174850</v>
      </c>
      <c r="F11" s="45">
        <v>-223619</v>
      </c>
      <c r="G11" s="45">
        <v>-99928</v>
      </c>
      <c r="H11" s="45">
        <v>2683985</v>
      </c>
      <c r="I11" s="77"/>
      <c r="J11" s="45">
        <v>37553331</v>
      </c>
      <c r="K11" s="45">
        <v>66785334</v>
      </c>
      <c r="L11" s="45">
        <v>29232003</v>
      </c>
      <c r="M11" s="45">
        <v>44548083</v>
      </c>
      <c r="N11" s="45">
        <v>26940590</v>
      </c>
      <c r="O11" s="45">
        <v>10316706</v>
      </c>
      <c r="P11" s="45">
        <v>13645246</v>
      </c>
      <c r="Q11" s="45">
        <v>16345674</v>
      </c>
      <c r="R11" s="45">
        <v>4189568</v>
      </c>
      <c r="S11" s="45">
        <v>6233704</v>
      </c>
      <c r="T11" s="45">
        <v>-1110965</v>
      </c>
      <c r="U11" s="45">
        <v>-1225844</v>
      </c>
      <c r="V11" s="45">
        <v>3896894</v>
      </c>
    </row>
    <row r="12" spans="1:22" x14ac:dyDescent="0.2">
      <c r="B12" t="s">
        <v>105</v>
      </c>
      <c r="C12" s="45">
        <v>17683055</v>
      </c>
      <c r="D12" s="45">
        <v>-17035690</v>
      </c>
      <c r="E12" s="45">
        <v>643542</v>
      </c>
      <c r="F12" s="45">
        <v>-207630</v>
      </c>
      <c r="G12" s="45">
        <v>-103426</v>
      </c>
      <c r="H12" s="45">
        <v>476067</v>
      </c>
      <c r="I12" s="77"/>
      <c r="J12" s="45">
        <v>35056734</v>
      </c>
      <c r="K12" s="45">
        <v>62552626</v>
      </c>
      <c r="L12" s="45">
        <v>27495891</v>
      </c>
      <c r="M12" s="45">
        <v>38950634</v>
      </c>
      <c r="N12" s="45">
        <v>24718692</v>
      </c>
      <c r="O12" s="45">
        <v>17521629</v>
      </c>
      <c r="P12" s="45">
        <v>5991009</v>
      </c>
      <c r="Q12" s="45">
        <v>12448816</v>
      </c>
      <c r="R12" s="45">
        <v>2942568</v>
      </c>
      <c r="S12" s="45">
        <v>-1597487</v>
      </c>
      <c r="T12" s="45">
        <v>913289</v>
      </c>
      <c r="U12" s="45">
        <v>-778332</v>
      </c>
      <c r="V12" s="45">
        <v>-1462530</v>
      </c>
    </row>
    <row r="13" spans="1:22" x14ac:dyDescent="0.2">
      <c r="B13" t="s">
        <v>104</v>
      </c>
      <c r="C13" s="45">
        <v>27859886</v>
      </c>
      <c r="D13" s="45">
        <v>-25985682</v>
      </c>
      <c r="E13" s="45">
        <v>1874203</v>
      </c>
      <c r="F13" s="45">
        <v>-155763</v>
      </c>
      <c r="G13" s="45">
        <v>-113689</v>
      </c>
      <c r="H13" s="45">
        <v>1688020</v>
      </c>
      <c r="J13" s="45">
        <v>34586187</v>
      </c>
      <c r="K13" s="45">
        <v>63859965</v>
      </c>
      <c r="L13" s="45">
        <v>29273777</v>
      </c>
      <c r="M13" s="45">
        <v>39540449</v>
      </c>
      <c r="N13" s="45">
        <v>25997667</v>
      </c>
      <c r="O13" s="45">
        <v>11207230</v>
      </c>
      <c r="P13" s="45">
        <v>10628180</v>
      </c>
      <c r="Q13" s="45">
        <v>13911393</v>
      </c>
      <c r="R13" s="45">
        <v>3742568</v>
      </c>
      <c r="S13" s="45">
        <v>315072</v>
      </c>
      <c r="T13" s="45">
        <v>-1867183</v>
      </c>
      <c r="U13" s="45">
        <v>1497328</v>
      </c>
      <c r="V13" s="45">
        <v>-54782</v>
      </c>
    </row>
    <row r="14" spans="1:22" x14ac:dyDescent="0.2">
      <c r="B14" t="s">
        <v>103</v>
      </c>
      <c r="C14" s="45">
        <v>21048655</v>
      </c>
      <c r="D14" s="45">
        <v>-19008418</v>
      </c>
      <c r="E14" s="45">
        <v>2040236</v>
      </c>
      <c r="F14" s="45">
        <v>-193843</v>
      </c>
      <c r="G14" s="45">
        <v>-89766</v>
      </c>
      <c r="H14" s="45">
        <v>1856468</v>
      </c>
      <c r="J14" s="45">
        <v>32910835</v>
      </c>
      <c r="K14" s="45">
        <v>58937000</v>
      </c>
      <c r="L14" s="45">
        <v>26026164</v>
      </c>
      <c r="M14" s="45">
        <v>33924753</v>
      </c>
      <c r="N14" s="45">
        <v>22116771</v>
      </c>
      <c r="O14" s="45">
        <v>10442282</v>
      </c>
      <c r="P14" s="45">
        <v>7707868</v>
      </c>
      <c r="Q14" s="45">
        <v>13966455</v>
      </c>
      <c r="R14" s="45">
        <v>1758166</v>
      </c>
      <c r="S14" s="45">
        <v>3519411</v>
      </c>
      <c r="T14" s="45">
        <v>-712904</v>
      </c>
      <c r="U14" s="45">
        <v>-1632665</v>
      </c>
      <c r="V14" s="45">
        <v>1173841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57959112</v>
      </c>
      <c r="C18" s="26">
        <v>80685700</v>
      </c>
      <c r="D18" s="26">
        <f>VLOOKUP(A1,'2020'!A40:F210,6,FALSE)</f>
        <v>-2820090</v>
      </c>
      <c r="E18" s="17">
        <v>1185300</v>
      </c>
      <c r="F18" s="4">
        <f>D18/E18</f>
        <v>-2.3792204505188561</v>
      </c>
      <c r="G18" s="139">
        <v>0</v>
      </c>
      <c r="J18" s="6">
        <v>2020</v>
      </c>
      <c r="K18" s="17">
        <f>VLOOKUP(A1,'2020'!A40:B210,2,FALSE)</f>
        <v>31004996</v>
      </c>
      <c r="L18" s="17">
        <f>VLOOKUP(A1,'2020'!A40:C210,3,FALSE)</f>
        <v>31064538</v>
      </c>
      <c r="M18" s="23">
        <f>VLOOKUP(A1,'2020'!A40:D210,4,FALSE)</f>
        <v>3100499616</v>
      </c>
      <c r="N18" s="6"/>
      <c r="O18" s="6"/>
    </row>
    <row r="19" spans="1:17" x14ac:dyDescent="0.2">
      <c r="A19" s="13">
        <v>2021</v>
      </c>
      <c r="B19" s="26">
        <f>VLOOKUP(A1,'2021'!A40:E210,5,FALSE)</f>
        <v>101080035</v>
      </c>
      <c r="C19" s="26">
        <v>70898300</v>
      </c>
      <c r="D19" s="26">
        <f>VLOOKUP(A1,'2021'!A40:F210,6,FALSE)</f>
        <v>6715504</v>
      </c>
      <c r="E19" s="17">
        <v>870000</v>
      </c>
      <c r="F19" s="4">
        <f>D19/E19</f>
        <v>7.7189701149425289</v>
      </c>
      <c r="G19" s="140"/>
      <c r="J19" s="6">
        <v>2021</v>
      </c>
      <c r="K19" s="17">
        <f>VLOOKUP(A1,'2021'!A40:B210,2,FALSE)</f>
        <v>31004996</v>
      </c>
      <c r="L19" s="17">
        <f>VLOOKUP(A1,'2021'!A40:C210,3,FALSE)</f>
        <v>37563804</v>
      </c>
      <c r="M19" s="23">
        <f>VLOOKUP(A1,'2021'!A40:D210,4,FALSE)</f>
        <v>3100499616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167123712</v>
      </c>
      <c r="C20" s="26">
        <v>91677700</v>
      </c>
      <c r="D20" s="26">
        <f>VLOOKUP(A1,'2022'!A40:F210,6,FALSE)</f>
        <v>14725833</v>
      </c>
      <c r="E20" s="17">
        <v>1295400</v>
      </c>
      <c r="F20" s="4">
        <f>D20/E20</f>
        <v>11.367788327929597</v>
      </c>
      <c r="G20" s="140"/>
      <c r="J20" s="13">
        <v>2022</v>
      </c>
      <c r="K20" s="17">
        <f>VLOOKUP(A1,'2022'!A40:B210,2,FALSE)</f>
        <v>31004996</v>
      </c>
      <c r="L20" s="17">
        <f>VLOOKUP(A1,'2022'!A40:C210,3,FALSE)</f>
        <v>51190346</v>
      </c>
      <c r="M20" s="23">
        <f>VLOOKUP(A1,'2022'!A40:D210,4,FALSE)</f>
        <v>3100499616</v>
      </c>
      <c r="N20" s="23"/>
      <c r="O20" s="6"/>
    </row>
    <row r="21" spans="1:17" x14ac:dyDescent="0.2">
      <c r="A21" s="13">
        <v>2023</v>
      </c>
      <c r="B21" s="3">
        <f>VLOOKUP(A1,'2023'!A40:E210,5,FALSE)</f>
        <v>147423365</v>
      </c>
      <c r="C21" s="3">
        <v>95644800</v>
      </c>
      <c r="D21" s="26">
        <f>VLOOKUP(A1,'2023'!A40:F210,6,FALSE)</f>
        <v>8511438</v>
      </c>
      <c r="E21" s="3">
        <v>1628400</v>
      </c>
      <c r="F21" s="4">
        <f>D21/E21</f>
        <v>5.2268717759764183</v>
      </c>
      <c r="G21" s="141"/>
      <c r="J21" s="13">
        <v>2023</v>
      </c>
      <c r="K21" s="17">
        <f>VLOOKUP(A1,'2023'!A40:B210,2,FALSE)</f>
        <v>31004996</v>
      </c>
      <c r="L21" s="17">
        <f>VLOOKUP(A1,'2023'!A40:C210,3,FALSE)</f>
        <v>57130996</v>
      </c>
      <c r="M21" s="23">
        <f>VLOOKUP(A1,'2023'!A40:D210,4,FALSE)</f>
        <v>3100499616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31004996</v>
      </c>
      <c r="L22" s="17">
        <f>L21</f>
        <v>57130996</v>
      </c>
      <c r="M22" s="23">
        <f>M21</f>
        <v>3100499616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2022</v>
      </c>
      <c r="C31" s="60">
        <v>33000</v>
      </c>
      <c r="D31" s="26">
        <f>VLOOKUP(B31,A18:D21,4,FALSE)</f>
        <v>14725833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2.7446450746472211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0.52520567704530885</v>
      </c>
      <c r="L32" s="13" t="e">
        <f>E22/N22*1000</f>
        <v>#DIV/0!</v>
      </c>
      <c r="N32" s="130" t="s">
        <v>71</v>
      </c>
      <c r="O32" s="131"/>
      <c r="P32" s="74">
        <f>K31*P26</f>
        <v>34.417849236076151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6.5860791901481726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18.426383833488597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4D71C-E796-614C-915E-63A80A119F2C}">
  <sheetPr codeName="Sheet87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210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1747438</v>
      </c>
      <c r="D3" s="45">
        <v>-1349120</v>
      </c>
      <c r="E3" s="45">
        <v>398318</v>
      </c>
      <c r="F3" s="45">
        <v>-13012</v>
      </c>
      <c r="G3" s="45">
        <v>-62491</v>
      </c>
      <c r="H3" s="45">
        <v>195124</v>
      </c>
      <c r="I3" s="77">
        <f t="shared" ref="I3:I5" si="0">H3/$M$21*1000</f>
        <v>0.35075570900287933</v>
      </c>
      <c r="J3" s="45">
        <v>14894247</v>
      </c>
      <c r="K3" s="45">
        <v>21650094</v>
      </c>
      <c r="L3" s="45">
        <v>6755846</v>
      </c>
      <c r="M3" s="45">
        <v>6953926</v>
      </c>
      <c r="N3" s="45">
        <v>3176164</v>
      </c>
      <c r="O3" s="45">
        <v>999895</v>
      </c>
      <c r="P3" s="45">
        <v>2340408</v>
      </c>
      <c r="Q3" s="45">
        <v>2256047</v>
      </c>
      <c r="R3" s="45">
        <v>1278224</v>
      </c>
      <c r="S3" s="45">
        <v>582690</v>
      </c>
      <c r="T3" s="45">
        <v>-372211</v>
      </c>
      <c r="U3" s="45">
        <v>-187159</v>
      </c>
      <c r="V3" s="45">
        <v>23318</v>
      </c>
    </row>
    <row r="4" spans="1:22" x14ac:dyDescent="0.2">
      <c r="B4" t="s">
        <v>21</v>
      </c>
      <c r="C4" s="45">
        <v>1381108</v>
      </c>
      <c r="D4" s="45">
        <v>-1085255</v>
      </c>
      <c r="E4" s="45">
        <v>295853</v>
      </c>
      <c r="F4" s="45">
        <v>-4798</v>
      </c>
      <c r="G4" s="45">
        <v>-61626</v>
      </c>
      <c r="H4" s="45">
        <v>150569</v>
      </c>
      <c r="I4" s="77">
        <f t="shared" si="0"/>
        <v>0.27066345682158288</v>
      </c>
      <c r="J4" s="45">
        <v>14809873</v>
      </c>
      <c r="K4" s="45">
        <v>21499361</v>
      </c>
      <c r="L4" s="45">
        <v>6689488</v>
      </c>
      <c r="M4" s="45">
        <v>6675491</v>
      </c>
      <c r="N4" s="45">
        <v>3014320</v>
      </c>
      <c r="O4" s="45">
        <v>920343</v>
      </c>
      <c r="P4" s="45">
        <v>2514372</v>
      </c>
      <c r="Q4" s="45">
        <v>2235805</v>
      </c>
      <c r="R4" s="45">
        <v>910401</v>
      </c>
      <c r="S4" s="45">
        <v>537533</v>
      </c>
      <c r="T4" s="45">
        <v>-2168</v>
      </c>
      <c r="U4" s="45">
        <v>-120313</v>
      </c>
      <c r="V4" s="45">
        <v>415051</v>
      </c>
    </row>
    <row r="5" spans="1:22" x14ac:dyDescent="0.2">
      <c r="B5" t="s">
        <v>22</v>
      </c>
      <c r="C5" s="45">
        <v>1410469</v>
      </c>
      <c r="D5" s="45">
        <v>-1052443</v>
      </c>
      <c r="E5" s="45">
        <v>358025</v>
      </c>
      <c r="F5" s="45">
        <v>-5071</v>
      </c>
      <c r="G5" s="45">
        <v>-54896</v>
      </c>
      <c r="H5" s="45">
        <v>163587</v>
      </c>
      <c r="I5" s="77">
        <f t="shared" si="0"/>
        <v>0.29406466743534376</v>
      </c>
      <c r="J5" s="45">
        <v>14282834</v>
      </c>
      <c r="K5" s="45">
        <v>20816602</v>
      </c>
      <c r="L5" s="45">
        <v>6533767</v>
      </c>
      <c r="M5" s="45">
        <v>6104708</v>
      </c>
      <c r="N5" s="45">
        <v>2882042</v>
      </c>
      <c r="O5" s="45">
        <v>906782</v>
      </c>
      <c r="P5" s="45">
        <v>2484908</v>
      </c>
      <c r="Q5" s="45">
        <v>1758803</v>
      </c>
      <c r="R5" s="45">
        <v>888439</v>
      </c>
      <c r="S5" s="45">
        <v>383523</v>
      </c>
      <c r="T5" s="45">
        <v>29652</v>
      </c>
      <c r="U5" s="45">
        <v>-150871</v>
      </c>
      <c r="V5" s="45">
        <v>262303</v>
      </c>
    </row>
    <row r="6" spans="1:22" x14ac:dyDescent="0.2">
      <c r="B6" t="s">
        <v>23</v>
      </c>
      <c r="C6" s="45">
        <v>1226637</v>
      </c>
      <c r="D6" s="45">
        <v>-988522</v>
      </c>
      <c r="E6" s="45">
        <v>238115</v>
      </c>
      <c r="F6" s="45">
        <v>-1382</v>
      </c>
      <c r="G6" s="45">
        <v>-69343</v>
      </c>
      <c r="H6" s="45">
        <v>65837</v>
      </c>
      <c r="I6" s="77">
        <f>H6/$M$21*1000</f>
        <v>0.11834886335675041</v>
      </c>
      <c r="J6" s="45">
        <v>14101876</v>
      </c>
      <c r="K6" s="45">
        <v>20510846</v>
      </c>
      <c r="L6" s="45">
        <v>6408969</v>
      </c>
      <c r="M6" s="45">
        <v>5755848</v>
      </c>
      <c r="N6" s="45">
        <v>2729411</v>
      </c>
      <c r="O6" s="45">
        <v>849832</v>
      </c>
      <c r="P6" s="45">
        <v>2421372</v>
      </c>
      <c r="Q6" s="45">
        <v>1476984</v>
      </c>
      <c r="R6" s="45">
        <v>922948</v>
      </c>
      <c r="S6" s="45">
        <v>69621</v>
      </c>
      <c r="T6" s="45">
        <v>-522945</v>
      </c>
      <c r="U6" s="45">
        <v>-131355</v>
      </c>
      <c r="V6" s="45">
        <v>-584679</v>
      </c>
    </row>
    <row r="7" spans="1:22" x14ac:dyDescent="0.2">
      <c r="B7" t="s">
        <v>110</v>
      </c>
      <c r="C7" s="45">
        <v>1458440</v>
      </c>
      <c r="D7" s="45">
        <v>-1197567</v>
      </c>
      <c r="E7" s="45">
        <v>260873</v>
      </c>
      <c r="F7" s="45">
        <v>-9897</v>
      </c>
      <c r="G7" s="45">
        <v>-60622</v>
      </c>
      <c r="H7" s="45">
        <v>53892</v>
      </c>
      <c r="I7" s="77">
        <f t="shared" ref="I7:I9" si="1">H7/$M$20*1000</f>
        <v>9.6876481978552975E-2</v>
      </c>
      <c r="J7" s="45">
        <v>14082736</v>
      </c>
      <c r="K7" s="45">
        <v>20680788</v>
      </c>
      <c r="L7" s="45">
        <v>6598052</v>
      </c>
      <c r="M7" s="45">
        <v>5589949</v>
      </c>
      <c r="N7" s="45">
        <v>2854678</v>
      </c>
      <c r="O7" s="45">
        <v>907798</v>
      </c>
      <c r="P7" s="45">
        <v>2224437</v>
      </c>
      <c r="Q7" s="45">
        <v>1965082</v>
      </c>
      <c r="R7" s="45">
        <v>420925</v>
      </c>
      <c r="S7" s="45">
        <v>90081</v>
      </c>
      <c r="T7" s="45">
        <v>446312</v>
      </c>
      <c r="U7" s="45">
        <v>-23399</v>
      </c>
      <c r="V7" s="45">
        <v>512994</v>
      </c>
    </row>
    <row r="8" spans="1:22" x14ac:dyDescent="0.2">
      <c r="B8" t="s">
        <v>109</v>
      </c>
      <c r="C8" s="45">
        <v>1241735</v>
      </c>
      <c r="D8" s="45">
        <v>-1124549</v>
      </c>
      <c r="E8" s="45">
        <v>117186</v>
      </c>
      <c r="F8" s="45">
        <v>-3552</v>
      </c>
      <c r="G8" s="45">
        <v>-44902</v>
      </c>
      <c r="H8" s="45">
        <v>-33735</v>
      </c>
      <c r="I8" s="77">
        <f t="shared" si="1"/>
        <v>-6.0642175453619919E-2</v>
      </c>
      <c r="J8" s="45">
        <v>14189795</v>
      </c>
      <c r="K8" s="45">
        <v>20896572</v>
      </c>
      <c r="L8" s="45">
        <v>6706777</v>
      </c>
      <c r="M8" s="45">
        <v>5590028</v>
      </c>
      <c r="N8" s="45">
        <v>2864868</v>
      </c>
      <c r="O8" s="45">
        <v>937279</v>
      </c>
      <c r="P8" s="45">
        <v>2241249</v>
      </c>
      <c r="Q8" s="45">
        <v>1489919</v>
      </c>
      <c r="R8" s="45">
        <v>824176</v>
      </c>
      <c r="S8" s="45">
        <v>80948</v>
      </c>
      <c r="T8" s="45">
        <v>265115</v>
      </c>
      <c r="U8" s="45">
        <v>-91084</v>
      </c>
      <c r="V8" s="45">
        <v>254979</v>
      </c>
    </row>
    <row r="9" spans="1:22" x14ac:dyDescent="0.2">
      <c r="B9" t="s">
        <v>108</v>
      </c>
      <c r="C9" s="45">
        <v>1513881</v>
      </c>
      <c r="D9" s="45">
        <v>-1389073</v>
      </c>
      <c r="E9" s="45">
        <v>124808</v>
      </c>
      <c r="F9" s="45">
        <v>-2694</v>
      </c>
      <c r="G9" s="45">
        <v>-33883</v>
      </c>
      <c r="H9" s="45">
        <v>-59668</v>
      </c>
      <c r="I9" s="77">
        <f t="shared" si="1"/>
        <v>-0.1072594434553607</v>
      </c>
      <c r="J9" s="45">
        <v>13928589</v>
      </c>
      <c r="K9" s="45">
        <v>20786721</v>
      </c>
      <c r="L9" s="45">
        <v>6858132</v>
      </c>
      <c r="M9" s="45">
        <v>5614854</v>
      </c>
      <c r="N9" s="45">
        <v>3017851</v>
      </c>
      <c r="O9" s="45">
        <v>848986</v>
      </c>
      <c r="P9" s="45">
        <v>2432664</v>
      </c>
      <c r="Q9" s="45">
        <v>1186276</v>
      </c>
      <c r="R9" s="45">
        <v>1070933</v>
      </c>
      <c r="S9" s="45">
        <v>-85784</v>
      </c>
      <c r="T9" s="45">
        <v>362797</v>
      </c>
      <c r="U9" s="45">
        <v>-68646</v>
      </c>
      <c r="V9" s="45">
        <v>208365</v>
      </c>
    </row>
    <row r="10" spans="1:22" x14ac:dyDescent="0.2">
      <c r="B10" t="s">
        <v>107</v>
      </c>
      <c r="C10" s="45">
        <v>1145883</v>
      </c>
      <c r="D10" s="45">
        <v>-1075954</v>
      </c>
      <c r="E10" s="45">
        <v>69928</v>
      </c>
      <c r="F10" s="45">
        <v>-1356</v>
      </c>
      <c r="G10" s="45">
        <v>-26779</v>
      </c>
      <c r="H10" s="45">
        <v>-56177</v>
      </c>
      <c r="I10" s="77">
        <f>H10/$M$20*1000</f>
        <v>-0.10098400742427764</v>
      </c>
      <c r="J10" s="45">
        <v>13793078</v>
      </c>
      <c r="K10" s="45">
        <v>20509006</v>
      </c>
      <c r="L10" s="45">
        <v>6715927</v>
      </c>
      <c r="M10" s="45">
        <v>5326301</v>
      </c>
      <c r="N10" s="45">
        <v>2885550</v>
      </c>
      <c r="O10" s="45">
        <v>753002</v>
      </c>
      <c r="P10" s="45">
        <v>2160919</v>
      </c>
      <c r="Q10" s="45">
        <v>954809</v>
      </c>
      <c r="R10" s="45">
        <v>1362635</v>
      </c>
      <c r="S10" s="45">
        <v>-273376</v>
      </c>
      <c r="T10" s="45">
        <v>155758</v>
      </c>
      <c r="U10" s="45">
        <v>-55004</v>
      </c>
      <c r="V10" s="45">
        <v>-172622</v>
      </c>
    </row>
    <row r="11" spans="1:22" x14ac:dyDescent="0.2">
      <c r="B11" t="s">
        <v>106</v>
      </c>
      <c r="C11" s="45">
        <v>1333714</v>
      </c>
      <c r="D11" s="45">
        <v>-1198048</v>
      </c>
      <c r="E11" s="45">
        <v>135666</v>
      </c>
      <c r="F11" s="45">
        <v>-9025</v>
      </c>
      <c r="G11" s="45">
        <v>-27224</v>
      </c>
      <c r="H11" s="45">
        <v>49574</v>
      </c>
      <c r="I11" s="77"/>
      <c r="J11" s="45">
        <v>13831261</v>
      </c>
      <c r="K11" s="45">
        <v>20745518</v>
      </c>
      <c r="L11" s="45">
        <v>6914256</v>
      </c>
      <c r="M11" s="45">
        <v>5400970</v>
      </c>
      <c r="N11" s="45">
        <v>2972698</v>
      </c>
      <c r="O11" s="45">
        <v>756856</v>
      </c>
      <c r="P11" s="45">
        <v>1938663</v>
      </c>
      <c r="Q11" s="45">
        <v>1135703</v>
      </c>
      <c r="R11" s="45">
        <v>1539250</v>
      </c>
      <c r="S11" s="45">
        <v>199359</v>
      </c>
      <c r="T11" s="45">
        <v>186126</v>
      </c>
      <c r="U11" s="45">
        <v>-32451</v>
      </c>
      <c r="V11" s="45">
        <v>353035</v>
      </c>
    </row>
    <row r="12" spans="1:22" x14ac:dyDescent="0.2">
      <c r="B12" t="s">
        <v>105</v>
      </c>
      <c r="C12" s="45">
        <v>1011147</v>
      </c>
      <c r="D12" s="45">
        <v>-891787</v>
      </c>
      <c r="E12" s="45">
        <v>119360</v>
      </c>
      <c r="F12" s="45">
        <v>-262</v>
      </c>
      <c r="G12" s="45">
        <v>-27218</v>
      </c>
      <c r="H12" s="45">
        <v>66967</v>
      </c>
      <c r="I12" s="77"/>
      <c r="J12" s="45">
        <v>13806327</v>
      </c>
      <c r="K12" s="45">
        <v>20477886</v>
      </c>
      <c r="L12" s="45">
        <v>6671559</v>
      </c>
      <c r="M12" s="45">
        <v>5124401</v>
      </c>
      <c r="N12" s="45">
        <v>2645415</v>
      </c>
      <c r="O12" s="45">
        <v>724831</v>
      </c>
      <c r="P12" s="45">
        <v>2095349</v>
      </c>
      <c r="Q12" s="45">
        <v>778317</v>
      </c>
      <c r="R12" s="45">
        <v>1463136</v>
      </c>
      <c r="S12" s="45">
        <v>-112445</v>
      </c>
      <c r="T12" s="45">
        <v>129572</v>
      </c>
      <c r="U12" s="45">
        <v>13506</v>
      </c>
      <c r="V12" s="45">
        <v>30633</v>
      </c>
    </row>
    <row r="13" spans="1:22" x14ac:dyDescent="0.2">
      <c r="B13" t="s">
        <v>104</v>
      </c>
      <c r="C13" s="45">
        <v>1104380</v>
      </c>
      <c r="D13" s="45">
        <v>-959259</v>
      </c>
      <c r="E13" s="45">
        <v>145120</v>
      </c>
      <c r="F13" s="45">
        <v>-2252</v>
      </c>
      <c r="G13" s="45">
        <v>-27500</v>
      </c>
      <c r="H13" s="45">
        <v>6132</v>
      </c>
      <c r="J13" s="45">
        <v>13882414</v>
      </c>
      <c r="K13" s="45">
        <v>20575995</v>
      </c>
      <c r="L13" s="45">
        <v>6693581</v>
      </c>
      <c r="M13" s="45">
        <v>5437164</v>
      </c>
      <c r="N13" s="45">
        <v>2695088</v>
      </c>
      <c r="O13" s="45">
        <v>716272</v>
      </c>
      <c r="P13" s="45">
        <v>2231291</v>
      </c>
      <c r="Q13" s="45">
        <v>736877</v>
      </c>
      <c r="R13" s="45">
        <v>1656257</v>
      </c>
      <c r="S13" s="45">
        <v>-386096</v>
      </c>
      <c r="T13" s="45">
        <v>313104</v>
      </c>
      <c r="U13" s="45">
        <v>-22667</v>
      </c>
      <c r="V13" s="45">
        <v>-95659</v>
      </c>
    </row>
    <row r="14" spans="1:22" x14ac:dyDescent="0.2">
      <c r="B14" t="s">
        <v>103</v>
      </c>
      <c r="C14" s="45">
        <v>549851</v>
      </c>
      <c r="D14" s="45">
        <v>-577668</v>
      </c>
      <c r="E14" s="45">
        <v>-27817</v>
      </c>
      <c r="F14" s="45">
        <v>-1404</v>
      </c>
      <c r="G14" s="45">
        <v>-27689</v>
      </c>
      <c r="H14" s="45">
        <v>-103762</v>
      </c>
      <c r="J14" s="45">
        <v>13906383</v>
      </c>
      <c r="K14" s="45">
        <v>20756147</v>
      </c>
      <c r="L14" s="45">
        <v>6849763</v>
      </c>
      <c r="M14" s="45">
        <v>5066231</v>
      </c>
      <c r="N14" s="45">
        <v>2702939</v>
      </c>
      <c r="O14" s="45">
        <v>931129</v>
      </c>
      <c r="P14" s="45">
        <v>1747636</v>
      </c>
      <c r="Q14" s="45">
        <v>838477</v>
      </c>
      <c r="R14" s="45">
        <v>1435977</v>
      </c>
      <c r="S14" s="45">
        <v>-117848</v>
      </c>
      <c r="T14" s="45">
        <v>-167555</v>
      </c>
      <c r="U14" s="45">
        <v>192814</v>
      </c>
      <c r="V14" s="45">
        <v>-92590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5228638</v>
      </c>
      <c r="C18" s="26">
        <v>4680000</v>
      </c>
      <c r="D18" s="26">
        <f>VLOOKUP(A1,'2020'!A40:F210,6,FALSE)</f>
        <v>100720</v>
      </c>
      <c r="E18" s="17">
        <v>68000</v>
      </c>
      <c r="F18" s="4">
        <f>D18/E18</f>
        <v>1.4811764705882353</v>
      </c>
      <c r="G18" s="139">
        <v>0</v>
      </c>
      <c r="J18" s="6">
        <v>2020</v>
      </c>
      <c r="K18" s="17">
        <f>VLOOKUP(A1,'2020'!A40:B210,2,FALSE)</f>
        <v>4215457</v>
      </c>
      <c r="L18" s="17">
        <f>VLOOKUP(A1,'2020'!A40:C210,3,FALSE)</f>
        <v>14042017</v>
      </c>
      <c r="M18" s="23">
        <f>VLOOKUP(A1,'2020'!A40:D210,4,FALSE)</f>
        <v>421545789</v>
      </c>
      <c r="N18" s="6"/>
      <c r="O18" s="6"/>
    </row>
    <row r="19" spans="1:17" x14ac:dyDescent="0.2">
      <c r="A19" s="13">
        <v>2021</v>
      </c>
      <c r="B19" s="26">
        <f>VLOOKUP(A1,'2021'!A40:E210,5,FALSE)</f>
        <v>3995471</v>
      </c>
      <c r="C19" s="26">
        <v>4400000</v>
      </c>
      <c r="D19" s="26">
        <f>VLOOKUP(A1,'2021'!A40:F210,6,FALSE)</f>
        <v>19553</v>
      </c>
      <c r="E19" s="17">
        <v>25000</v>
      </c>
      <c r="F19" s="4">
        <f>D19/E19</f>
        <v>0.78212000000000004</v>
      </c>
      <c r="G19" s="140"/>
      <c r="J19" s="6">
        <v>2021</v>
      </c>
      <c r="K19" s="17">
        <f>VLOOKUP(A1,'2021'!A40:B210,2,FALSE)</f>
        <v>4215457</v>
      </c>
      <c r="L19" s="17">
        <f>VLOOKUP(A1,'2021'!A40:C210,3,FALSE)</f>
        <v>13831580</v>
      </c>
      <c r="M19" s="23">
        <f>VLOOKUP(A1,'2021'!A40:D210,4,FALSE)</f>
        <v>421545789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5431604</v>
      </c>
      <c r="C20" s="26">
        <v>4700000</v>
      </c>
      <c r="D20" s="26">
        <f>VLOOKUP(A1,'2022'!A40:F210,6,FALSE)</f>
        <v>-102948</v>
      </c>
      <c r="E20" s="17"/>
      <c r="F20" s="4" t="e">
        <f>D20/E20</f>
        <v>#DIV/0!</v>
      </c>
      <c r="G20" s="140"/>
      <c r="J20" s="13">
        <v>2022</v>
      </c>
      <c r="K20" s="17">
        <f>VLOOKUP(A1,'2022'!A40:B210,2,FALSE)</f>
        <v>5562960</v>
      </c>
      <c r="L20" s="17">
        <f>VLOOKUP(A1,'2022'!A40:C210,3,FALSE)</f>
        <v>14078509</v>
      </c>
      <c r="M20" s="23">
        <f>VLOOKUP(A1,'2022'!A40:D210,4,FALSE)</f>
        <v>556296006</v>
      </c>
      <c r="N20" s="23"/>
      <c r="O20" s="6"/>
    </row>
    <row r="21" spans="1:17" x14ac:dyDescent="0.2">
      <c r="A21" s="13">
        <v>2023</v>
      </c>
      <c r="B21" s="3">
        <f>VLOOKUP(A1,'2023'!A40:E210,5,FALSE)</f>
        <v>5811685</v>
      </c>
      <c r="C21" s="3">
        <v>5400000</v>
      </c>
      <c r="D21" s="26">
        <f>VLOOKUP(A1,'2023'!A40:F210,6,FALSE)</f>
        <v>579356</v>
      </c>
      <c r="E21" s="3">
        <v>100000</v>
      </c>
      <c r="F21" s="4">
        <f>D21/E21</f>
        <v>5.7935600000000003</v>
      </c>
      <c r="G21" s="141"/>
      <c r="J21" s="13">
        <v>2023</v>
      </c>
      <c r="K21" s="17">
        <f>VLOOKUP(A1,'2023'!A40:B210,2,FALSE)</f>
        <v>5562960</v>
      </c>
      <c r="L21" s="17">
        <f>VLOOKUP(A1,'2023'!A40:C210,3,FALSE)</f>
        <v>14894247</v>
      </c>
      <c r="M21" s="23">
        <f>VLOOKUP(A1,'2023'!A40:D210,4,FALSE)</f>
        <v>556296006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5562960</v>
      </c>
      <c r="L22" s="17">
        <f>L21</f>
        <v>14894247</v>
      </c>
      <c r="M22" s="23">
        <f>M21</f>
        <v>556296006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2023</v>
      </c>
      <c r="C31" s="60">
        <v>30500</v>
      </c>
      <c r="D31" s="26">
        <f>VLOOKUP(B31,A18:D21,4,FALSE)</f>
        <v>579356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1.0338326966165563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0.17976041337963516</v>
      </c>
      <c r="L32" s="13" t="e">
        <f>E22/N22*1000</f>
        <v>#DIV/0!</v>
      </c>
      <c r="N32" s="130" t="s">
        <v>71</v>
      </c>
      <c r="O32" s="131"/>
      <c r="P32" s="74">
        <f>K31*P26</f>
        <v>12.964262015571615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2.2541955837806249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26.773961774588042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67492-4DFF-C340-B4AD-A4588A59AA20}">
  <sheetPr codeName="Sheet88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210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6759320</v>
      </c>
      <c r="D3" s="45">
        <v>-6381953</v>
      </c>
      <c r="E3" s="45">
        <v>376358</v>
      </c>
      <c r="F3" s="45">
        <v>-26684</v>
      </c>
      <c r="G3" s="45">
        <v>-17392</v>
      </c>
      <c r="H3" s="45">
        <v>286342</v>
      </c>
      <c r="I3" s="77">
        <f t="shared" ref="I3:I5" si="0">H3/$M$21*1000</f>
        <v>0.51472956287951488</v>
      </c>
      <c r="J3" s="45">
        <v>13383631</v>
      </c>
      <c r="K3" s="45">
        <v>26401144</v>
      </c>
      <c r="L3" s="45">
        <v>13017513</v>
      </c>
      <c r="M3" s="45">
        <v>16296896</v>
      </c>
      <c r="N3" s="45">
        <v>9205806</v>
      </c>
      <c r="O3" s="45">
        <v>1497722</v>
      </c>
      <c r="P3" s="45">
        <v>4160390</v>
      </c>
      <c r="Q3" s="45">
        <v>5757120</v>
      </c>
      <c r="R3" s="45">
        <v>4329388</v>
      </c>
      <c r="S3" s="45">
        <v>184546</v>
      </c>
      <c r="T3" s="45">
        <v>720708</v>
      </c>
      <c r="U3" s="45">
        <v>-2258</v>
      </c>
      <c r="V3" s="45">
        <v>902996</v>
      </c>
    </row>
    <row r="4" spans="1:22" x14ac:dyDescent="0.2">
      <c r="B4" t="s">
        <v>21</v>
      </c>
      <c r="C4" s="45">
        <v>4176586</v>
      </c>
      <c r="D4" s="45">
        <v>-3994918</v>
      </c>
      <c r="E4" s="45">
        <v>180629</v>
      </c>
      <c r="F4" s="45">
        <v>-22048</v>
      </c>
      <c r="G4" s="45">
        <v>-17392</v>
      </c>
      <c r="H4" s="45">
        <v>140993</v>
      </c>
      <c r="I4" s="77">
        <f t="shared" si="0"/>
        <v>0.253449599636349</v>
      </c>
      <c r="J4" s="45">
        <v>13399461</v>
      </c>
      <c r="K4" s="45">
        <v>28564169</v>
      </c>
      <c r="L4" s="45">
        <v>15164707</v>
      </c>
      <c r="M4" s="45">
        <v>18938796</v>
      </c>
      <c r="N4" s="45">
        <v>11337210</v>
      </c>
      <c r="O4" s="45">
        <v>1439983</v>
      </c>
      <c r="P4" s="45">
        <v>6953813</v>
      </c>
      <c r="Q4" s="45">
        <v>4880561</v>
      </c>
      <c r="R4" s="45">
        <v>5183383</v>
      </c>
      <c r="S4" s="45">
        <v>-725212</v>
      </c>
      <c r="T4" s="45">
        <v>-128486</v>
      </c>
      <c r="U4" s="45">
        <v>15006</v>
      </c>
      <c r="V4" s="45">
        <v>-838693</v>
      </c>
    </row>
    <row r="5" spans="1:22" x14ac:dyDescent="0.2">
      <c r="B5" t="s">
        <v>22</v>
      </c>
      <c r="C5" s="45">
        <v>4713249</v>
      </c>
      <c r="D5" s="45">
        <v>-4524413</v>
      </c>
      <c r="E5" s="45">
        <v>187443</v>
      </c>
      <c r="F5" s="45">
        <v>-16953</v>
      </c>
      <c r="G5" s="45">
        <v>-19605</v>
      </c>
      <c r="H5" s="45">
        <v>223971</v>
      </c>
      <c r="I5" s="77">
        <f t="shared" si="0"/>
        <v>0.40261119545050267</v>
      </c>
      <c r="J5" s="45">
        <v>13132662</v>
      </c>
      <c r="K5" s="45">
        <v>27057180</v>
      </c>
      <c r="L5" s="45">
        <v>13924518</v>
      </c>
      <c r="M5" s="45">
        <v>17777752</v>
      </c>
      <c r="N5" s="45">
        <v>10121965</v>
      </c>
      <c r="O5" s="45">
        <v>1047480</v>
      </c>
      <c r="P5" s="45">
        <v>5572500</v>
      </c>
      <c r="Q5" s="45">
        <v>5670923</v>
      </c>
      <c r="R5" s="45">
        <v>5076799</v>
      </c>
      <c r="S5" s="45">
        <v>220592</v>
      </c>
      <c r="T5" s="45">
        <v>215373</v>
      </c>
      <c r="U5" s="45">
        <v>-63451</v>
      </c>
      <c r="V5" s="45">
        <v>372515</v>
      </c>
    </row>
    <row r="6" spans="1:22" x14ac:dyDescent="0.2">
      <c r="B6" t="s">
        <v>23</v>
      </c>
      <c r="C6" s="45">
        <v>3705307</v>
      </c>
      <c r="D6" s="45">
        <v>-3499870</v>
      </c>
      <c r="E6" s="45">
        <v>203786</v>
      </c>
      <c r="F6" s="45">
        <v>-19733</v>
      </c>
      <c r="G6" s="45">
        <v>-19705</v>
      </c>
      <c r="H6" s="45">
        <v>214809</v>
      </c>
      <c r="I6" s="77">
        <f>H6/$M$21*1000</f>
        <v>0.38614154637666048</v>
      </c>
      <c r="J6" s="45">
        <v>13140207</v>
      </c>
      <c r="K6" s="45">
        <v>25634511</v>
      </c>
      <c r="L6" s="45">
        <v>12494304</v>
      </c>
      <c r="M6" s="45">
        <v>16258341</v>
      </c>
      <c r="N6" s="45">
        <v>8568238</v>
      </c>
      <c r="O6" s="45">
        <v>974945</v>
      </c>
      <c r="P6" s="45">
        <v>4729214</v>
      </c>
      <c r="Q6" s="45">
        <v>5270708</v>
      </c>
      <c r="R6" s="45">
        <v>4924908</v>
      </c>
      <c r="S6" s="45">
        <v>9028</v>
      </c>
      <c r="T6" s="45">
        <v>34461</v>
      </c>
      <c r="U6" s="45">
        <v>20563</v>
      </c>
      <c r="V6" s="45">
        <v>64053</v>
      </c>
    </row>
    <row r="7" spans="1:22" x14ac:dyDescent="0.2">
      <c r="B7" t="s">
        <v>110</v>
      </c>
      <c r="C7" s="45">
        <v>5331811</v>
      </c>
      <c r="D7" s="45">
        <v>-5004077</v>
      </c>
      <c r="E7" s="45">
        <v>326661</v>
      </c>
      <c r="F7" s="45">
        <v>-26893</v>
      </c>
      <c r="G7" s="45">
        <v>-13684</v>
      </c>
      <c r="H7" s="45">
        <v>302393</v>
      </c>
      <c r="I7" s="77">
        <f t="shared" ref="I7:I9" si="1">H7/$M$20*1000</f>
        <v>0.54358290683108013</v>
      </c>
      <c r="J7" s="45">
        <v>12838458</v>
      </c>
      <c r="K7" s="45">
        <v>25776564</v>
      </c>
      <c r="L7" s="45">
        <v>12938105</v>
      </c>
      <c r="M7" s="45">
        <v>16334344</v>
      </c>
      <c r="N7" s="45">
        <v>9247302</v>
      </c>
      <c r="O7" s="45">
        <v>1010840</v>
      </c>
      <c r="P7" s="45">
        <v>4990497</v>
      </c>
      <c r="Q7" s="45">
        <v>5250499</v>
      </c>
      <c r="R7" s="45">
        <v>4807330</v>
      </c>
      <c r="S7" s="45">
        <v>593012</v>
      </c>
      <c r="T7" s="45">
        <v>-207904</v>
      </c>
      <c r="U7" s="45">
        <v>-373610</v>
      </c>
      <c r="V7" s="45">
        <v>11497</v>
      </c>
    </row>
    <row r="8" spans="1:22" x14ac:dyDescent="0.2">
      <c r="B8" t="s">
        <v>109</v>
      </c>
      <c r="C8" s="45">
        <v>3503431</v>
      </c>
      <c r="D8" s="45">
        <v>-3300927</v>
      </c>
      <c r="E8" s="45">
        <v>201495</v>
      </c>
      <c r="F8" s="45">
        <v>-18649</v>
      </c>
      <c r="G8" s="45">
        <v>-12739</v>
      </c>
      <c r="H8" s="45">
        <v>192190</v>
      </c>
      <c r="I8" s="77">
        <f t="shared" si="1"/>
        <v>0.34548153847432084</v>
      </c>
      <c r="J8" s="45">
        <v>12893879</v>
      </c>
      <c r="K8" s="45">
        <v>25176867</v>
      </c>
      <c r="L8" s="45">
        <v>12282988</v>
      </c>
      <c r="M8" s="45">
        <v>15972599</v>
      </c>
      <c r="N8" s="45">
        <v>8815825</v>
      </c>
      <c r="O8" s="45">
        <v>1172013</v>
      </c>
      <c r="P8" s="45">
        <v>4547434</v>
      </c>
      <c r="Q8" s="45">
        <v>5286595</v>
      </c>
      <c r="R8" s="45">
        <v>4710712</v>
      </c>
      <c r="S8" s="45">
        <v>-140416</v>
      </c>
      <c r="T8" s="45">
        <v>-1617296</v>
      </c>
      <c r="U8" s="45">
        <v>124789</v>
      </c>
      <c r="V8" s="45">
        <v>-1632922</v>
      </c>
    </row>
    <row r="9" spans="1:22" x14ac:dyDescent="0.2">
      <c r="B9" t="s">
        <v>108</v>
      </c>
      <c r="C9" s="45">
        <v>3813078</v>
      </c>
      <c r="D9" s="45">
        <v>-3665601</v>
      </c>
      <c r="E9" s="45">
        <v>144521</v>
      </c>
      <c r="F9" s="45">
        <v>-18192</v>
      </c>
      <c r="G9" s="45">
        <v>-10478</v>
      </c>
      <c r="H9" s="45">
        <v>6749</v>
      </c>
      <c r="I9" s="77">
        <f t="shared" si="1"/>
        <v>1.2132030298991577E-2</v>
      </c>
      <c r="J9" s="45">
        <v>12604062</v>
      </c>
      <c r="K9" s="45">
        <v>25043284</v>
      </c>
      <c r="L9" s="45">
        <v>12439222</v>
      </c>
      <c r="M9" s="45">
        <v>16099158</v>
      </c>
      <c r="N9" s="45">
        <v>9040248</v>
      </c>
      <c r="O9" s="45">
        <v>1046548</v>
      </c>
      <c r="P9" s="45">
        <v>4652433</v>
      </c>
      <c r="Q9" s="45">
        <v>6880572</v>
      </c>
      <c r="R9" s="45">
        <v>3291314</v>
      </c>
      <c r="S9" s="45">
        <v>389234</v>
      </c>
      <c r="T9" s="45">
        <v>-39554</v>
      </c>
      <c r="U9" s="45">
        <v>-55848</v>
      </c>
      <c r="V9" s="45">
        <v>293830</v>
      </c>
    </row>
    <row r="10" spans="1:22" x14ac:dyDescent="0.2">
      <c r="B10" t="s">
        <v>107</v>
      </c>
      <c r="C10" s="45">
        <v>3770799</v>
      </c>
      <c r="D10" s="45">
        <v>-3576702</v>
      </c>
      <c r="E10" s="45">
        <v>192670</v>
      </c>
      <c r="F10" s="45">
        <v>-15275</v>
      </c>
      <c r="G10" s="45">
        <v>-11488</v>
      </c>
      <c r="H10" s="45">
        <v>216247</v>
      </c>
      <c r="I10" s="77">
        <f>H10/$M$20*1000</f>
        <v>0.38872650112105961</v>
      </c>
      <c r="J10" s="45">
        <v>12779110</v>
      </c>
      <c r="K10" s="45">
        <v>24645109</v>
      </c>
      <c r="L10" s="45">
        <v>11865998</v>
      </c>
      <c r="M10" s="45">
        <v>15237896</v>
      </c>
      <c r="N10" s="45">
        <v>8323533</v>
      </c>
      <c r="O10" s="45">
        <v>1466751</v>
      </c>
      <c r="P10" s="45">
        <v>4377267</v>
      </c>
      <c r="Q10" s="45">
        <v>6541989</v>
      </c>
      <c r="R10" s="45">
        <v>2646167</v>
      </c>
      <c r="S10" s="45">
        <v>667930</v>
      </c>
      <c r="T10" s="45">
        <v>156337</v>
      </c>
      <c r="U10" s="45">
        <v>-16594</v>
      </c>
      <c r="V10" s="45">
        <v>807672</v>
      </c>
    </row>
    <row r="11" spans="1:22" x14ac:dyDescent="0.2">
      <c r="B11" t="s">
        <v>106</v>
      </c>
      <c r="C11" s="45">
        <v>4571014</v>
      </c>
      <c r="D11" s="45">
        <v>-4315520</v>
      </c>
      <c r="E11" s="45">
        <v>254389</v>
      </c>
      <c r="F11" s="45">
        <v>-26944</v>
      </c>
      <c r="G11" s="45">
        <v>-11376</v>
      </c>
      <c r="H11" s="45">
        <v>84458</v>
      </c>
      <c r="I11" s="77"/>
      <c r="J11" s="45">
        <v>12521304</v>
      </c>
      <c r="K11" s="45">
        <v>24692997</v>
      </c>
      <c r="L11" s="45">
        <v>12171692</v>
      </c>
      <c r="M11" s="45">
        <v>15445617</v>
      </c>
      <c r="N11" s="45">
        <v>8625939</v>
      </c>
      <c r="O11" s="45">
        <v>2160558</v>
      </c>
      <c r="P11" s="45">
        <v>4619778</v>
      </c>
      <c r="Q11" s="45">
        <v>5753678</v>
      </c>
      <c r="R11" s="45">
        <v>2670300</v>
      </c>
      <c r="S11" s="45">
        <v>599270</v>
      </c>
      <c r="T11" s="45">
        <v>-274326</v>
      </c>
      <c r="U11" s="45">
        <v>-417432</v>
      </c>
      <c r="V11" s="45">
        <v>-92487</v>
      </c>
    </row>
    <row r="12" spans="1:22" x14ac:dyDescent="0.2">
      <c r="B12" t="s">
        <v>105</v>
      </c>
      <c r="C12" s="45">
        <v>3984326</v>
      </c>
      <c r="D12" s="45">
        <v>-3776238</v>
      </c>
      <c r="E12" s="45">
        <v>204226</v>
      </c>
      <c r="F12" s="45">
        <v>-14472</v>
      </c>
      <c r="G12" s="45">
        <v>-11245</v>
      </c>
      <c r="H12" s="45">
        <v>221141</v>
      </c>
      <c r="I12" s="77"/>
      <c r="J12" s="45">
        <v>13087771</v>
      </c>
      <c r="K12" s="45">
        <v>24882526</v>
      </c>
      <c r="L12" s="45">
        <v>11794754</v>
      </c>
      <c r="M12" s="45">
        <v>15492492</v>
      </c>
      <c r="N12" s="45">
        <v>8229876</v>
      </c>
      <c r="O12" s="45">
        <v>2409038</v>
      </c>
      <c r="P12" s="45">
        <v>4661536</v>
      </c>
      <c r="Q12" s="45">
        <v>5856967</v>
      </c>
      <c r="R12" s="45">
        <v>2335054</v>
      </c>
      <c r="S12" s="45">
        <v>911486</v>
      </c>
      <c r="T12" s="45">
        <v>601583</v>
      </c>
      <c r="U12" s="45">
        <v>-48392</v>
      </c>
      <c r="V12" s="45">
        <v>1464677</v>
      </c>
    </row>
    <row r="13" spans="1:22" x14ac:dyDescent="0.2">
      <c r="B13" t="s">
        <v>104</v>
      </c>
      <c r="C13" s="45">
        <v>3063425</v>
      </c>
      <c r="D13" s="45">
        <v>-2818026</v>
      </c>
      <c r="E13" s="45">
        <v>238715</v>
      </c>
      <c r="F13" s="45">
        <v>-26547</v>
      </c>
      <c r="G13" s="45">
        <v>-10899</v>
      </c>
      <c r="H13" s="45">
        <v>151826</v>
      </c>
      <c r="J13" s="45">
        <v>12924558</v>
      </c>
      <c r="K13" s="45">
        <v>24567304</v>
      </c>
      <c r="L13" s="45">
        <v>11642746</v>
      </c>
      <c r="M13" s="45">
        <v>15200362</v>
      </c>
      <c r="N13" s="45">
        <v>8162768</v>
      </c>
      <c r="O13" s="45">
        <v>2826489</v>
      </c>
      <c r="P13" s="45">
        <v>4850830</v>
      </c>
      <c r="Q13" s="45">
        <v>4414541</v>
      </c>
      <c r="R13" s="45">
        <v>2823237</v>
      </c>
      <c r="S13" s="45">
        <v>-367374</v>
      </c>
      <c r="T13" s="45">
        <v>493163</v>
      </c>
      <c r="U13" s="45">
        <v>-48666</v>
      </c>
      <c r="V13" s="45">
        <v>77122</v>
      </c>
    </row>
    <row r="14" spans="1:22" x14ac:dyDescent="0.2">
      <c r="B14" t="s">
        <v>103</v>
      </c>
      <c r="C14" s="45">
        <v>2619062</v>
      </c>
      <c r="D14" s="45">
        <v>-2435001</v>
      </c>
      <c r="E14" s="45">
        <v>178673</v>
      </c>
      <c r="F14" s="45">
        <v>-22405</v>
      </c>
      <c r="G14" s="45">
        <v>-12097</v>
      </c>
      <c r="H14" s="45">
        <v>144609</v>
      </c>
      <c r="J14" s="45">
        <v>13037667</v>
      </c>
      <c r="K14" s="45">
        <v>24600708</v>
      </c>
      <c r="L14" s="45">
        <v>11563041</v>
      </c>
      <c r="M14" s="45">
        <v>15090130</v>
      </c>
      <c r="N14" s="45">
        <v>8038888</v>
      </c>
      <c r="O14" s="45">
        <v>2365461</v>
      </c>
      <c r="P14" s="45">
        <v>5027218</v>
      </c>
      <c r="Q14" s="45">
        <v>4332974</v>
      </c>
      <c r="R14" s="45">
        <v>3060939</v>
      </c>
      <c r="S14" s="45">
        <v>-1356306</v>
      </c>
      <c r="T14" s="45">
        <v>449276</v>
      </c>
      <c r="U14" s="45">
        <v>26946</v>
      </c>
      <c r="V14" s="45">
        <v>-880083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5228638</v>
      </c>
      <c r="C18" s="26">
        <v>15000000</v>
      </c>
      <c r="D18" s="26">
        <f>VLOOKUP(A1,'2020'!A40:F210,6,FALSE)</f>
        <v>100720</v>
      </c>
      <c r="E18" s="17">
        <v>640000</v>
      </c>
      <c r="F18" s="4">
        <f>D18/E18</f>
        <v>0.15737499999999999</v>
      </c>
      <c r="G18" s="139">
        <v>0</v>
      </c>
      <c r="J18" s="6">
        <v>2020</v>
      </c>
      <c r="K18" s="17">
        <f>VLOOKUP(A1,'2020'!A40:B210,2,FALSE)</f>
        <v>4215457</v>
      </c>
      <c r="L18" s="17">
        <f>VLOOKUP(A1,'2020'!A40:C210,3,FALSE)</f>
        <v>14042017</v>
      </c>
      <c r="M18" s="23">
        <f>VLOOKUP(A1,'2020'!A40:D210,4,FALSE)</f>
        <v>421545789</v>
      </c>
      <c r="N18" s="6"/>
      <c r="O18" s="6"/>
    </row>
    <row r="19" spans="1:17" x14ac:dyDescent="0.2">
      <c r="A19" s="13">
        <v>2021</v>
      </c>
      <c r="B19" s="26">
        <f>VLOOKUP(A1,'2021'!A40:E210,5,FALSE)</f>
        <v>3995471</v>
      </c>
      <c r="C19" s="26">
        <v>10000000</v>
      </c>
      <c r="D19" s="26">
        <f>VLOOKUP(A1,'2021'!A40:F210,6,FALSE)</f>
        <v>19553</v>
      </c>
      <c r="E19" s="17">
        <v>560000</v>
      </c>
      <c r="F19" s="4">
        <f>D19/E19</f>
        <v>3.4916071428571428E-2</v>
      </c>
      <c r="G19" s="140"/>
      <c r="J19" s="6">
        <v>2021</v>
      </c>
      <c r="K19" s="17">
        <f>VLOOKUP(A1,'2021'!A40:B210,2,FALSE)</f>
        <v>4215457</v>
      </c>
      <c r="L19" s="17">
        <f>VLOOKUP(A1,'2021'!A40:C210,3,FALSE)</f>
        <v>13831580</v>
      </c>
      <c r="M19" s="23">
        <f>VLOOKUP(A1,'2021'!A40:D210,4,FALSE)</f>
        <v>421545789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5431604</v>
      </c>
      <c r="C20" s="26">
        <v>10000000</v>
      </c>
      <c r="D20" s="26">
        <f>VLOOKUP(A1,'2022'!A40:F210,6,FALSE)</f>
        <v>-102948</v>
      </c>
      <c r="E20" s="17">
        <v>488000</v>
      </c>
      <c r="F20" s="4">
        <f>D20/E20</f>
        <v>-0.21095901639344261</v>
      </c>
      <c r="G20" s="140"/>
      <c r="J20" s="13">
        <v>2022</v>
      </c>
      <c r="K20" s="17">
        <f>VLOOKUP(A1,'2022'!A40:B210,2,FALSE)</f>
        <v>5562960</v>
      </c>
      <c r="L20" s="17">
        <f>VLOOKUP(A1,'2022'!A40:C210,3,FALSE)</f>
        <v>14078509</v>
      </c>
      <c r="M20" s="23">
        <f>VLOOKUP(A1,'2022'!A40:D210,4,FALSE)</f>
        <v>556296006</v>
      </c>
      <c r="N20" s="23"/>
      <c r="O20" s="6"/>
    </row>
    <row r="21" spans="1:17" x14ac:dyDescent="0.2">
      <c r="A21" s="13">
        <v>2023</v>
      </c>
      <c r="B21" s="3">
        <f>VLOOKUP(A1,'2023'!A40:E210,5,FALSE)</f>
        <v>5811685</v>
      </c>
      <c r="C21" s="3">
        <v>13200000</v>
      </c>
      <c r="D21" s="26">
        <f>VLOOKUP(A1,'2023'!A40:F210,6,FALSE)</f>
        <v>579356</v>
      </c>
      <c r="E21" s="3">
        <v>560000</v>
      </c>
      <c r="F21" s="4">
        <f>D21/E21</f>
        <v>1.0345642857142858</v>
      </c>
      <c r="G21" s="141"/>
      <c r="J21" s="13">
        <v>2023</v>
      </c>
      <c r="K21" s="17">
        <f>VLOOKUP(A1,'2023'!A40:B210,2,FALSE)</f>
        <v>5562960</v>
      </c>
      <c r="L21" s="17">
        <f>VLOOKUP(A1,'2023'!A40:C210,3,FALSE)</f>
        <v>14894247</v>
      </c>
      <c r="M21" s="23">
        <f>VLOOKUP(A1,'2023'!A40:D210,4,FALSE)</f>
        <v>556296006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5562960</v>
      </c>
      <c r="L22" s="17">
        <f>L21</f>
        <v>14894247</v>
      </c>
      <c r="M22" s="23">
        <f>M21</f>
        <v>556296006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2023</v>
      </c>
      <c r="C31" s="60">
        <v>41000</v>
      </c>
      <c r="D31" s="26">
        <f>VLOOKUP(B31,A18:D21,4,FALSE)</f>
        <v>579356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1.556931904343027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1.0066583149259569</v>
      </c>
      <c r="L32" s="13" t="e">
        <f>E22/N22*1000</f>
        <v>#DIV/0!</v>
      </c>
      <c r="N32" s="130" t="s">
        <v>71</v>
      </c>
      <c r="O32" s="131"/>
      <c r="P32" s="74">
        <f>K31*P26</f>
        <v>19.523926080461557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12.623495269171499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24.058470410805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00412-C538-9845-93DA-6B58E66B3CDC}">
  <sheetPr codeName="Sheet89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213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68682490</v>
      </c>
      <c r="D3" s="45">
        <v>-64674449</v>
      </c>
      <c r="E3" s="45">
        <v>3981968</v>
      </c>
      <c r="F3" s="45">
        <v>-3252121</v>
      </c>
      <c r="G3" s="45">
        <v>-214657</v>
      </c>
      <c r="H3" s="45">
        <v>641044</v>
      </c>
      <c r="I3" s="77">
        <f t="shared" ref="I3:I5" si="0">H3/$M$21*1000</f>
        <v>0.49544389800973831</v>
      </c>
      <c r="J3" s="45">
        <v>29185288</v>
      </c>
      <c r="K3" s="45">
        <v>78962071</v>
      </c>
      <c r="L3" s="45">
        <v>49776783</v>
      </c>
      <c r="M3" s="45">
        <v>56666894</v>
      </c>
      <c r="N3" s="45">
        <v>48980243</v>
      </c>
      <c r="O3" s="45">
        <v>14634152</v>
      </c>
      <c r="P3" s="45">
        <v>10972776</v>
      </c>
      <c r="Q3" s="45">
        <v>13379071</v>
      </c>
      <c r="R3" s="45">
        <v>16536864</v>
      </c>
      <c r="S3" s="45">
        <v>1696520</v>
      </c>
      <c r="T3" s="45">
        <v>-115663</v>
      </c>
      <c r="U3" s="45">
        <v>2051843</v>
      </c>
      <c r="V3" s="45">
        <v>3632700</v>
      </c>
    </row>
    <row r="4" spans="1:22" x14ac:dyDescent="0.2">
      <c r="B4" t="s">
        <v>21</v>
      </c>
      <c r="C4" s="45">
        <v>72439143</v>
      </c>
      <c r="D4" s="45">
        <v>-68634570</v>
      </c>
      <c r="E4" s="45">
        <v>3779561</v>
      </c>
      <c r="F4" s="45">
        <v>-3109932</v>
      </c>
      <c r="G4" s="45">
        <v>-226222</v>
      </c>
      <c r="H4" s="45">
        <v>738170</v>
      </c>
      <c r="I4" s="77">
        <f t="shared" si="0"/>
        <v>0.57050970322450345</v>
      </c>
      <c r="J4" s="45">
        <v>28428411</v>
      </c>
      <c r="K4" s="45">
        <v>81876406</v>
      </c>
      <c r="L4" s="45">
        <v>53447994</v>
      </c>
      <c r="M4" s="45">
        <v>61140995</v>
      </c>
      <c r="N4" s="45">
        <v>52498296</v>
      </c>
      <c r="O4" s="45">
        <v>19594579</v>
      </c>
      <c r="P4" s="45">
        <v>13636492</v>
      </c>
      <c r="Q4" s="45">
        <v>9738929</v>
      </c>
      <c r="R4" s="45">
        <v>17056908</v>
      </c>
      <c r="S4" s="45">
        <v>331853</v>
      </c>
      <c r="T4" s="45">
        <v>-5906700</v>
      </c>
      <c r="U4" s="45">
        <v>-796921</v>
      </c>
      <c r="V4" s="45">
        <v>-6371768</v>
      </c>
    </row>
    <row r="5" spans="1:22" x14ac:dyDescent="0.2">
      <c r="B5" t="s">
        <v>22</v>
      </c>
      <c r="C5" s="45">
        <v>65775305</v>
      </c>
      <c r="D5" s="45">
        <v>-61818706</v>
      </c>
      <c r="E5" s="45">
        <v>3931102</v>
      </c>
      <c r="F5" s="45">
        <v>-2958171</v>
      </c>
      <c r="G5" s="45">
        <v>-230136</v>
      </c>
      <c r="H5" s="45">
        <v>813088</v>
      </c>
      <c r="I5" s="77">
        <f t="shared" si="0"/>
        <v>0.62841160379777705</v>
      </c>
      <c r="J5" s="45">
        <v>27933095</v>
      </c>
      <c r="K5" s="45">
        <v>79711982</v>
      </c>
      <c r="L5" s="45">
        <v>51778886</v>
      </c>
      <c r="M5" s="45">
        <v>56867278</v>
      </c>
      <c r="N5" s="45">
        <v>50866444</v>
      </c>
      <c r="O5" s="45">
        <v>15594623</v>
      </c>
      <c r="P5" s="45">
        <v>12634610</v>
      </c>
      <c r="Q5" s="45">
        <v>16148497</v>
      </c>
      <c r="R5" s="45">
        <v>11018966</v>
      </c>
      <c r="S5" s="45">
        <v>6520433</v>
      </c>
      <c r="T5" s="45">
        <v>-2985259</v>
      </c>
      <c r="U5" s="45">
        <v>3543939</v>
      </c>
      <c r="V5" s="45">
        <v>7079113</v>
      </c>
    </row>
    <row r="6" spans="1:22" x14ac:dyDescent="0.2">
      <c r="B6" t="s">
        <v>23</v>
      </c>
      <c r="C6" s="45">
        <v>67458916</v>
      </c>
      <c r="D6" s="45">
        <v>-63873148</v>
      </c>
      <c r="E6" s="45">
        <v>3559164</v>
      </c>
      <c r="F6" s="45">
        <v>-2807666</v>
      </c>
      <c r="G6" s="45">
        <v>-232824</v>
      </c>
      <c r="H6" s="45">
        <v>619675</v>
      </c>
      <c r="I6" s="77">
        <f>H6/$M$21*1000</f>
        <v>0.47892843158844733</v>
      </c>
      <c r="J6" s="45">
        <v>28425896</v>
      </c>
      <c r="K6" s="45">
        <v>68638880</v>
      </c>
      <c r="L6" s="45">
        <v>40212984</v>
      </c>
      <c r="M6" s="45">
        <v>44727892</v>
      </c>
      <c r="N6" s="45">
        <v>39256787</v>
      </c>
      <c r="O6" s="45">
        <v>14580944</v>
      </c>
      <c r="P6" s="45">
        <v>12224056</v>
      </c>
      <c r="Q6" s="45">
        <v>9011729</v>
      </c>
      <c r="R6" s="45">
        <v>7362006</v>
      </c>
      <c r="S6" s="45">
        <v>-2678074</v>
      </c>
      <c r="T6" s="45">
        <v>177620</v>
      </c>
      <c r="U6" s="45">
        <v>-68131</v>
      </c>
      <c r="V6" s="45">
        <v>-2568585</v>
      </c>
    </row>
    <row r="7" spans="1:22" x14ac:dyDescent="0.2">
      <c r="B7" t="s">
        <v>110</v>
      </c>
      <c r="C7" s="45">
        <v>78410995</v>
      </c>
      <c r="D7" s="45">
        <v>-74097247</v>
      </c>
      <c r="E7" s="45">
        <v>4285823</v>
      </c>
      <c r="F7" s="45">
        <v>-3191439</v>
      </c>
      <c r="G7" s="45">
        <v>-167633</v>
      </c>
      <c r="H7" s="45">
        <v>1168036</v>
      </c>
      <c r="I7" s="77">
        <f t="shared" ref="I7:I9" si="1">H7/$M$20*1000</f>
        <v>0.90274038733020312</v>
      </c>
      <c r="J7" s="45">
        <v>27807446</v>
      </c>
      <c r="K7" s="45">
        <v>73811082</v>
      </c>
      <c r="L7" s="45">
        <v>46003635</v>
      </c>
      <c r="M7" s="45">
        <v>49477221</v>
      </c>
      <c r="N7" s="45">
        <v>45010203</v>
      </c>
      <c r="O7" s="45">
        <v>17234116</v>
      </c>
      <c r="P7" s="45">
        <v>11983835</v>
      </c>
      <c r="Q7" s="45">
        <v>11611732</v>
      </c>
      <c r="R7" s="45">
        <v>7092606</v>
      </c>
      <c r="S7" s="45">
        <v>730208</v>
      </c>
      <c r="T7" s="45">
        <v>4198873</v>
      </c>
      <c r="U7" s="45">
        <v>-849264</v>
      </c>
      <c r="V7" s="45">
        <v>4079817</v>
      </c>
    </row>
    <row r="8" spans="1:22" x14ac:dyDescent="0.2">
      <c r="B8" t="s">
        <v>109</v>
      </c>
      <c r="C8" s="45">
        <v>73720523</v>
      </c>
      <c r="D8" s="45">
        <v>-70891978</v>
      </c>
      <c r="E8" s="45">
        <v>2802790</v>
      </c>
      <c r="F8" s="45">
        <v>-2406858</v>
      </c>
      <c r="G8" s="45">
        <v>-154089</v>
      </c>
      <c r="H8" s="45">
        <v>98945</v>
      </c>
      <c r="I8" s="77">
        <f t="shared" si="1"/>
        <v>7.6471656373936214E-2</v>
      </c>
      <c r="J8" s="45">
        <v>26412961</v>
      </c>
      <c r="K8" s="45">
        <v>71026144</v>
      </c>
      <c r="L8" s="45">
        <v>44613183</v>
      </c>
      <c r="M8" s="45">
        <v>45378460</v>
      </c>
      <c r="N8" s="45">
        <v>43434880</v>
      </c>
      <c r="O8" s="45">
        <v>14692230</v>
      </c>
      <c r="P8" s="45">
        <v>10855831</v>
      </c>
      <c r="Q8" s="45">
        <v>7552604</v>
      </c>
      <c r="R8" s="45">
        <v>10466624</v>
      </c>
      <c r="S8" s="45">
        <v>3869822</v>
      </c>
      <c r="T8" s="45">
        <v>2323993</v>
      </c>
      <c r="U8" s="45">
        <v>-3909958</v>
      </c>
      <c r="V8" s="45">
        <v>2283857</v>
      </c>
    </row>
    <row r="9" spans="1:22" x14ac:dyDescent="0.2">
      <c r="B9" t="s">
        <v>108</v>
      </c>
      <c r="C9" s="45">
        <v>85012883</v>
      </c>
      <c r="D9" s="45">
        <v>-82526276</v>
      </c>
      <c r="E9" s="45">
        <v>2456262</v>
      </c>
      <c r="F9" s="45">
        <v>-2616981</v>
      </c>
      <c r="G9" s="45">
        <v>-169953</v>
      </c>
      <c r="H9" s="45">
        <v>-27036</v>
      </c>
      <c r="I9" s="77">
        <f t="shared" si="1"/>
        <v>-2.0895322671441095E-2</v>
      </c>
      <c r="J9" s="45">
        <v>26221646</v>
      </c>
      <c r="K9" s="45">
        <v>81080407</v>
      </c>
      <c r="L9" s="45">
        <v>54858760</v>
      </c>
      <c r="M9" s="45">
        <v>55029939</v>
      </c>
      <c r="N9" s="45">
        <v>53621539</v>
      </c>
      <c r="O9" s="45">
        <v>21536397</v>
      </c>
      <c r="P9" s="45">
        <v>12706208</v>
      </c>
      <c r="Q9" s="45">
        <v>5247607</v>
      </c>
      <c r="R9" s="45">
        <v>12473801</v>
      </c>
      <c r="S9" s="45">
        <v>-333546</v>
      </c>
      <c r="T9" s="45">
        <v>-1624553</v>
      </c>
      <c r="U9" s="45">
        <v>529757</v>
      </c>
      <c r="V9" s="45">
        <v>-1428342</v>
      </c>
    </row>
    <row r="10" spans="1:22" x14ac:dyDescent="0.2">
      <c r="B10" t="s">
        <v>107</v>
      </c>
      <c r="C10" s="45">
        <v>67043692</v>
      </c>
      <c r="D10" s="45">
        <v>-64242452</v>
      </c>
      <c r="E10" s="45">
        <v>2777467</v>
      </c>
      <c r="F10" s="45">
        <v>-2297811</v>
      </c>
      <c r="G10" s="45">
        <v>-154908</v>
      </c>
      <c r="H10" s="45">
        <v>243336</v>
      </c>
      <c r="I10" s="77">
        <f>H10/$M$20*1000</f>
        <v>0.18806717848712051</v>
      </c>
      <c r="J10" s="45">
        <v>28676054</v>
      </c>
      <c r="K10" s="45">
        <v>83212039</v>
      </c>
      <c r="L10" s="45">
        <v>54535985</v>
      </c>
      <c r="M10" s="45">
        <v>58388394</v>
      </c>
      <c r="N10" s="45">
        <v>53294486</v>
      </c>
      <c r="O10" s="45">
        <v>24253627</v>
      </c>
      <c r="P10" s="45">
        <v>12175001</v>
      </c>
      <c r="Q10" s="45">
        <v>6667783</v>
      </c>
      <c r="R10" s="45">
        <v>12350221</v>
      </c>
      <c r="S10" s="45">
        <v>155981</v>
      </c>
      <c r="T10" s="45">
        <v>-1862015</v>
      </c>
      <c r="U10" s="45">
        <v>2192835</v>
      </c>
      <c r="V10" s="45">
        <v>486801</v>
      </c>
    </row>
    <row r="11" spans="1:22" x14ac:dyDescent="0.2">
      <c r="B11" t="s">
        <v>106</v>
      </c>
      <c r="C11" s="45">
        <v>49398266</v>
      </c>
      <c r="D11" s="45">
        <v>-46322476</v>
      </c>
      <c r="E11" s="45">
        <v>3049388</v>
      </c>
      <c r="F11" s="45">
        <v>-2385376</v>
      </c>
      <c r="G11" s="45">
        <v>-144433</v>
      </c>
      <c r="H11" s="45">
        <v>594935</v>
      </c>
      <c r="I11" s="77"/>
      <c r="J11" s="45">
        <v>28235144</v>
      </c>
      <c r="K11" s="45">
        <v>64297848</v>
      </c>
      <c r="L11" s="45">
        <v>36062704</v>
      </c>
      <c r="M11" s="45">
        <v>40797469</v>
      </c>
      <c r="N11" s="45">
        <v>34834614</v>
      </c>
      <c r="O11" s="45">
        <v>13160650</v>
      </c>
      <c r="P11" s="45">
        <v>7089483</v>
      </c>
      <c r="Q11" s="45">
        <v>6188823</v>
      </c>
      <c r="R11" s="45">
        <v>11836093</v>
      </c>
      <c r="S11" s="45">
        <v>5796163</v>
      </c>
      <c r="T11" s="45">
        <v>-2261308</v>
      </c>
      <c r="U11" s="45">
        <v>-3709537</v>
      </c>
      <c r="V11" s="45">
        <v>-174682</v>
      </c>
    </row>
    <row r="12" spans="1:22" x14ac:dyDescent="0.2">
      <c r="B12" t="s">
        <v>105</v>
      </c>
      <c r="C12" s="45">
        <v>34645306</v>
      </c>
      <c r="D12" s="45">
        <v>-32589628</v>
      </c>
      <c r="E12" s="45">
        <v>2035666</v>
      </c>
      <c r="F12" s="45">
        <v>-1924847</v>
      </c>
      <c r="G12" s="45">
        <v>-164021</v>
      </c>
      <c r="H12" s="45">
        <v>76177</v>
      </c>
      <c r="I12" s="77"/>
      <c r="J12" s="45">
        <v>27594005</v>
      </c>
      <c r="K12" s="45">
        <v>61579613</v>
      </c>
      <c r="L12" s="45">
        <v>33985607</v>
      </c>
      <c r="M12" s="45">
        <v>38377137</v>
      </c>
      <c r="N12" s="45">
        <v>32564843</v>
      </c>
      <c r="O12" s="45">
        <v>11737676</v>
      </c>
      <c r="P12" s="45">
        <v>8541660</v>
      </c>
      <c r="Q12" s="45">
        <v>6368584</v>
      </c>
      <c r="R12" s="45">
        <v>9859743</v>
      </c>
      <c r="S12" s="45">
        <v>-3081004</v>
      </c>
      <c r="T12" s="45">
        <v>421223</v>
      </c>
      <c r="U12" s="45">
        <v>1442425</v>
      </c>
      <c r="V12" s="45">
        <v>-1217355</v>
      </c>
    </row>
    <row r="13" spans="1:22" x14ac:dyDescent="0.2">
      <c r="B13" t="s">
        <v>104</v>
      </c>
      <c r="C13" s="45">
        <v>46897897</v>
      </c>
      <c r="D13" s="45">
        <v>-42641539</v>
      </c>
      <c r="E13" s="45">
        <v>4227373</v>
      </c>
      <c r="F13" s="45">
        <v>-2424928</v>
      </c>
      <c r="G13" s="45">
        <v>-149661</v>
      </c>
      <c r="H13" s="45">
        <v>1497658</v>
      </c>
      <c r="J13" s="45">
        <v>27402713</v>
      </c>
      <c r="K13" s="45">
        <v>67722587</v>
      </c>
      <c r="L13" s="45">
        <v>40319874</v>
      </c>
      <c r="M13" s="45">
        <v>44141942</v>
      </c>
      <c r="N13" s="45">
        <v>38832645</v>
      </c>
      <c r="O13" s="45">
        <v>12449895</v>
      </c>
      <c r="P13" s="45">
        <v>10986675</v>
      </c>
      <c r="Q13" s="45">
        <v>7606274</v>
      </c>
      <c r="R13" s="45">
        <v>10560421</v>
      </c>
      <c r="S13" s="45">
        <v>-1892068</v>
      </c>
      <c r="T13" s="45">
        <v>-1974041</v>
      </c>
      <c r="U13" s="45">
        <v>1827682</v>
      </c>
      <c r="V13" s="45">
        <v>-2038427</v>
      </c>
    </row>
    <row r="14" spans="1:22" x14ac:dyDescent="0.2">
      <c r="B14" t="s">
        <v>103</v>
      </c>
      <c r="C14" s="45">
        <v>38268759</v>
      </c>
      <c r="D14" s="45">
        <v>-34853306</v>
      </c>
      <c r="E14" s="45">
        <v>3393754</v>
      </c>
      <c r="F14" s="45">
        <v>-2422112</v>
      </c>
      <c r="G14" s="45">
        <v>-144357</v>
      </c>
      <c r="H14" s="45">
        <v>661253</v>
      </c>
      <c r="J14" s="45">
        <v>26477615</v>
      </c>
      <c r="K14" s="45">
        <v>64512469</v>
      </c>
      <c r="L14" s="45">
        <v>38034854</v>
      </c>
      <c r="M14" s="45">
        <v>41149731</v>
      </c>
      <c r="N14" s="45">
        <v>36442182</v>
      </c>
      <c r="O14" s="45">
        <v>10411846</v>
      </c>
      <c r="P14" s="45">
        <v>9821370</v>
      </c>
      <c r="Q14" s="45">
        <v>9637237</v>
      </c>
      <c r="R14" s="45">
        <v>9227959</v>
      </c>
      <c r="S14" s="45">
        <v>-572320</v>
      </c>
      <c r="T14" s="45">
        <v>-977776</v>
      </c>
      <c r="U14" s="45">
        <v>584726</v>
      </c>
      <c r="V14" s="45">
        <v>-965369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123918650</v>
      </c>
      <c r="C18" s="26">
        <v>122000000</v>
      </c>
      <c r="D18" s="26">
        <f>VLOOKUP(A1,'2020'!A40:F210,6,FALSE)</f>
        <v>988465</v>
      </c>
      <c r="E18" s="17">
        <v>1570000</v>
      </c>
      <c r="F18" s="4">
        <f>D18/E18</f>
        <v>0.62959554140127394</v>
      </c>
      <c r="G18" s="139">
        <v>0</v>
      </c>
      <c r="J18" s="6">
        <v>2020</v>
      </c>
      <c r="K18" s="17">
        <f>VLOOKUP(A1,'2020'!A40:B210,2,FALSE)</f>
        <v>12938780</v>
      </c>
      <c r="L18" s="17">
        <f>VLOOKUP(A1,'2020'!A40:C210,3,FALSE)</f>
        <v>24126402</v>
      </c>
      <c r="M18" s="23">
        <f>VLOOKUP(A1,'2020'!A40:D210,4,FALSE)</f>
        <v>1293878081</v>
      </c>
      <c r="N18" s="6"/>
      <c r="O18" s="6"/>
    </row>
    <row r="19" spans="1:17" x14ac:dyDescent="0.2">
      <c r="A19" s="13">
        <v>2021</v>
      </c>
      <c r="B19" s="26">
        <f>VLOOKUP(A1,'2021'!A40:E210,5,FALSE)</f>
        <v>169008605</v>
      </c>
      <c r="C19" s="26">
        <v>135200000</v>
      </c>
      <c r="D19" s="26">
        <f>VLOOKUP(A1,'2021'!A40:F210,6,FALSE)</f>
        <v>2838904</v>
      </c>
      <c r="E19" s="17">
        <v>3360000</v>
      </c>
      <c r="F19" s="4">
        <f>D19/E19</f>
        <v>0.84491190476190481</v>
      </c>
      <c r="G19" s="140"/>
      <c r="J19" s="6">
        <v>2021</v>
      </c>
      <c r="K19" s="17">
        <f>VLOOKUP(A1,'2021'!A40:B210,2,FALSE)</f>
        <v>12938780</v>
      </c>
      <c r="L19" s="17">
        <f>VLOOKUP(A1,'2021'!A40:C210,3,FALSE)</f>
        <v>28260191</v>
      </c>
      <c r="M19" s="23">
        <f>VLOOKUP(A1,'2021'!A40:D210,4,FALSE)</f>
        <v>1293878081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304080299</v>
      </c>
      <c r="C20" s="26">
        <v>186000000</v>
      </c>
      <c r="D20" s="26">
        <f>VLOOKUP(A1,'2022'!A40:F210,6,FALSE)</f>
        <v>1480282</v>
      </c>
      <c r="E20" s="17">
        <v>3060000</v>
      </c>
      <c r="F20" s="4">
        <f>D20/E20</f>
        <v>0.48375228758169936</v>
      </c>
      <c r="G20" s="140"/>
      <c r="J20" s="13">
        <v>2022</v>
      </c>
      <c r="K20" s="17">
        <f>VLOOKUP(A1,'2022'!A40:B210,2,FALSE)</f>
        <v>12938780</v>
      </c>
      <c r="L20" s="17">
        <f>VLOOKUP(A1,'2022'!A40:C210,3,FALSE)</f>
        <v>27807446</v>
      </c>
      <c r="M20" s="23">
        <f>VLOOKUP(A1,'2022'!A40:D210,4,FALSE)</f>
        <v>1293878081</v>
      </c>
      <c r="N20" s="23"/>
      <c r="O20" s="6"/>
    </row>
    <row r="21" spans="1:17" x14ac:dyDescent="0.2">
      <c r="A21" s="13">
        <v>2023</v>
      </c>
      <c r="B21" s="3">
        <f>VLOOKUP(A1,'2023'!A40:E210,5,FALSE)</f>
        <v>274252672</v>
      </c>
      <c r="C21" s="3">
        <v>190000000</v>
      </c>
      <c r="D21" s="26">
        <f>VLOOKUP(A1,'2023'!A40:F210,6,FALSE)</f>
        <v>2811979</v>
      </c>
      <c r="E21" s="3">
        <v>3228000</v>
      </c>
      <c r="F21" s="4">
        <f>D21/E21</f>
        <v>0.87112112763320937</v>
      </c>
      <c r="G21" s="141"/>
      <c r="J21" s="13">
        <v>2023</v>
      </c>
      <c r="K21" s="17">
        <f>VLOOKUP(A1,'2023'!A40:B210,2,FALSE)</f>
        <v>12938780</v>
      </c>
      <c r="L21" s="17">
        <f>VLOOKUP(A1,'2023'!A40:C210,3,FALSE)</f>
        <v>29185288</v>
      </c>
      <c r="M21" s="23">
        <f>VLOOKUP(A1,'2023'!A40:D210,4,FALSE)</f>
        <v>1293878081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12938780</v>
      </c>
      <c r="L22" s="17">
        <f>L21</f>
        <v>29185288</v>
      </c>
      <c r="M22" s="23">
        <f>M21</f>
        <v>1293878081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60">
        <v>63000</v>
      </c>
      <c r="D31" s="26">
        <f>VLOOKUP(B31,A18:D21,4,FALSE)</f>
        <v>2838904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2.1732936366204663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2.4948254765280313</v>
      </c>
      <c r="L32" s="13" t="e">
        <f>E22/N22*1000</f>
        <v>#DIV/0!</v>
      </c>
      <c r="N32" s="130" t="s">
        <v>71</v>
      </c>
      <c r="O32" s="131"/>
      <c r="P32" s="74">
        <f>K31*P26</f>
        <v>27.253102203220646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31.285111475661509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22.556443631415068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E2840-4547-224F-8224-A6C092E4C7DC}">
  <sheetPr codeName="Sheet90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214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22603622</v>
      </c>
      <c r="D3" s="45">
        <v>-18512336</v>
      </c>
      <c r="E3" s="45">
        <v>4058279</v>
      </c>
      <c r="F3" s="45">
        <v>-699752</v>
      </c>
      <c r="G3" s="45">
        <v>-109925</v>
      </c>
      <c r="H3" s="45">
        <v>2723017</v>
      </c>
      <c r="I3" s="77">
        <f t="shared" ref="I3:I5" si="0">H3/$M$21*1000</f>
        <v>1.185600974162051</v>
      </c>
      <c r="J3" s="45">
        <v>65298620</v>
      </c>
      <c r="K3" s="45">
        <v>87754455</v>
      </c>
      <c r="L3" s="45">
        <v>22455835</v>
      </c>
      <c r="M3" s="45">
        <v>62217752</v>
      </c>
      <c r="N3" s="45">
        <v>14971948</v>
      </c>
      <c r="O3" s="45">
        <v>3944544</v>
      </c>
      <c r="P3" s="45">
        <v>16865314</v>
      </c>
      <c r="Q3" s="45">
        <v>5668895</v>
      </c>
      <c r="R3" s="45">
        <v>35084645</v>
      </c>
      <c r="S3" s="45">
        <v>3172665</v>
      </c>
      <c r="T3" s="45">
        <v>-6127969</v>
      </c>
      <c r="U3" s="45">
        <v>-2230911</v>
      </c>
      <c r="V3" s="45">
        <v>-5186215</v>
      </c>
    </row>
    <row r="4" spans="1:22" x14ac:dyDescent="0.2">
      <c r="B4" t="s">
        <v>21</v>
      </c>
      <c r="C4" s="45">
        <v>22153384</v>
      </c>
      <c r="D4" s="45">
        <v>-18444528</v>
      </c>
      <c r="E4" s="45">
        <v>3681632</v>
      </c>
      <c r="F4" s="45">
        <v>-661570</v>
      </c>
      <c r="G4" s="45">
        <v>-105613</v>
      </c>
      <c r="H4" s="45">
        <v>2377167</v>
      </c>
      <c r="I4" s="77">
        <f t="shared" si="0"/>
        <v>1.0350179638782573</v>
      </c>
      <c r="J4" s="45">
        <v>62671280</v>
      </c>
      <c r="K4" s="45">
        <v>84638510</v>
      </c>
      <c r="L4" s="45">
        <v>21967229</v>
      </c>
      <c r="M4" s="45">
        <v>59128795</v>
      </c>
      <c r="N4" s="45">
        <v>13584866</v>
      </c>
      <c r="O4" s="45">
        <v>2397612</v>
      </c>
      <c r="P4" s="45">
        <v>16197071</v>
      </c>
      <c r="Q4" s="45">
        <v>10851522</v>
      </c>
      <c r="R4" s="45">
        <v>28908511</v>
      </c>
      <c r="S4" s="45">
        <v>3522053</v>
      </c>
      <c r="T4" s="45">
        <v>18194</v>
      </c>
      <c r="U4" s="45">
        <v>-5187812</v>
      </c>
      <c r="V4" s="45">
        <v>-1647564</v>
      </c>
    </row>
    <row r="5" spans="1:22" x14ac:dyDescent="0.2">
      <c r="B5" t="s">
        <v>22</v>
      </c>
      <c r="C5" s="45">
        <v>24042648</v>
      </c>
      <c r="D5" s="45">
        <v>-19699873</v>
      </c>
      <c r="E5" s="45">
        <v>4342775</v>
      </c>
      <c r="F5" s="45">
        <v>-546445</v>
      </c>
      <c r="G5" s="45">
        <v>-62362</v>
      </c>
      <c r="H5" s="45">
        <v>3155589</v>
      </c>
      <c r="I5" s="77">
        <f t="shared" si="0"/>
        <v>1.3739427232569801</v>
      </c>
      <c r="J5" s="45">
        <v>67451047</v>
      </c>
      <c r="K5" s="45">
        <v>88247092</v>
      </c>
      <c r="L5" s="45">
        <v>20796045</v>
      </c>
      <c r="M5" s="45">
        <v>62984581</v>
      </c>
      <c r="N5" s="45">
        <v>12546218</v>
      </c>
      <c r="O5" s="45">
        <v>2338732</v>
      </c>
      <c r="P5" s="45">
        <v>19124804</v>
      </c>
      <c r="Q5" s="45">
        <v>12499180</v>
      </c>
      <c r="R5" s="45">
        <v>28268090</v>
      </c>
      <c r="S5" s="45">
        <v>3705638</v>
      </c>
      <c r="T5" s="45">
        <v>-3869067</v>
      </c>
      <c r="U5" s="45">
        <v>-56508</v>
      </c>
      <c r="V5" s="45">
        <v>-219937</v>
      </c>
    </row>
    <row r="6" spans="1:22" x14ac:dyDescent="0.2">
      <c r="B6" t="s">
        <v>23</v>
      </c>
      <c r="C6" s="45">
        <v>21214481</v>
      </c>
      <c r="D6" s="45">
        <v>-16372246</v>
      </c>
      <c r="E6" s="45">
        <v>4842234</v>
      </c>
      <c r="F6" s="45">
        <v>-636102</v>
      </c>
      <c r="G6" s="45">
        <v>-62075</v>
      </c>
      <c r="H6" s="45">
        <v>3350255</v>
      </c>
      <c r="I6" s="77">
        <f>H6/$M$21*1000</f>
        <v>1.4587002547877161</v>
      </c>
      <c r="J6" s="45">
        <v>64569528</v>
      </c>
      <c r="K6" s="45">
        <v>84128383</v>
      </c>
      <c r="L6" s="45">
        <v>19558855</v>
      </c>
      <c r="M6" s="45">
        <v>57952012</v>
      </c>
      <c r="N6" s="45">
        <v>10555594</v>
      </c>
      <c r="O6" s="45">
        <v>2127765</v>
      </c>
      <c r="P6" s="45">
        <v>18097175</v>
      </c>
      <c r="Q6" s="45">
        <v>12714013</v>
      </c>
      <c r="R6" s="45">
        <v>24165495</v>
      </c>
      <c r="S6" s="45">
        <v>2824447</v>
      </c>
      <c r="T6" s="45">
        <v>-668307</v>
      </c>
      <c r="U6" s="45">
        <v>9734</v>
      </c>
      <c r="V6" s="45">
        <v>2165875</v>
      </c>
    </row>
    <row r="7" spans="1:22" x14ac:dyDescent="0.2">
      <c r="B7" t="s">
        <v>110</v>
      </c>
      <c r="C7" s="45">
        <v>22051958</v>
      </c>
      <c r="D7" s="45">
        <v>-17183140</v>
      </c>
      <c r="E7" s="45">
        <v>4868818</v>
      </c>
      <c r="F7" s="45">
        <v>-682240</v>
      </c>
      <c r="G7" s="45">
        <v>-95892</v>
      </c>
      <c r="H7" s="45">
        <v>3250037</v>
      </c>
      <c r="I7" s="77">
        <f t="shared" ref="I7:I9" si="1">H7/$M$20*1000</f>
        <v>1.6980783197053215</v>
      </c>
      <c r="J7" s="45">
        <v>61317292</v>
      </c>
      <c r="K7" s="45">
        <v>82806381</v>
      </c>
      <c r="L7" s="45">
        <v>21489088</v>
      </c>
      <c r="M7" s="45">
        <v>55651707</v>
      </c>
      <c r="N7" s="45">
        <v>12487956</v>
      </c>
      <c r="O7" s="45">
        <v>4102441</v>
      </c>
      <c r="P7" s="45">
        <v>16191131</v>
      </c>
      <c r="Q7" s="45">
        <v>10549337</v>
      </c>
      <c r="R7" s="45">
        <v>23726498</v>
      </c>
      <c r="S7" s="45">
        <v>1494339</v>
      </c>
      <c r="T7" s="45">
        <v>1712657</v>
      </c>
      <c r="U7" s="45">
        <v>-2856128</v>
      </c>
      <c r="V7" s="45">
        <v>350867</v>
      </c>
    </row>
    <row r="8" spans="1:22" x14ac:dyDescent="0.2">
      <c r="B8" t="s">
        <v>109</v>
      </c>
      <c r="C8" s="45">
        <v>24329090</v>
      </c>
      <c r="D8" s="45">
        <v>-19932077</v>
      </c>
      <c r="E8" s="45">
        <v>4397012</v>
      </c>
      <c r="F8" s="45">
        <v>-615528</v>
      </c>
      <c r="G8" s="45">
        <v>-67533</v>
      </c>
      <c r="H8" s="45">
        <v>3029234</v>
      </c>
      <c r="I8" s="77">
        <f t="shared" si="1"/>
        <v>1.5827132370229107</v>
      </c>
      <c r="J8" s="45">
        <v>58013029</v>
      </c>
      <c r="K8" s="45">
        <v>85223863</v>
      </c>
      <c r="L8" s="45">
        <v>27210833</v>
      </c>
      <c r="M8" s="45">
        <v>57329016</v>
      </c>
      <c r="N8" s="45">
        <v>15493286</v>
      </c>
      <c r="O8" s="45">
        <v>2536824</v>
      </c>
      <c r="P8" s="45">
        <v>17522046</v>
      </c>
      <c r="Q8" s="45">
        <v>10206278</v>
      </c>
      <c r="R8" s="45">
        <v>25793995</v>
      </c>
      <c r="S8" s="45">
        <v>3676530</v>
      </c>
      <c r="T8" s="45">
        <v>2590200</v>
      </c>
      <c r="U8" s="45">
        <v>-5119917</v>
      </c>
      <c r="V8" s="45">
        <v>1146814</v>
      </c>
    </row>
    <row r="9" spans="1:22" x14ac:dyDescent="0.2">
      <c r="B9" t="s">
        <v>108</v>
      </c>
      <c r="C9" s="45">
        <v>27653355</v>
      </c>
      <c r="D9" s="45">
        <v>-20741127</v>
      </c>
      <c r="E9" s="45">
        <v>6912228</v>
      </c>
      <c r="F9" s="45">
        <v>-541242</v>
      </c>
      <c r="G9" s="45">
        <v>-91456</v>
      </c>
      <c r="H9" s="45">
        <v>5086494</v>
      </c>
      <c r="I9" s="77">
        <f t="shared" si="1"/>
        <v>2.6575898011964787</v>
      </c>
      <c r="J9" s="45">
        <v>60571887</v>
      </c>
      <c r="K9" s="45">
        <v>88539470</v>
      </c>
      <c r="L9" s="45">
        <v>27967582</v>
      </c>
      <c r="M9" s="45">
        <v>60393770</v>
      </c>
      <c r="N9" s="45">
        <v>17014431</v>
      </c>
      <c r="O9" s="45">
        <v>2107155</v>
      </c>
      <c r="P9" s="45">
        <v>20633189</v>
      </c>
      <c r="Q9" s="45">
        <v>9054658</v>
      </c>
      <c r="R9" s="45">
        <v>27617478</v>
      </c>
      <c r="S9" s="45">
        <v>4076145</v>
      </c>
      <c r="T9" s="45">
        <v>-3260146</v>
      </c>
      <c r="U9" s="45">
        <v>-409170</v>
      </c>
      <c r="V9" s="45">
        <v>406828</v>
      </c>
    </row>
    <row r="10" spans="1:22" x14ac:dyDescent="0.2">
      <c r="B10" t="s">
        <v>107</v>
      </c>
      <c r="C10" s="45">
        <v>26689145</v>
      </c>
      <c r="D10" s="45">
        <v>-21552667</v>
      </c>
      <c r="E10" s="45">
        <v>5136477</v>
      </c>
      <c r="F10" s="45">
        <v>-601377</v>
      </c>
      <c r="G10" s="45">
        <v>-81978</v>
      </c>
      <c r="H10" s="45">
        <v>3428678</v>
      </c>
      <c r="I10" s="77">
        <f>H10/$M$20*1000</f>
        <v>1.7914146137568903</v>
      </c>
      <c r="J10" s="45">
        <v>55709324</v>
      </c>
      <c r="K10" s="45">
        <v>85170155</v>
      </c>
      <c r="L10" s="45">
        <v>29460831</v>
      </c>
      <c r="M10" s="45">
        <v>57191407</v>
      </c>
      <c r="N10" s="45">
        <v>18619859</v>
      </c>
      <c r="O10" s="45">
        <v>2094568</v>
      </c>
      <c r="P10" s="45">
        <v>20684169</v>
      </c>
      <c r="Q10" s="45">
        <v>8648444</v>
      </c>
      <c r="R10" s="45">
        <v>25048928</v>
      </c>
      <c r="S10" s="45">
        <v>3193137</v>
      </c>
      <c r="T10" s="45">
        <v>-999280</v>
      </c>
      <c r="U10" s="45">
        <v>616376</v>
      </c>
      <c r="V10" s="45">
        <v>2810234</v>
      </c>
    </row>
    <row r="11" spans="1:22" x14ac:dyDescent="0.2">
      <c r="B11" t="s">
        <v>106</v>
      </c>
      <c r="C11" s="45">
        <v>20177079</v>
      </c>
      <c r="D11" s="45">
        <v>-16650437</v>
      </c>
      <c r="E11" s="45">
        <v>3526650</v>
      </c>
      <c r="F11" s="45">
        <v>-639253</v>
      </c>
      <c r="G11" s="45">
        <v>-96615</v>
      </c>
      <c r="H11" s="45">
        <v>1963897</v>
      </c>
      <c r="I11" s="77"/>
      <c r="J11" s="45">
        <v>52192730</v>
      </c>
      <c r="K11" s="45">
        <v>78768074</v>
      </c>
      <c r="L11" s="45">
        <v>26575344</v>
      </c>
      <c r="M11" s="45">
        <v>51395282</v>
      </c>
      <c r="N11" s="45">
        <v>16561261</v>
      </c>
      <c r="O11" s="45">
        <v>3241216</v>
      </c>
      <c r="P11" s="45">
        <v>16920750</v>
      </c>
      <c r="Q11" s="45">
        <v>5600330</v>
      </c>
      <c r="R11" s="45">
        <v>24499825</v>
      </c>
      <c r="S11" s="45">
        <v>1459290</v>
      </c>
      <c r="T11" s="45">
        <v>-1698758</v>
      </c>
      <c r="U11" s="45">
        <v>-155831</v>
      </c>
      <c r="V11" s="45">
        <v>-395300</v>
      </c>
    </row>
    <row r="12" spans="1:22" x14ac:dyDescent="0.2">
      <c r="B12" t="s">
        <v>105</v>
      </c>
      <c r="C12" s="45">
        <v>18542925</v>
      </c>
      <c r="D12" s="45">
        <v>-15135594</v>
      </c>
      <c r="E12" s="45">
        <v>3407330</v>
      </c>
      <c r="F12" s="45">
        <v>-468128</v>
      </c>
      <c r="G12" s="45">
        <v>-85021</v>
      </c>
      <c r="H12" s="45">
        <v>2417435</v>
      </c>
      <c r="I12" s="77"/>
      <c r="J12" s="45">
        <v>50193145</v>
      </c>
      <c r="K12" s="45">
        <v>73218244</v>
      </c>
      <c r="L12" s="45">
        <v>23025099</v>
      </c>
      <c r="M12" s="45">
        <v>47691610</v>
      </c>
      <c r="N12" s="45">
        <v>13841165</v>
      </c>
      <c r="O12" s="45">
        <v>2376664</v>
      </c>
      <c r="P12" s="45">
        <v>14762971</v>
      </c>
      <c r="Q12" s="45">
        <v>5994119</v>
      </c>
      <c r="R12" s="45">
        <v>23594578</v>
      </c>
      <c r="S12" s="45">
        <v>1401634</v>
      </c>
      <c r="T12" s="45">
        <v>1929544</v>
      </c>
      <c r="U12" s="45">
        <v>-3282616</v>
      </c>
      <c r="V12" s="45">
        <v>48563</v>
      </c>
    </row>
    <row r="13" spans="1:22" x14ac:dyDescent="0.2">
      <c r="B13" t="s">
        <v>104</v>
      </c>
      <c r="C13" s="45">
        <v>22701649</v>
      </c>
      <c r="D13" s="45">
        <v>-18919436</v>
      </c>
      <c r="E13" s="45">
        <v>3782208</v>
      </c>
      <c r="F13" s="45">
        <v>-491102</v>
      </c>
      <c r="G13" s="45">
        <v>-69687</v>
      </c>
      <c r="H13" s="45">
        <v>2261954</v>
      </c>
      <c r="J13" s="45">
        <v>47845301</v>
      </c>
      <c r="K13" s="45">
        <v>74826437</v>
      </c>
      <c r="L13" s="45">
        <v>26981135</v>
      </c>
      <c r="M13" s="45">
        <v>50213422</v>
      </c>
      <c r="N13" s="45">
        <v>20039328</v>
      </c>
      <c r="O13" s="45">
        <v>1990374</v>
      </c>
      <c r="P13" s="45">
        <v>15328324</v>
      </c>
      <c r="Q13" s="45">
        <v>5947560</v>
      </c>
      <c r="R13" s="45">
        <v>25650532</v>
      </c>
      <c r="S13" s="45">
        <v>3174238</v>
      </c>
      <c r="T13" s="45">
        <v>-5078802</v>
      </c>
      <c r="U13" s="45">
        <v>1396567</v>
      </c>
      <c r="V13" s="45">
        <v>-507996</v>
      </c>
    </row>
    <row r="14" spans="1:22" x14ac:dyDescent="0.2">
      <c r="B14" t="s">
        <v>103</v>
      </c>
      <c r="C14" s="45">
        <v>17570501</v>
      </c>
      <c r="D14" s="45">
        <v>-14301032</v>
      </c>
      <c r="E14" s="45">
        <v>3269465</v>
      </c>
      <c r="F14" s="45">
        <v>-534099</v>
      </c>
      <c r="G14" s="45">
        <v>-52814</v>
      </c>
      <c r="H14" s="45">
        <v>2029677</v>
      </c>
      <c r="J14" s="45">
        <v>51576578</v>
      </c>
      <c r="K14" s="45">
        <v>68626315</v>
      </c>
      <c r="L14" s="45">
        <v>17049736</v>
      </c>
      <c r="M14" s="45">
        <v>44230493</v>
      </c>
      <c r="N14" s="45">
        <v>11785544</v>
      </c>
      <c r="O14" s="45">
        <v>1977431</v>
      </c>
      <c r="P14" s="45">
        <v>13439321</v>
      </c>
      <c r="Q14" s="45">
        <v>6457577</v>
      </c>
      <c r="R14" s="45">
        <v>21594237</v>
      </c>
      <c r="S14" s="45">
        <v>1374683</v>
      </c>
      <c r="T14" s="45">
        <v>-1422143</v>
      </c>
      <c r="U14" s="45">
        <v>1267692</v>
      </c>
      <c r="V14" s="45">
        <v>1220231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64134965</v>
      </c>
      <c r="C18" s="26">
        <v>66163500</v>
      </c>
      <c r="D18" s="26">
        <f>VLOOKUP(A1,'2020'!A40:F210,6,FALSE)</f>
        <v>7709193</v>
      </c>
      <c r="E18" s="17">
        <v>6636000</v>
      </c>
      <c r="F18" s="4">
        <f>D18/E18</f>
        <v>1.1617228752260398</v>
      </c>
      <c r="G18" s="139">
        <v>0</v>
      </c>
      <c r="J18" s="6">
        <v>2020</v>
      </c>
      <c r="K18" s="17">
        <f>VLOOKUP(A1,'2020'!A40:B210,2,FALSE)</f>
        <v>19139500</v>
      </c>
      <c r="L18" s="17">
        <f>VLOOKUP(A1,'2020'!A40:C210,3,FALSE)</f>
        <v>49499680</v>
      </c>
      <c r="M18" s="23">
        <f>VLOOKUP(A1,'2020'!A40:D210,4,FALSE)</f>
        <v>1913950000</v>
      </c>
      <c r="N18" s="6"/>
      <c r="O18" s="6"/>
    </row>
    <row r="19" spans="1:17" x14ac:dyDescent="0.2">
      <c r="A19" s="13">
        <v>2021</v>
      </c>
      <c r="B19" s="26">
        <f>VLOOKUP(A1,'2021'!A40:E210,5,FALSE)</f>
        <v>78992156</v>
      </c>
      <c r="C19" s="26">
        <v>70169000</v>
      </c>
      <c r="D19" s="26">
        <f>VLOOKUP(A1,'2021'!A40:F210,6,FALSE)</f>
        <v>8672965</v>
      </c>
      <c r="E19" s="17">
        <v>7036000</v>
      </c>
      <c r="F19" s="4">
        <f>D19/E19</f>
        <v>1.2326556281978396</v>
      </c>
      <c r="G19" s="140"/>
      <c r="J19" s="6">
        <v>2021</v>
      </c>
      <c r="K19" s="17">
        <f>VLOOKUP(A1,'2021'!A40:B210,2,FALSE)</f>
        <v>19139500</v>
      </c>
      <c r="L19" s="17">
        <f>VLOOKUP(A1,'2021'!A40:C210,3,FALSE)</f>
        <v>52192730</v>
      </c>
      <c r="M19" s="23">
        <f>VLOOKUP(A1,'2021'!A40:D210,4,FALSE)</f>
        <v>1913950000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100723549</v>
      </c>
      <c r="C20" s="26">
        <v>80043900</v>
      </c>
      <c r="D20" s="26">
        <f>VLOOKUP(A1,'2022'!A40:F210,6,FALSE)</f>
        <v>14798317</v>
      </c>
      <c r="E20" s="17">
        <v>7039400</v>
      </c>
      <c r="F20" s="4">
        <f>D20/E20</f>
        <v>2.1022128306389751</v>
      </c>
      <c r="G20" s="140"/>
      <c r="J20" s="13">
        <v>2022</v>
      </c>
      <c r="K20" s="17">
        <f>VLOOKUP(A1,'2022'!A40:B210,2,FALSE)</f>
        <v>19139500</v>
      </c>
      <c r="L20" s="17">
        <f>VLOOKUP(A1,'2022'!A40:C210,3,FALSE)</f>
        <v>61173563</v>
      </c>
      <c r="M20" s="23">
        <f>VLOOKUP(A1,'2022'!A40:D210,4,FALSE)</f>
        <v>1913950000</v>
      </c>
      <c r="N20" s="23"/>
      <c r="O20" s="6"/>
    </row>
    <row r="21" spans="1:17" x14ac:dyDescent="0.2">
      <c r="A21" s="13">
        <v>2023</v>
      </c>
      <c r="B21" s="3">
        <f>VLOOKUP(A1,'2023'!A40:E210,5,FALSE)</f>
        <v>89953906</v>
      </c>
      <c r="C21" s="3">
        <v>76441000</v>
      </c>
      <c r="D21" s="26">
        <f>VLOOKUP(A1,'2023'!A40:F210,6,FALSE)</f>
        <v>11606030</v>
      </c>
      <c r="E21" s="3">
        <v>6539000</v>
      </c>
      <c r="F21" s="4">
        <f>D21/E21</f>
        <v>1.7748937146352652</v>
      </c>
      <c r="G21" s="141"/>
      <c r="J21" s="13">
        <v>2023</v>
      </c>
      <c r="K21" s="17">
        <f>VLOOKUP(A1,'2023'!A40:B210,2,FALSE)</f>
        <v>22967398</v>
      </c>
      <c r="L21" s="17">
        <f>VLOOKUP(A1,'2023'!A40:C210,3,FALSE)</f>
        <v>65298620</v>
      </c>
      <c r="M21" s="23">
        <f>VLOOKUP(A1,'2023'!A40:D210,4,FALSE)</f>
        <v>2296739847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22967398</v>
      </c>
      <c r="L22" s="17">
        <f>L21</f>
        <v>65298620</v>
      </c>
      <c r="M22" s="23">
        <f>M21</f>
        <v>2296739847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2022</v>
      </c>
      <c r="C31" s="60">
        <v>130000</v>
      </c>
      <c r="D31" s="26">
        <f>VLOOKUP(B31,A18:D21,4,FALSE)</f>
        <v>14798317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5.0532619160850043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2.847079092802451</v>
      </c>
      <c r="L32" s="13" t="e">
        <f>E22/N22*1000</f>
        <v>#DIV/0!</v>
      </c>
      <c r="N32" s="130" t="s">
        <v>71</v>
      </c>
      <c r="O32" s="131"/>
      <c r="P32" s="74">
        <f>K31*P26</f>
        <v>63.367904427705952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35.70237182374273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28.431004097087015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060F3-264B-6647-9D9A-BFA602E3C6AD}">
  <sheetPr codeName="Sheet91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283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35797870</v>
      </c>
      <c r="D3" s="45">
        <v>-35156403</v>
      </c>
      <c r="E3" s="45">
        <v>637490</v>
      </c>
      <c r="F3" s="45">
        <v>-524358</v>
      </c>
      <c r="G3" s="45">
        <v>-54798</v>
      </c>
      <c r="H3" s="45">
        <v>-51602</v>
      </c>
      <c r="I3" s="77">
        <f t="shared" ref="I3:I5" si="0">H3/$M$21*1000</f>
        <v>-4.9894148252394653E-2</v>
      </c>
      <c r="J3" s="45">
        <v>11397133</v>
      </c>
      <c r="K3" s="45">
        <v>38811129</v>
      </c>
      <c r="L3" s="45">
        <v>27413995</v>
      </c>
      <c r="M3" s="45">
        <v>32965859</v>
      </c>
      <c r="N3" s="45">
        <v>27112099</v>
      </c>
      <c r="O3" s="45">
        <v>4170349</v>
      </c>
      <c r="P3" s="45">
        <v>13094477</v>
      </c>
      <c r="Q3" s="45">
        <v>5380876</v>
      </c>
      <c r="R3" s="45">
        <v>9888554</v>
      </c>
      <c r="S3" s="45">
        <v>3623440</v>
      </c>
      <c r="T3" s="45">
        <v>21433</v>
      </c>
      <c r="U3" s="45">
        <v>-1086624</v>
      </c>
      <c r="V3" s="45">
        <v>2558248</v>
      </c>
    </row>
    <row r="4" spans="1:22" x14ac:dyDescent="0.2">
      <c r="B4" t="s">
        <v>21</v>
      </c>
      <c r="C4" s="45">
        <v>24014977</v>
      </c>
      <c r="D4" s="45">
        <v>-22864824</v>
      </c>
      <c r="E4" s="45">
        <v>1147549</v>
      </c>
      <c r="F4" s="45">
        <v>-728951</v>
      </c>
      <c r="G4" s="45">
        <v>-72705</v>
      </c>
      <c r="H4" s="45">
        <v>219276</v>
      </c>
      <c r="I4" s="77">
        <f t="shared" si="0"/>
        <v>0.2120187057128036</v>
      </c>
      <c r="J4" s="45">
        <v>11651452</v>
      </c>
      <c r="K4" s="45">
        <v>33586999</v>
      </c>
      <c r="L4" s="45">
        <v>21935546</v>
      </c>
      <c r="M4" s="45">
        <v>27942827</v>
      </c>
      <c r="N4" s="45">
        <v>21661810</v>
      </c>
      <c r="O4" s="45">
        <v>5802003</v>
      </c>
      <c r="P4" s="45">
        <v>8983477</v>
      </c>
      <c r="Q4" s="45">
        <v>2907199</v>
      </c>
      <c r="R4" s="45">
        <v>9908343</v>
      </c>
      <c r="S4" s="45">
        <v>-974982</v>
      </c>
      <c r="T4" s="45">
        <v>-429530</v>
      </c>
      <c r="U4" s="45">
        <v>2168662</v>
      </c>
      <c r="V4" s="45">
        <v>764149</v>
      </c>
    </row>
    <row r="5" spans="1:22" x14ac:dyDescent="0.2">
      <c r="B5" t="s">
        <v>22</v>
      </c>
      <c r="C5" s="45">
        <v>22326318</v>
      </c>
      <c r="D5" s="45">
        <v>-21242025</v>
      </c>
      <c r="E5" s="45">
        <v>1082821</v>
      </c>
      <c r="F5" s="45">
        <v>-653545</v>
      </c>
      <c r="G5" s="45">
        <v>-68603</v>
      </c>
      <c r="H5" s="45">
        <v>154603</v>
      </c>
      <c r="I5" s="77">
        <f t="shared" si="0"/>
        <v>0.1494861633708959</v>
      </c>
      <c r="J5" s="45">
        <v>11629584</v>
      </c>
      <c r="K5" s="45">
        <v>30313557</v>
      </c>
      <c r="L5" s="45">
        <v>18683973</v>
      </c>
      <c r="M5" s="45">
        <v>24718631</v>
      </c>
      <c r="N5" s="45">
        <v>18418735</v>
      </c>
      <c r="O5" s="45">
        <v>3752159</v>
      </c>
      <c r="P5" s="45">
        <v>9108470</v>
      </c>
      <c r="Q5" s="45">
        <v>2131206</v>
      </c>
      <c r="R5" s="45">
        <v>9372778</v>
      </c>
      <c r="S5" s="45">
        <v>352922</v>
      </c>
      <c r="T5" s="45">
        <v>-618477</v>
      </c>
      <c r="U5" s="45">
        <v>463456</v>
      </c>
      <c r="V5" s="45">
        <v>197902</v>
      </c>
    </row>
    <row r="6" spans="1:22" x14ac:dyDescent="0.2">
      <c r="B6" t="s">
        <v>23</v>
      </c>
      <c r="C6" s="45">
        <v>20538899</v>
      </c>
      <c r="D6" s="45">
        <v>-19558958</v>
      </c>
      <c r="E6" s="45">
        <v>978828</v>
      </c>
      <c r="F6" s="45">
        <v>-573245</v>
      </c>
      <c r="G6" s="45">
        <v>-65045</v>
      </c>
      <c r="H6" s="45">
        <v>254450</v>
      </c>
      <c r="I6" s="77">
        <f>H6/$M$21*1000</f>
        <v>0.24602856522657687</v>
      </c>
      <c r="J6" s="45">
        <v>11514931</v>
      </c>
      <c r="K6" s="45">
        <v>28350640</v>
      </c>
      <c r="L6" s="45">
        <v>16835709</v>
      </c>
      <c r="M6" s="45">
        <v>22782741</v>
      </c>
      <c r="N6" s="45">
        <v>16584371</v>
      </c>
      <c r="O6" s="45">
        <v>3283416</v>
      </c>
      <c r="P6" s="45">
        <v>8472063</v>
      </c>
      <c r="Q6" s="45">
        <v>1933630</v>
      </c>
      <c r="R6" s="45">
        <v>8720416</v>
      </c>
      <c r="S6" s="45">
        <v>-3676669</v>
      </c>
      <c r="T6" s="45">
        <v>-990588</v>
      </c>
      <c r="U6" s="45">
        <v>2503391</v>
      </c>
      <c r="V6" s="45">
        <v>-2163865</v>
      </c>
    </row>
    <row r="7" spans="1:22" x14ac:dyDescent="0.2">
      <c r="B7" t="s">
        <v>110</v>
      </c>
      <c r="C7" s="45">
        <v>24662302</v>
      </c>
      <c r="D7" s="45">
        <v>-23394087</v>
      </c>
      <c r="E7" s="45">
        <v>1268215</v>
      </c>
      <c r="F7" s="45">
        <v>-676204</v>
      </c>
      <c r="G7" s="45">
        <v>-43402</v>
      </c>
      <c r="H7" s="45">
        <v>234008</v>
      </c>
      <c r="I7" s="77">
        <f t="shared" ref="I7:I9" si="1">H7/$M$20*1000</f>
        <v>0.22626312631770801</v>
      </c>
      <c r="J7" s="45">
        <v>11317516</v>
      </c>
      <c r="K7" s="45">
        <v>28967920</v>
      </c>
      <c r="L7" s="45">
        <v>17650404</v>
      </c>
      <c r="M7" s="45">
        <v>23365358</v>
      </c>
      <c r="N7" s="45">
        <v>17369956</v>
      </c>
      <c r="O7" s="45">
        <v>2939785</v>
      </c>
      <c r="P7" s="45">
        <v>8221162</v>
      </c>
      <c r="Q7" s="45">
        <v>4081803</v>
      </c>
      <c r="R7" s="45">
        <v>7666467</v>
      </c>
      <c r="S7" s="45">
        <v>3609986</v>
      </c>
      <c r="T7" s="45">
        <v>-187560</v>
      </c>
      <c r="U7" s="45">
        <v>-1342645</v>
      </c>
      <c r="V7" s="45">
        <v>2079780</v>
      </c>
    </row>
    <row r="8" spans="1:22" x14ac:dyDescent="0.2">
      <c r="B8" t="s">
        <v>109</v>
      </c>
      <c r="C8" s="45">
        <v>25963235</v>
      </c>
      <c r="D8" s="45">
        <v>-25640786</v>
      </c>
      <c r="E8" s="45">
        <v>320966</v>
      </c>
      <c r="F8" s="45">
        <v>-547646</v>
      </c>
      <c r="G8" s="45">
        <v>-41475</v>
      </c>
      <c r="H8" s="45">
        <v>-319269</v>
      </c>
      <c r="I8" s="77">
        <f t="shared" si="1"/>
        <v>-0.30870227546207102</v>
      </c>
      <c r="J8" s="45">
        <v>11172985</v>
      </c>
      <c r="K8" s="45">
        <v>27365406</v>
      </c>
      <c r="L8" s="45">
        <v>16192421</v>
      </c>
      <c r="M8" s="45">
        <v>21814319</v>
      </c>
      <c r="N8" s="45">
        <v>15923506</v>
      </c>
      <c r="O8" s="45">
        <v>3453245</v>
      </c>
      <c r="P8" s="45">
        <v>8491062</v>
      </c>
      <c r="Q8" s="45">
        <v>2010519</v>
      </c>
      <c r="R8" s="45">
        <v>7463502</v>
      </c>
      <c r="S8" s="45">
        <v>649059</v>
      </c>
      <c r="T8" s="45">
        <v>565908</v>
      </c>
      <c r="U8" s="45">
        <v>-671624</v>
      </c>
      <c r="V8" s="45">
        <v>543344</v>
      </c>
    </row>
    <row r="9" spans="1:22" x14ac:dyDescent="0.2">
      <c r="B9" t="s">
        <v>108</v>
      </c>
      <c r="C9" s="45">
        <v>30372284</v>
      </c>
      <c r="D9" s="45">
        <v>-28930398</v>
      </c>
      <c r="E9" s="45">
        <v>1436786</v>
      </c>
      <c r="F9" s="45">
        <v>-565299</v>
      </c>
      <c r="G9" s="45">
        <v>-51082</v>
      </c>
      <c r="H9" s="45">
        <v>414605</v>
      </c>
      <c r="I9" s="77">
        <f t="shared" si="1"/>
        <v>0.40088297616728202</v>
      </c>
      <c r="J9" s="45">
        <v>11922777</v>
      </c>
      <c r="K9" s="45">
        <v>33677459</v>
      </c>
      <c r="L9" s="45">
        <v>21754682</v>
      </c>
      <c r="M9" s="45">
        <v>28077742</v>
      </c>
      <c r="N9" s="45">
        <v>21494813</v>
      </c>
      <c r="O9" s="45">
        <v>5335299</v>
      </c>
      <c r="P9" s="45">
        <v>12847835</v>
      </c>
      <c r="Q9" s="45">
        <v>1442207</v>
      </c>
      <c r="R9" s="45">
        <v>8000353</v>
      </c>
      <c r="S9" s="45">
        <v>-171466</v>
      </c>
      <c r="T9" s="45">
        <v>569254</v>
      </c>
      <c r="U9" s="45">
        <v>-1792711</v>
      </c>
      <c r="V9" s="45">
        <v>-1394923</v>
      </c>
    </row>
    <row r="10" spans="1:22" x14ac:dyDescent="0.2">
      <c r="B10" t="s">
        <v>107</v>
      </c>
      <c r="C10" s="45">
        <v>23289504</v>
      </c>
      <c r="D10" s="45">
        <v>-22244857</v>
      </c>
      <c r="E10" s="45">
        <v>1043303</v>
      </c>
      <c r="F10" s="45">
        <v>-523533</v>
      </c>
      <c r="G10" s="45">
        <v>-43734</v>
      </c>
      <c r="H10" s="45">
        <v>218627</v>
      </c>
      <c r="I10" s="77">
        <f>H10/$M$20*1000</f>
        <v>0.21139118541871027</v>
      </c>
      <c r="J10" s="45">
        <v>11462686</v>
      </c>
      <c r="K10" s="45">
        <v>35964775</v>
      </c>
      <c r="L10" s="45">
        <v>24502088</v>
      </c>
      <c r="M10" s="45">
        <v>30398338</v>
      </c>
      <c r="N10" s="45">
        <v>24248719</v>
      </c>
      <c r="O10" s="45">
        <v>5158112</v>
      </c>
      <c r="P10" s="45">
        <v>13315520</v>
      </c>
      <c r="Q10" s="45">
        <v>2832145</v>
      </c>
      <c r="R10" s="45">
        <v>8649684</v>
      </c>
      <c r="S10" s="45">
        <v>-972382</v>
      </c>
      <c r="T10" s="45">
        <v>-623741</v>
      </c>
      <c r="U10" s="45">
        <v>1451291</v>
      </c>
      <c r="V10" s="45">
        <v>-144832</v>
      </c>
    </row>
    <row r="11" spans="1:22" x14ac:dyDescent="0.2">
      <c r="B11" t="s">
        <v>106</v>
      </c>
      <c r="C11" s="45">
        <v>20039226</v>
      </c>
      <c r="D11" s="45">
        <v>-19028455</v>
      </c>
      <c r="E11" s="45">
        <v>1006845</v>
      </c>
      <c r="F11" s="45">
        <v>-561098</v>
      </c>
      <c r="G11" s="45">
        <v>-32956</v>
      </c>
      <c r="H11" s="45">
        <v>201713</v>
      </c>
      <c r="I11" s="77"/>
      <c r="J11" s="45">
        <v>11185873</v>
      </c>
      <c r="K11" s="45">
        <v>26906331</v>
      </c>
      <c r="L11" s="45">
        <v>15720458</v>
      </c>
      <c r="M11" s="45">
        <v>21263975</v>
      </c>
      <c r="N11" s="45">
        <v>15448334</v>
      </c>
      <c r="O11" s="45">
        <v>2577827</v>
      </c>
      <c r="P11" s="45">
        <v>7422690</v>
      </c>
      <c r="Q11" s="45">
        <v>3064746</v>
      </c>
      <c r="R11" s="45">
        <v>7931663</v>
      </c>
      <c r="S11" s="45">
        <v>1600137</v>
      </c>
      <c r="T11" s="45">
        <v>-652520</v>
      </c>
      <c r="U11" s="45">
        <v>-745289</v>
      </c>
      <c r="V11" s="45">
        <v>202327</v>
      </c>
    </row>
    <row r="12" spans="1:22" x14ac:dyDescent="0.2">
      <c r="B12" t="s">
        <v>105</v>
      </c>
      <c r="C12" s="45">
        <v>12615719</v>
      </c>
      <c r="D12" s="45">
        <v>-12039137</v>
      </c>
      <c r="E12" s="45">
        <v>573048</v>
      </c>
      <c r="F12" s="45">
        <v>-395830</v>
      </c>
      <c r="G12" s="45">
        <v>-42017</v>
      </c>
      <c r="H12" s="45">
        <v>43037</v>
      </c>
      <c r="I12" s="77"/>
      <c r="J12" s="45">
        <v>11064033</v>
      </c>
      <c r="K12" s="45">
        <v>25907380</v>
      </c>
      <c r="L12" s="45">
        <v>14843347</v>
      </c>
      <c r="M12" s="45">
        <v>20281389</v>
      </c>
      <c r="N12" s="45">
        <v>14595766</v>
      </c>
      <c r="O12" s="45">
        <v>3223708</v>
      </c>
      <c r="P12" s="45">
        <v>6715993</v>
      </c>
      <c r="Q12" s="45">
        <v>2890731</v>
      </c>
      <c r="R12" s="45">
        <v>7228691</v>
      </c>
      <c r="S12" s="45">
        <v>124154</v>
      </c>
      <c r="T12" s="45">
        <v>391112</v>
      </c>
      <c r="U12" s="45">
        <v>509070</v>
      </c>
      <c r="V12" s="45">
        <v>1024337</v>
      </c>
    </row>
    <row r="13" spans="1:22" x14ac:dyDescent="0.2">
      <c r="B13" t="s">
        <v>104</v>
      </c>
      <c r="C13" s="45">
        <v>13424478</v>
      </c>
      <c r="D13" s="45">
        <v>-12593296</v>
      </c>
      <c r="E13" s="45">
        <v>827437</v>
      </c>
      <c r="F13" s="45">
        <v>-443035</v>
      </c>
      <c r="G13" s="45">
        <v>-40143</v>
      </c>
      <c r="H13" s="45">
        <v>219730</v>
      </c>
      <c r="J13" s="45">
        <v>11013858</v>
      </c>
      <c r="K13" s="45">
        <v>24564321</v>
      </c>
      <c r="L13" s="45">
        <v>13550462</v>
      </c>
      <c r="M13" s="45">
        <v>18859828</v>
      </c>
      <c r="N13" s="45">
        <v>13276001</v>
      </c>
      <c r="O13" s="45">
        <v>2319816</v>
      </c>
      <c r="P13" s="45">
        <v>6973914</v>
      </c>
      <c r="Q13" s="45">
        <v>1859496</v>
      </c>
      <c r="R13" s="45">
        <v>7486075</v>
      </c>
      <c r="S13" s="45">
        <v>494347</v>
      </c>
      <c r="T13" s="45">
        <v>-501618</v>
      </c>
      <c r="U13" s="45">
        <v>504771</v>
      </c>
      <c r="V13" s="45">
        <v>497499</v>
      </c>
    </row>
    <row r="14" spans="1:22" x14ac:dyDescent="0.2">
      <c r="B14" t="s">
        <v>103</v>
      </c>
      <c r="C14" s="45">
        <v>11768946</v>
      </c>
      <c r="D14" s="45">
        <v>-10988914</v>
      </c>
      <c r="E14" s="45">
        <v>778902</v>
      </c>
      <c r="F14" s="45">
        <v>-432768</v>
      </c>
      <c r="G14" s="45">
        <v>-29552</v>
      </c>
      <c r="H14" s="45">
        <v>141583</v>
      </c>
      <c r="J14" s="45">
        <v>10737409</v>
      </c>
      <c r="K14" s="45">
        <v>23670841</v>
      </c>
      <c r="L14" s="45">
        <v>12933431</v>
      </c>
      <c r="M14" s="45">
        <v>17959338</v>
      </c>
      <c r="N14" s="45">
        <v>12674448</v>
      </c>
      <c r="O14" s="45">
        <v>2348583</v>
      </c>
      <c r="P14" s="45">
        <v>7071040</v>
      </c>
      <c r="Q14" s="45">
        <v>1362828</v>
      </c>
      <c r="R14" s="45">
        <v>6972864</v>
      </c>
      <c r="S14" s="45">
        <v>-1492448</v>
      </c>
      <c r="T14" s="45">
        <v>-1048717</v>
      </c>
      <c r="U14" s="45">
        <v>374667</v>
      </c>
      <c r="V14" s="45">
        <v>-2166497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50028287</v>
      </c>
      <c r="C18" s="26">
        <v>52200000</v>
      </c>
      <c r="D18" s="26">
        <f>VLOOKUP(A1,'2020'!A40:F210,6,FALSE)</f>
        <v>-112192</v>
      </c>
      <c r="E18" s="17">
        <v>376000</v>
      </c>
      <c r="F18" s="4">
        <f>D18/E18</f>
        <v>-0.29838297872340425</v>
      </c>
      <c r="G18" s="139">
        <v>0</v>
      </c>
      <c r="J18" s="6">
        <v>2020</v>
      </c>
      <c r="K18" s="17">
        <f>VLOOKUP(A1,'2020'!A40:B210,2,FALSE)</f>
        <v>10342295</v>
      </c>
      <c r="L18" s="17">
        <f>VLOOKUP(A1,'2020'!A40:C210,3,FALSE)</f>
        <v>10565855</v>
      </c>
      <c r="M18" s="23">
        <f>VLOOKUP(A1,'2020'!A40:D210,4,FALSE)</f>
        <v>1034229500</v>
      </c>
      <c r="N18" s="6"/>
      <c r="O18" s="6"/>
    </row>
    <row r="19" spans="1:17" x14ac:dyDescent="0.2">
      <c r="A19" s="13">
        <v>2021</v>
      </c>
      <c r="B19" s="26">
        <f>VLOOKUP(A1,'2021'!A40:E210,5,FALSE)</f>
        <v>57835977</v>
      </c>
      <c r="C19" s="26">
        <v>55750000</v>
      </c>
      <c r="D19" s="26">
        <f>VLOOKUP(A1,'2021'!A40:F210,6,FALSE)</f>
        <v>604820</v>
      </c>
      <c r="E19" s="17">
        <v>320000</v>
      </c>
      <c r="F19" s="4">
        <f>D19/E19</f>
        <v>1.8900625</v>
      </c>
      <c r="G19" s="140"/>
      <c r="J19" s="6">
        <v>2021</v>
      </c>
      <c r="K19" s="17">
        <f>VLOOKUP(A1,'2021'!A40:B210,2,FALSE)</f>
        <v>10342295</v>
      </c>
      <c r="L19" s="17">
        <f>VLOOKUP(A1,'2021'!A40:C210,3,FALSE)</f>
        <v>11185141</v>
      </c>
      <c r="M19" s="23">
        <f>VLOOKUP(A1,'2021'!A40:D210,4,FALSE)</f>
        <v>1034229500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104213796</v>
      </c>
      <c r="C20" s="26">
        <v>45000000</v>
      </c>
      <c r="D20" s="26">
        <f>VLOOKUP(A1,'2022'!A40:F210,6,FALSE)</f>
        <v>651194</v>
      </c>
      <c r="E20" s="17">
        <v>400000</v>
      </c>
      <c r="F20" s="4">
        <f>D20/E20</f>
        <v>1.627985</v>
      </c>
      <c r="G20" s="140"/>
      <c r="J20" s="13">
        <v>2022</v>
      </c>
      <c r="K20" s="17">
        <f>VLOOKUP(A1,'2022'!A40:B210,2,FALSE)</f>
        <v>10342295</v>
      </c>
      <c r="L20" s="17">
        <f>VLOOKUP(A1,'2022'!A40:C210,3,FALSE)</f>
        <v>11327208</v>
      </c>
      <c r="M20" s="23">
        <f>VLOOKUP(A1,'2022'!A40:D210,4,FALSE)</f>
        <v>1034229500</v>
      </c>
      <c r="N20" s="23"/>
      <c r="O20" s="6"/>
    </row>
    <row r="21" spans="1:17" x14ac:dyDescent="0.2">
      <c r="A21" s="13">
        <v>2023</v>
      </c>
      <c r="B21" s="3">
        <f>VLOOKUP(A1,'2023'!A40:E210,5,FALSE)</f>
        <v>102668902</v>
      </c>
      <c r="C21" s="3">
        <v>50000000</v>
      </c>
      <c r="D21" s="26">
        <f>VLOOKUP(A1,'2023'!A40:F210,6,FALSE)</f>
        <v>576728</v>
      </c>
      <c r="E21" s="3">
        <v>480000</v>
      </c>
      <c r="F21" s="4">
        <f>D21/E21</f>
        <v>1.2015166666666666</v>
      </c>
      <c r="G21" s="141"/>
      <c r="J21" s="13">
        <v>2023</v>
      </c>
      <c r="K21" s="17">
        <f>VLOOKUP(A1,'2023'!A40:B210,2,FALSE)</f>
        <v>10342295</v>
      </c>
      <c r="L21" s="17">
        <f>VLOOKUP(A1,'2023'!A40:C210,3,FALSE)</f>
        <v>11397133</v>
      </c>
      <c r="M21" s="23">
        <f>VLOOKUP(A1,'2023'!A40:D210,4,FALSE)</f>
        <v>1034229500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10342295</v>
      </c>
      <c r="L22" s="17">
        <f>L21</f>
        <v>11397133</v>
      </c>
      <c r="M22" s="23">
        <f>M21</f>
        <v>1034229500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2022</v>
      </c>
      <c r="C31" s="60">
        <v>21200</v>
      </c>
      <c r="D31" s="26">
        <f>VLOOKUP(B31,A18:D21,4,FALSE)</f>
        <v>651194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0.55763928605788171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0.46411362275007628</v>
      </c>
      <c r="L32" s="13" t="e">
        <f>E22/N22*1000</f>
        <v>#DIV/0!</v>
      </c>
      <c r="N32" s="130" t="s">
        <v>71</v>
      </c>
      <c r="O32" s="131"/>
      <c r="P32" s="74">
        <f>K31*P26</f>
        <v>6.9927966471658358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5.8199848292859562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11.019927395225141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E795C-6FD9-E64E-BD81-BC1FCDCB0CF6}">
  <sheetPr codeName="Sheet92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267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I3" s="77">
        <f t="shared" ref="I3:I5" si="0">H3/$M$21*1000</f>
        <v>0</v>
      </c>
    </row>
    <row r="4" spans="1:22" x14ac:dyDescent="0.2">
      <c r="I4" s="77">
        <f t="shared" si="0"/>
        <v>0</v>
      </c>
    </row>
    <row r="5" spans="1:22" x14ac:dyDescent="0.2">
      <c r="I5" s="77">
        <f t="shared" si="0"/>
        <v>0</v>
      </c>
    </row>
    <row r="6" spans="1:22" x14ac:dyDescent="0.2">
      <c r="I6" s="77">
        <f>H6/$M$21*1000</f>
        <v>0</v>
      </c>
    </row>
    <row r="7" spans="1:22" x14ac:dyDescent="0.2">
      <c r="I7" s="77">
        <f t="shared" ref="I7:I9" si="1">H7/$M$20*1000</f>
        <v>0</v>
      </c>
    </row>
    <row r="8" spans="1:22" x14ac:dyDescent="0.2">
      <c r="I8" s="77">
        <f t="shared" si="1"/>
        <v>0</v>
      </c>
    </row>
    <row r="9" spans="1:22" x14ac:dyDescent="0.2">
      <c r="I9" s="77">
        <f t="shared" si="1"/>
        <v>0</v>
      </c>
    </row>
    <row r="10" spans="1:22" x14ac:dyDescent="0.2">
      <c r="I10" s="77">
        <f>H10/$M$20*1000</f>
        <v>0</v>
      </c>
    </row>
    <row r="11" spans="1:22" x14ac:dyDescent="0.2">
      <c r="I11" s="77"/>
    </row>
    <row r="12" spans="1:22" x14ac:dyDescent="0.2">
      <c r="I12" s="77"/>
    </row>
    <row r="17" spans="1:17" x14ac:dyDescent="0.2">
      <c r="A17" t="s">
        <v>298</v>
      </c>
    </row>
    <row r="18" spans="1:17" x14ac:dyDescent="0.2">
      <c r="B18">
        <f>VLOOKUP(A1,'2020'!A40:E210,5,FALSE)</f>
        <v>0</v>
      </c>
      <c r="D18">
        <f>VLOOKUP(A1,'2020'!A40:F210,6,FALSE)</f>
        <v>0</v>
      </c>
      <c r="K18">
        <f>VLOOKUP(A1,'2020'!A40:B210,2,FALSE)</f>
        <v>0</v>
      </c>
      <c r="L18">
        <f>VLOOKUP(A1,'2020'!A40:C210,3,FALSE)</f>
        <v>0</v>
      </c>
      <c r="M18">
        <f>VLOOKUP(A1,'2020'!A40:D210,4,FALSE)</f>
        <v>0</v>
      </c>
    </row>
    <row r="19" spans="1:17" x14ac:dyDescent="0.2">
      <c r="B19">
        <f>VLOOKUP(A1,'2021'!A40:E210,5,FALSE)</f>
        <v>5738370</v>
      </c>
      <c r="D19">
        <f>VLOOKUP(A1,'2021'!A40:F210,6,FALSE)</f>
        <v>318358</v>
      </c>
      <c r="K19">
        <f>VLOOKUP(A1,'2021'!A40:B210,2,FALSE)</f>
        <v>1261967</v>
      </c>
      <c r="L19">
        <f>VLOOKUP(A1,'2021'!A40:C210,3,FALSE)</f>
        <v>1868641</v>
      </c>
      <c r="M19">
        <f>VLOOKUP(A1,'2021'!A40:D210,4,FALSE)</f>
        <v>126196780</v>
      </c>
    </row>
    <row r="20" spans="1:17" x14ac:dyDescent="0.2">
      <c r="B20">
        <f>VLOOKUP(A1,'2022'!A40:E210,5,FALSE)</f>
        <v>7355100</v>
      </c>
      <c r="D20">
        <f>VLOOKUP(A1,'2022'!A40:F210,6,FALSE)</f>
        <v>-236199</v>
      </c>
      <c r="K20">
        <f>VLOOKUP(A1,'2022'!A40:B210,2,FALSE)</f>
        <v>1261967</v>
      </c>
      <c r="L20">
        <f>VLOOKUP(A1,'2022'!A40:C210,3,FALSE)</f>
        <v>1544114</v>
      </c>
      <c r="M20">
        <f>VLOOKUP(A1,'2022'!A40:D210,4,FALSE)</f>
        <v>126196780</v>
      </c>
    </row>
    <row r="21" spans="1:17" x14ac:dyDescent="0.2">
      <c r="B21">
        <f>VLOOKUP(A1,'2023'!A40:E210,5,FALSE)</f>
        <v>6094831</v>
      </c>
      <c r="D21">
        <f>VLOOKUP(A1,'2023'!A40:F210,6,FALSE)</f>
        <v>56915</v>
      </c>
      <c r="K21">
        <f>VLOOKUP(A1,'2023'!A40:B210,2,FALSE)</f>
        <v>1261967</v>
      </c>
      <c r="L21">
        <f>VLOOKUP(A1,'2023'!A40:C210,3,FALSE)</f>
        <v>1601029</v>
      </c>
      <c r="M21">
        <f>VLOOKUP(A1,'2023'!A40:D210,4,FALSE)</f>
        <v>126196780</v>
      </c>
    </row>
    <row r="22" spans="1:17" x14ac:dyDescent="0.2">
      <c r="K22">
        <f>K21</f>
        <v>1261967</v>
      </c>
      <c r="L22">
        <f>L21</f>
        <v>1601029</v>
      </c>
      <c r="M22">
        <f>M21</f>
        <v>126196780</v>
      </c>
    </row>
    <row r="26" spans="1:17" x14ac:dyDescent="0.2"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1:17" x14ac:dyDescent="0.2"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1:17" x14ac:dyDescent="0.2">
      <c r="K31" s="86">
        <f>SUM(I3:I6)</f>
        <v>0</v>
      </c>
      <c r="L31" t="e">
        <f>K31*(M22/N22)</f>
        <v>#DIV/0!</v>
      </c>
    </row>
    <row r="32" spans="1:17" x14ac:dyDescent="0.2">
      <c r="L32" t="e">
        <f>E22/N22*1000</f>
        <v>#DIV/0!</v>
      </c>
      <c r="P32" s="73"/>
      <c r="Q32" s="73"/>
    </row>
    <row r="36" spans="11:11" x14ac:dyDescent="0.2">
      <c r="K36">
        <f>((K3-L3)/M22)*1000</f>
        <v>0</v>
      </c>
    </row>
    <row r="37" spans="11:11" x14ac:dyDescent="0.2">
      <c r="K37" t="e">
        <f>((K3-L3)/N22)*1000</f>
        <v>#DIV/0!</v>
      </c>
    </row>
  </sheetData>
  <mergeCells count="4">
    <mergeCell ref="A1:B1"/>
    <mergeCell ref="C1:H1"/>
    <mergeCell ref="J1:R1"/>
    <mergeCell ref="S1:V1"/>
  </mergeCells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D3207C-D9AD-AE46-9165-C3267AE997B1}">
  <sheetPr codeName="Sheet93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215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138290</v>
      </c>
      <c r="D3" s="45">
        <v>-87579</v>
      </c>
      <c r="E3" s="45">
        <v>50708</v>
      </c>
      <c r="F3" s="45">
        <v>-3312</v>
      </c>
      <c r="G3" s="45">
        <v>-59730</v>
      </c>
      <c r="H3" s="45">
        <v>1503</v>
      </c>
      <c r="I3" s="77">
        <f t="shared" ref="I3:I5" si="0">H3/$M$21*1000</f>
        <v>1.9613420653378243E-2</v>
      </c>
      <c r="J3" s="45">
        <v>2000552</v>
      </c>
      <c r="K3" s="45">
        <v>4291268</v>
      </c>
      <c r="L3" s="45">
        <v>2290716</v>
      </c>
      <c r="M3" s="45">
        <v>2001417</v>
      </c>
      <c r="N3" s="45">
        <v>1248818</v>
      </c>
      <c r="O3" s="45">
        <v>28547</v>
      </c>
      <c r="P3" s="45">
        <v>1851986</v>
      </c>
      <c r="Q3" s="45">
        <v>103747</v>
      </c>
      <c r="R3" s="45">
        <v>0</v>
      </c>
      <c r="S3" s="45">
        <v>-78020</v>
      </c>
      <c r="T3" s="45">
        <v>78725</v>
      </c>
      <c r="U3" s="45">
        <v>45762</v>
      </c>
      <c r="V3" s="45">
        <v>46466</v>
      </c>
    </row>
    <row r="4" spans="1:22" x14ac:dyDescent="0.2">
      <c r="B4" t="s">
        <v>21</v>
      </c>
      <c r="C4" s="45">
        <v>117347</v>
      </c>
      <c r="D4" s="45">
        <v>-70857</v>
      </c>
      <c r="E4" s="45">
        <v>46490</v>
      </c>
      <c r="F4" s="45">
        <v>-1267</v>
      </c>
      <c r="G4" s="45">
        <v>-25121</v>
      </c>
      <c r="H4" s="45">
        <v>19891</v>
      </c>
      <c r="I4" s="77">
        <f t="shared" si="0"/>
        <v>0.25956789768220001</v>
      </c>
      <c r="J4" s="45">
        <v>2004218</v>
      </c>
      <c r="K4" s="45">
        <v>4251898</v>
      </c>
      <c r="L4" s="45">
        <v>2247680</v>
      </c>
      <c r="M4" s="45">
        <v>1943024</v>
      </c>
      <c r="N4" s="45">
        <v>1366870</v>
      </c>
      <c r="O4" s="45">
        <v>34867</v>
      </c>
      <c r="P4" s="45">
        <v>1826275</v>
      </c>
      <c r="Q4" s="45">
        <v>57280</v>
      </c>
      <c r="R4" s="45">
        <v>0</v>
      </c>
      <c r="S4" s="45">
        <v>84856</v>
      </c>
      <c r="T4" s="45">
        <v>-35001</v>
      </c>
      <c r="U4" s="45">
        <v>-102190</v>
      </c>
      <c r="V4" s="45">
        <v>-52335</v>
      </c>
    </row>
    <row r="5" spans="1:22" x14ac:dyDescent="0.2">
      <c r="B5" t="s">
        <v>22</v>
      </c>
      <c r="C5" s="45">
        <v>159450</v>
      </c>
      <c r="D5" s="45">
        <v>-79677</v>
      </c>
      <c r="E5" s="45">
        <v>79772</v>
      </c>
      <c r="F5" s="45">
        <v>-2290</v>
      </c>
      <c r="G5" s="45">
        <v>-45425</v>
      </c>
      <c r="H5" s="45">
        <v>46483</v>
      </c>
      <c r="I5" s="77">
        <f t="shared" si="0"/>
        <v>0.60658059363338712</v>
      </c>
      <c r="J5" s="45">
        <v>1988360</v>
      </c>
      <c r="K5" s="45">
        <v>4340987</v>
      </c>
      <c r="L5" s="45">
        <v>2352626</v>
      </c>
      <c r="M5" s="45">
        <v>2114340</v>
      </c>
      <c r="N5" s="45">
        <v>1555512</v>
      </c>
      <c r="O5" s="45">
        <v>52267</v>
      </c>
      <c r="P5" s="45">
        <v>1917090</v>
      </c>
      <c r="Q5" s="45">
        <v>109615</v>
      </c>
      <c r="R5" s="45">
        <v>10000</v>
      </c>
      <c r="S5" s="45">
        <v>-54963</v>
      </c>
      <c r="T5" s="45">
        <v>8257</v>
      </c>
      <c r="U5" s="45">
        <v>112304</v>
      </c>
      <c r="V5" s="45">
        <v>65599</v>
      </c>
    </row>
    <row r="6" spans="1:22" x14ac:dyDescent="0.2">
      <c r="B6" t="s">
        <v>23</v>
      </c>
      <c r="C6" s="45">
        <v>113538</v>
      </c>
      <c r="D6" s="45">
        <v>-59218</v>
      </c>
      <c r="E6" s="45">
        <v>54320</v>
      </c>
      <c r="F6" s="45">
        <v>-6109</v>
      </c>
      <c r="G6" s="45">
        <v>-30314</v>
      </c>
      <c r="H6" s="45">
        <v>13474</v>
      </c>
      <c r="I6" s="77">
        <f>H6/$M$21*1000</f>
        <v>0.17582916159921386</v>
      </c>
      <c r="J6" s="45">
        <v>1952454</v>
      </c>
      <c r="K6" s="45">
        <v>4287368</v>
      </c>
      <c r="L6" s="45">
        <v>2334914</v>
      </c>
      <c r="M6" s="45">
        <v>1962213</v>
      </c>
      <c r="N6" s="45">
        <v>1486323</v>
      </c>
      <c r="O6" s="45">
        <v>31844</v>
      </c>
      <c r="P6" s="45">
        <v>1844588</v>
      </c>
      <c r="Q6" s="45">
        <v>44016</v>
      </c>
      <c r="R6" s="45">
        <v>10000</v>
      </c>
      <c r="S6" s="45">
        <v>36543</v>
      </c>
      <c r="T6" s="45">
        <v>-107717</v>
      </c>
      <c r="U6" s="45">
        <v>-7118</v>
      </c>
      <c r="V6" s="45">
        <v>-78293</v>
      </c>
    </row>
    <row r="7" spans="1:22" x14ac:dyDescent="0.2">
      <c r="B7" t="s">
        <v>110</v>
      </c>
      <c r="C7" s="45">
        <v>157385</v>
      </c>
      <c r="D7" s="45">
        <v>-112783</v>
      </c>
      <c r="E7" s="45">
        <v>44602</v>
      </c>
      <c r="F7" s="45">
        <v>-6602</v>
      </c>
      <c r="G7" s="45">
        <v>-37252</v>
      </c>
      <c r="H7" s="45">
        <v>12453</v>
      </c>
      <c r="I7" s="77">
        <f t="shared" ref="I7:I9" si="1">H7/$M$20*1000</f>
        <v>0.16250560705024567</v>
      </c>
      <c r="J7" s="45">
        <v>1941124</v>
      </c>
      <c r="K7" s="45">
        <v>4243101</v>
      </c>
      <c r="L7" s="45">
        <v>2301977</v>
      </c>
      <c r="M7" s="45">
        <v>2058644</v>
      </c>
      <c r="N7" s="45">
        <v>1342032</v>
      </c>
      <c r="O7" s="45">
        <v>28357</v>
      </c>
      <c r="P7" s="45">
        <v>1867551</v>
      </c>
      <c r="Q7" s="45">
        <v>132310</v>
      </c>
      <c r="R7" s="45">
        <v>0</v>
      </c>
      <c r="S7" s="45">
        <v>167225</v>
      </c>
      <c r="T7" s="45">
        <v>-58060</v>
      </c>
      <c r="U7" s="45">
        <v>-27702</v>
      </c>
      <c r="V7" s="45">
        <v>81462</v>
      </c>
    </row>
    <row r="8" spans="1:22" x14ac:dyDescent="0.2">
      <c r="B8" t="s">
        <v>109</v>
      </c>
      <c r="C8" s="45">
        <v>155958</v>
      </c>
      <c r="D8" s="45">
        <v>-105184</v>
      </c>
      <c r="E8" s="45">
        <v>50774</v>
      </c>
      <c r="F8" s="45">
        <v>-5931</v>
      </c>
      <c r="G8" s="45">
        <v>-35842</v>
      </c>
      <c r="H8" s="45">
        <v>40672</v>
      </c>
      <c r="I8" s="77">
        <f t="shared" si="1"/>
        <v>0.53074986348250164</v>
      </c>
      <c r="J8" s="45">
        <v>1932672</v>
      </c>
      <c r="K8" s="45">
        <v>4136352</v>
      </c>
      <c r="L8" s="45">
        <v>2203680</v>
      </c>
      <c r="M8" s="45">
        <v>2021394</v>
      </c>
      <c r="N8" s="45">
        <v>1172972</v>
      </c>
      <c r="O8" s="45">
        <v>37991</v>
      </c>
      <c r="P8" s="45">
        <v>1905475</v>
      </c>
      <c r="Q8" s="45">
        <v>50847</v>
      </c>
      <c r="R8" s="45">
        <v>0</v>
      </c>
      <c r="S8" s="45">
        <v>-17378</v>
      </c>
      <c r="T8" s="45">
        <v>-116491</v>
      </c>
      <c r="U8" s="45">
        <v>-19592</v>
      </c>
      <c r="V8" s="45">
        <v>-153462</v>
      </c>
    </row>
    <row r="9" spans="1:22" x14ac:dyDescent="0.2">
      <c r="B9" t="s">
        <v>108</v>
      </c>
      <c r="C9" s="45">
        <v>283985</v>
      </c>
      <c r="D9" s="45">
        <v>-165706</v>
      </c>
      <c r="E9" s="45">
        <v>118235</v>
      </c>
      <c r="F9" s="45">
        <v>-14270</v>
      </c>
      <c r="G9" s="45">
        <v>-36161</v>
      </c>
      <c r="H9" s="45">
        <v>57257</v>
      </c>
      <c r="I9" s="77">
        <f t="shared" si="1"/>
        <v>0.74717606543611315</v>
      </c>
      <c r="J9" s="45">
        <v>1898506</v>
      </c>
      <c r="K9" s="45">
        <v>4137962</v>
      </c>
      <c r="L9" s="45">
        <v>2239456</v>
      </c>
      <c r="M9" s="45">
        <v>2090537</v>
      </c>
      <c r="N9" s="45">
        <v>830979</v>
      </c>
      <c r="O9" s="45">
        <v>41184</v>
      </c>
      <c r="P9" s="45">
        <v>1819170</v>
      </c>
      <c r="Q9" s="45">
        <v>204310</v>
      </c>
      <c r="R9" s="45">
        <v>0</v>
      </c>
      <c r="S9" s="45">
        <v>39722</v>
      </c>
      <c r="T9" s="45">
        <v>-182214</v>
      </c>
      <c r="U9" s="45">
        <v>83110</v>
      </c>
      <c r="V9" s="45">
        <v>-59381</v>
      </c>
    </row>
    <row r="10" spans="1:22" x14ac:dyDescent="0.2">
      <c r="B10" t="s">
        <v>107</v>
      </c>
      <c r="C10" s="45">
        <v>261820</v>
      </c>
      <c r="D10" s="45">
        <v>-158436</v>
      </c>
      <c r="E10" s="45">
        <v>103383</v>
      </c>
      <c r="F10" s="45">
        <v>-13499</v>
      </c>
      <c r="G10" s="45">
        <v>-25851</v>
      </c>
      <c r="H10" s="45">
        <v>41964</v>
      </c>
      <c r="I10" s="77">
        <f>H10/$M$20*1000</f>
        <v>0.54760983652585793</v>
      </c>
      <c r="J10" s="45">
        <v>1853945</v>
      </c>
      <c r="K10" s="45">
        <v>4169332</v>
      </c>
      <c r="L10" s="45">
        <v>2315386</v>
      </c>
      <c r="M10" s="45">
        <v>2240848</v>
      </c>
      <c r="N10" s="45">
        <v>701227</v>
      </c>
      <c r="O10" s="45">
        <v>37951</v>
      </c>
      <c r="P10" s="45">
        <v>1906514</v>
      </c>
      <c r="Q10" s="45">
        <v>263691</v>
      </c>
      <c r="R10" s="45">
        <v>0</v>
      </c>
      <c r="S10" s="45">
        <v>-57927</v>
      </c>
      <c r="T10" s="45">
        <v>-131716</v>
      </c>
      <c r="U10" s="45">
        <v>359145</v>
      </c>
      <c r="V10" s="45">
        <v>169501</v>
      </c>
    </row>
    <row r="11" spans="1:22" x14ac:dyDescent="0.2">
      <c r="B11" t="s">
        <v>106</v>
      </c>
      <c r="C11" s="45">
        <v>235382</v>
      </c>
      <c r="D11" s="45">
        <v>-125506</v>
      </c>
      <c r="E11" s="45">
        <v>109875</v>
      </c>
      <c r="F11" s="45">
        <v>-11249</v>
      </c>
      <c r="G11" s="45">
        <v>-22973</v>
      </c>
      <c r="H11" s="45">
        <v>76824</v>
      </c>
      <c r="I11" s="77"/>
      <c r="J11" s="45">
        <v>1787646</v>
      </c>
      <c r="K11" s="45">
        <v>3984963</v>
      </c>
      <c r="L11" s="45">
        <v>2197316</v>
      </c>
      <c r="M11" s="45">
        <v>2095410</v>
      </c>
      <c r="N11" s="45">
        <v>947823</v>
      </c>
      <c r="O11" s="45">
        <v>39114</v>
      </c>
      <c r="P11" s="45">
        <v>1919640</v>
      </c>
      <c r="Q11" s="45">
        <v>94189</v>
      </c>
      <c r="R11" s="45">
        <v>0</v>
      </c>
      <c r="S11" s="45">
        <v>61741</v>
      </c>
      <c r="T11" s="45">
        <v>-52495</v>
      </c>
      <c r="U11" s="45">
        <v>832</v>
      </c>
      <c r="V11" s="45">
        <v>10078</v>
      </c>
    </row>
    <row r="12" spans="1:22" x14ac:dyDescent="0.2">
      <c r="B12" t="s">
        <v>105</v>
      </c>
      <c r="C12" s="45">
        <v>80363</v>
      </c>
      <c r="D12" s="45">
        <v>-50975</v>
      </c>
      <c r="E12" s="45">
        <v>29388</v>
      </c>
      <c r="F12" s="45">
        <v>-5023</v>
      </c>
      <c r="G12" s="45">
        <v>-22458</v>
      </c>
      <c r="H12" s="45">
        <v>48245</v>
      </c>
      <c r="I12" s="77"/>
      <c r="J12" s="45">
        <v>1721950</v>
      </c>
      <c r="K12" s="45">
        <v>3966526</v>
      </c>
      <c r="L12" s="45">
        <v>2244575</v>
      </c>
      <c r="M12" s="45">
        <v>2102873</v>
      </c>
      <c r="N12" s="45">
        <v>1004067</v>
      </c>
      <c r="O12" s="45">
        <v>44244</v>
      </c>
      <c r="P12" s="45">
        <v>1926581</v>
      </c>
      <c r="Q12" s="45">
        <v>84111</v>
      </c>
      <c r="R12" s="45">
        <v>0</v>
      </c>
      <c r="S12" s="45">
        <v>-16548</v>
      </c>
      <c r="T12" s="45">
        <v>39566</v>
      </c>
      <c r="U12" s="45">
        <v>-17004</v>
      </c>
      <c r="V12" s="45">
        <v>6014</v>
      </c>
    </row>
    <row r="13" spans="1:22" x14ac:dyDescent="0.2">
      <c r="B13" t="s">
        <v>104</v>
      </c>
      <c r="C13" s="45">
        <v>320914</v>
      </c>
      <c r="D13" s="45">
        <v>-165029</v>
      </c>
      <c r="E13" s="45">
        <v>155885</v>
      </c>
      <c r="F13" s="45">
        <v>-22282</v>
      </c>
      <c r="G13" s="45">
        <v>-28162</v>
      </c>
      <c r="H13" s="45">
        <v>76479</v>
      </c>
      <c r="J13" s="45">
        <v>1682851</v>
      </c>
      <c r="K13" s="45">
        <v>3937039</v>
      </c>
      <c r="L13" s="45">
        <v>2254187</v>
      </c>
      <c r="M13" s="45">
        <v>2081348</v>
      </c>
      <c r="N13" s="45">
        <v>1013723</v>
      </c>
      <c r="O13" s="45">
        <v>24997</v>
      </c>
      <c r="P13" s="45">
        <v>1928381</v>
      </c>
      <c r="Q13" s="45">
        <v>78096</v>
      </c>
      <c r="R13" s="45">
        <v>0</v>
      </c>
      <c r="S13" s="45">
        <v>89904</v>
      </c>
      <c r="T13" s="45">
        <v>-172596</v>
      </c>
      <c r="U13" s="45">
        <v>89433</v>
      </c>
      <c r="V13" s="45">
        <v>6741</v>
      </c>
    </row>
    <row r="14" spans="1:22" x14ac:dyDescent="0.2">
      <c r="B14" t="s">
        <v>103</v>
      </c>
      <c r="C14" s="45">
        <v>247540</v>
      </c>
      <c r="D14" s="45">
        <v>-130471</v>
      </c>
      <c r="E14" s="45">
        <v>117068</v>
      </c>
      <c r="F14" s="45">
        <v>-16494</v>
      </c>
      <c r="G14" s="45">
        <v>-20986</v>
      </c>
      <c r="H14" s="45">
        <v>51054</v>
      </c>
      <c r="J14" s="45">
        <v>1625109</v>
      </c>
      <c r="K14" s="45">
        <v>3864497</v>
      </c>
      <c r="L14" s="45">
        <v>2239387</v>
      </c>
      <c r="M14" s="45">
        <v>2017276</v>
      </c>
      <c r="N14" s="45">
        <v>1338779</v>
      </c>
      <c r="O14" s="45">
        <v>42353</v>
      </c>
      <c r="P14" s="45">
        <v>1841155</v>
      </c>
      <c r="Q14" s="45">
        <v>71354</v>
      </c>
      <c r="R14" s="45">
        <v>0</v>
      </c>
      <c r="S14" s="45">
        <v>-54556</v>
      </c>
      <c r="T14" s="45">
        <v>-23083</v>
      </c>
      <c r="U14" s="45">
        <v>-2561</v>
      </c>
      <c r="V14" s="45">
        <v>-80201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1322455</v>
      </c>
      <c r="C18" s="26">
        <v>1476400</v>
      </c>
      <c r="D18" s="26">
        <f>VLOOKUP(A1,'2020'!A40:F210,6,FALSE)</f>
        <v>242692</v>
      </c>
      <c r="E18" s="17">
        <v>320000</v>
      </c>
      <c r="F18" s="4">
        <f>D18/E18</f>
        <v>0.75841250000000004</v>
      </c>
      <c r="G18" s="139">
        <v>0</v>
      </c>
      <c r="J18" s="6">
        <v>2020</v>
      </c>
      <c r="K18" s="17">
        <f>VLOOKUP(A1,'2020'!A40:B210,2,FALSE)</f>
        <v>669684</v>
      </c>
      <c r="L18" s="17">
        <f>VLOOKUP(A1,'2020'!A40:C210,3,FALSE)</f>
        <v>1583967</v>
      </c>
      <c r="M18" s="23">
        <f>VLOOKUP(A1,'2020'!A40:D210,4,FALSE)</f>
        <v>66968478</v>
      </c>
      <c r="N18" s="6"/>
      <c r="O18" s="6"/>
    </row>
    <row r="19" spans="1:17" x14ac:dyDescent="0.2">
      <c r="A19" s="13">
        <v>2021</v>
      </c>
      <c r="B19" s="26">
        <f>VLOOKUP(A1,'2021'!A40:E210,5,FALSE)</f>
        <v>884273</v>
      </c>
      <c r="C19" s="26">
        <v>1200000</v>
      </c>
      <c r="D19" s="26">
        <f>VLOOKUP(A1,'2021'!A40:F210,6,FALSE)</f>
        <v>252812</v>
      </c>
      <c r="E19" s="17">
        <v>280000</v>
      </c>
      <c r="F19" s="4">
        <f>D19/E19</f>
        <v>0.90290000000000004</v>
      </c>
      <c r="G19" s="140"/>
      <c r="J19" s="6">
        <v>2021</v>
      </c>
      <c r="K19" s="17">
        <f>VLOOKUP(A1,'2021'!A40:B210,2,FALSE)</f>
        <v>736312</v>
      </c>
      <c r="L19" s="17">
        <f>VLOOKUP(A1,'2021'!A40:C210,3,FALSE)</f>
        <v>1787856</v>
      </c>
      <c r="M19" s="23">
        <f>VLOOKUP(A1,'2021'!A40:D210,4,FALSE)</f>
        <v>73631202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859106</v>
      </c>
      <c r="C20" s="26">
        <v>1200000</v>
      </c>
      <c r="D20" s="26">
        <f>VLOOKUP(A1,'2022'!A40:F210,6,FALSE)</f>
        <v>152347</v>
      </c>
      <c r="E20" s="17">
        <v>280000</v>
      </c>
      <c r="F20" s="4">
        <f>D20/E20</f>
        <v>0.54409642857142859</v>
      </c>
      <c r="G20" s="140"/>
      <c r="J20" s="13">
        <v>2022</v>
      </c>
      <c r="K20" s="17">
        <f>VLOOKUP(A1,'2022'!A40:B210,2,FALSE)</f>
        <v>766312</v>
      </c>
      <c r="L20" s="17">
        <f>VLOOKUP(A1,'2022'!A40:C210,3,FALSE)</f>
        <v>1941124</v>
      </c>
      <c r="M20" s="23">
        <f>VLOOKUP(A1,'2022'!A40:D210,4,FALSE)</f>
        <v>76631202</v>
      </c>
      <c r="N20" s="23"/>
      <c r="O20" s="6"/>
    </row>
    <row r="21" spans="1:17" x14ac:dyDescent="0.2">
      <c r="A21" s="13">
        <v>2023</v>
      </c>
      <c r="B21" s="3">
        <f>VLOOKUP(A1,'2023'!A40:E210,5,FALSE)</f>
        <v>528624</v>
      </c>
      <c r="C21" s="3">
        <v>980000</v>
      </c>
      <c r="D21" s="26">
        <f>VLOOKUP(A1,'2023'!A40:F210,6,FALSE)</f>
        <v>77039</v>
      </c>
      <c r="E21" s="3">
        <v>150000</v>
      </c>
      <c r="F21" s="4">
        <f>D21/E21</f>
        <v>0.51359333333333335</v>
      </c>
      <c r="G21" s="141"/>
      <c r="J21" s="13">
        <v>2023</v>
      </c>
      <c r="K21" s="17">
        <f>VLOOKUP(A1,'2023'!A40:B210,2,FALSE)</f>
        <v>766312</v>
      </c>
      <c r="L21" s="17">
        <f>VLOOKUP(A1,'2023'!A40:C210,3,FALSE)</f>
        <v>2000552</v>
      </c>
      <c r="M21" s="23">
        <f>VLOOKUP(A1,'2023'!A40:D210,4,FALSE)</f>
        <v>76631202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766312</v>
      </c>
      <c r="L22" s="17">
        <f>L21</f>
        <v>2000552</v>
      </c>
      <c r="M22" s="23">
        <f>M21</f>
        <v>76631202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60">
        <v>53000</v>
      </c>
      <c r="D31" s="26">
        <f>VLOOKUP(B31,A18:D21,4,FALSE)</f>
        <v>252812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1.0615910735681793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1.957427210915992</v>
      </c>
      <c r="L32" s="13" t="e">
        <f>E22/N22*1000</f>
        <v>#DIV/0!</v>
      </c>
      <c r="N32" s="130" t="s">
        <v>71</v>
      </c>
      <c r="O32" s="131"/>
      <c r="P32" s="74">
        <f>K31*P26</f>
        <v>13.312352062544967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24.546137224886539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26.106232811016067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FE4EE-65EC-D447-913A-53848F6796CF}">
  <sheetPr codeName="Sheet94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217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291236</v>
      </c>
      <c r="D3" s="45">
        <v>-221036</v>
      </c>
      <c r="E3" s="45">
        <v>70200</v>
      </c>
      <c r="F3" s="45">
        <v>-3092</v>
      </c>
      <c r="G3" s="45">
        <v>0</v>
      </c>
      <c r="H3" s="45">
        <v>56303</v>
      </c>
      <c r="I3" s="77">
        <f t="shared" ref="I3:I5" si="0">H3/$M$21*1000</f>
        <v>1.1999377685330423</v>
      </c>
      <c r="J3" s="45">
        <v>607359</v>
      </c>
      <c r="K3" s="45">
        <v>824095</v>
      </c>
      <c r="L3" s="45">
        <v>216735</v>
      </c>
      <c r="M3" s="45">
        <v>496251</v>
      </c>
      <c r="N3" s="45">
        <v>216735</v>
      </c>
      <c r="O3" s="45">
        <v>38556</v>
      </c>
      <c r="P3" s="45">
        <v>38499</v>
      </c>
      <c r="Q3" s="45">
        <v>33181</v>
      </c>
      <c r="R3" s="45">
        <v>375000</v>
      </c>
      <c r="S3" s="45">
        <v>68040</v>
      </c>
      <c r="T3" s="45">
        <v>-49426</v>
      </c>
      <c r="U3" s="45">
        <v>0</v>
      </c>
      <c r="V3" s="45">
        <v>18613</v>
      </c>
    </row>
    <row r="4" spans="1:22" x14ac:dyDescent="0.2">
      <c r="B4" t="s">
        <v>21</v>
      </c>
      <c r="C4" s="45">
        <v>218951</v>
      </c>
      <c r="D4" s="45">
        <v>-183802</v>
      </c>
      <c r="E4" s="45">
        <v>35148</v>
      </c>
      <c r="F4" s="45">
        <v>-3119</v>
      </c>
      <c r="G4" s="45">
        <v>0</v>
      </c>
      <c r="H4" s="45">
        <v>20455</v>
      </c>
      <c r="I4" s="77">
        <f t="shared" si="0"/>
        <v>0.43593995089681509</v>
      </c>
      <c r="J4" s="45">
        <v>615745</v>
      </c>
      <c r="K4" s="45">
        <v>762383</v>
      </c>
      <c r="L4" s="45">
        <v>146638</v>
      </c>
      <c r="M4" s="45">
        <v>426642</v>
      </c>
      <c r="N4" s="45">
        <v>146638</v>
      </c>
      <c r="O4" s="45">
        <v>41808</v>
      </c>
      <c r="P4" s="45">
        <v>39417</v>
      </c>
      <c r="Q4" s="45">
        <v>14568</v>
      </c>
      <c r="R4" s="45">
        <v>320000</v>
      </c>
      <c r="S4" s="45">
        <v>25397</v>
      </c>
      <c r="T4" s="45">
        <v>-31594</v>
      </c>
      <c r="U4" s="45">
        <v>0</v>
      </c>
      <c r="V4" s="45">
        <v>-6197</v>
      </c>
    </row>
    <row r="5" spans="1:22" x14ac:dyDescent="0.2">
      <c r="B5" t="s">
        <v>22</v>
      </c>
      <c r="C5" s="45">
        <v>244404</v>
      </c>
      <c r="D5" s="45">
        <v>-192617</v>
      </c>
      <c r="E5" s="45">
        <v>51787</v>
      </c>
      <c r="F5" s="45">
        <v>-3881</v>
      </c>
      <c r="G5" s="45">
        <v>0</v>
      </c>
      <c r="H5" s="45">
        <v>30322</v>
      </c>
      <c r="I5" s="77">
        <f t="shared" si="0"/>
        <v>0.64622689763349928</v>
      </c>
      <c r="J5" s="45">
        <v>595289</v>
      </c>
      <c r="K5" s="45">
        <v>734978</v>
      </c>
      <c r="L5" s="45">
        <v>139688</v>
      </c>
      <c r="M5" s="45">
        <v>393566</v>
      </c>
      <c r="N5" s="45">
        <v>139688</v>
      </c>
      <c r="O5" s="45">
        <v>33211</v>
      </c>
      <c r="P5" s="45">
        <v>37466</v>
      </c>
      <c r="Q5" s="45">
        <v>20765</v>
      </c>
      <c r="R5" s="45">
        <v>285000</v>
      </c>
      <c r="S5" s="45">
        <v>31975</v>
      </c>
      <c r="T5" s="45">
        <v>-85367</v>
      </c>
      <c r="U5" s="45">
        <v>0</v>
      </c>
      <c r="V5" s="45">
        <v>-53391</v>
      </c>
    </row>
    <row r="6" spans="1:22" x14ac:dyDescent="0.2">
      <c r="B6" t="s">
        <v>23</v>
      </c>
      <c r="C6" s="45">
        <v>248611</v>
      </c>
      <c r="D6" s="45">
        <v>-193109</v>
      </c>
      <c r="E6" s="45">
        <v>55502</v>
      </c>
      <c r="F6" s="45">
        <v>-3620</v>
      </c>
      <c r="G6" s="45">
        <v>0</v>
      </c>
      <c r="H6" s="45">
        <v>35959</v>
      </c>
      <c r="I6" s="77">
        <f>H6/$M$21*1000</f>
        <v>0.76636346586646664</v>
      </c>
      <c r="J6" s="45">
        <v>564966</v>
      </c>
      <c r="K6" s="45">
        <v>714831</v>
      </c>
      <c r="L6" s="45">
        <v>149864</v>
      </c>
      <c r="M6" s="45">
        <v>364557</v>
      </c>
      <c r="N6" s="45">
        <v>149864</v>
      </c>
      <c r="O6" s="45">
        <v>27768</v>
      </c>
      <c r="P6" s="45">
        <v>37936</v>
      </c>
      <c r="Q6" s="45">
        <v>74157</v>
      </c>
      <c r="R6" s="45">
        <v>195000</v>
      </c>
      <c r="S6" s="45">
        <v>20335</v>
      </c>
      <c r="T6" s="45">
        <v>-130857</v>
      </c>
      <c r="U6" s="45">
        <v>-513</v>
      </c>
      <c r="V6" s="45">
        <v>-111034</v>
      </c>
    </row>
    <row r="7" spans="1:22" x14ac:dyDescent="0.2">
      <c r="B7" t="s">
        <v>110</v>
      </c>
      <c r="C7" s="45">
        <v>354642</v>
      </c>
      <c r="D7" s="45">
        <v>-239063</v>
      </c>
      <c r="E7" s="45">
        <v>115578</v>
      </c>
      <c r="F7" s="45">
        <v>-4334</v>
      </c>
      <c r="G7" s="45">
        <v>0</v>
      </c>
      <c r="H7" s="45">
        <v>101289</v>
      </c>
      <c r="I7" s="77">
        <f t="shared" ref="I7:I9" si="1">H7/$M$20*1000</f>
        <v>2.1550851063829786</v>
      </c>
      <c r="J7" s="45">
        <v>520335</v>
      </c>
      <c r="K7" s="45">
        <v>705689</v>
      </c>
      <c r="L7" s="45">
        <v>185353</v>
      </c>
      <c r="M7" s="45">
        <v>360665</v>
      </c>
      <c r="N7" s="45">
        <v>185353</v>
      </c>
      <c r="O7" s="45">
        <v>28084</v>
      </c>
      <c r="P7" s="45">
        <v>37329</v>
      </c>
      <c r="Q7" s="45">
        <v>185192</v>
      </c>
      <c r="R7" s="45">
        <v>75000</v>
      </c>
      <c r="S7" s="45">
        <v>88152</v>
      </c>
      <c r="T7" s="45">
        <v>-39973</v>
      </c>
      <c r="U7" s="45">
        <v>0</v>
      </c>
      <c r="V7" s="45">
        <v>48179</v>
      </c>
    </row>
    <row r="8" spans="1:22" x14ac:dyDescent="0.2">
      <c r="B8" t="s">
        <v>109</v>
      </c>
      <c r="C8" s="45">
        <v>306382</v>
      </c>
      <c r="D8" s="45">
        <v>-268222</v>
      </c>
      <c r="E8" s="45">
        <v>38160</v>
      </c>
      <c r="F8" s="45">
        <v>-5212</v>
      </c>
      <c r="G8" s="45">
        <v>0</v>
      </c>
      <c r="H8" s="45">
        <v>-224119</v>
      </c>
      <c r="I8" s="77">
        <f t="shared" si="1"/>
        <v>-4.7684893617021276</v>
      </c>
      <c r="J8" s="45">
        <v>400903</v>
      </c>
      <c r="K8" s="45">
        <v>601114</v>
      </c>
      <c r="L8" s="45">
        <v>200211</v>
      </c>
      <c r="M8" s="45">
        <v>255121</v>
      </c>
      <c r="N8" s="45">
        <v>200211</v>
      </c>
      <c r="O8" s="45">
        <v>36760</v>
      </c>
      <c r="P8" s="45">
        <v>32337</v>
      </c>
      <c r="Q8" s="45">
        <v>137012</v>
      </c>
      <c r="R8" s="45">
        <v>40000</v>
      </c>
      <c r="S8" s="45">
        <v>-249582</v>
      </c>
      <c r="T8" s="45">
        <v>-34371</v>
      </c>
      <c r="U8" s="45">
        <v>-93501</v>
      </c>
      <c r="V8" s="45">
        <v>-377455</v>
      </c>
    </row>
    <row r="9" spans="1:22" x14ac:dyDescent="0.2">
      <c r="B9" t="s">
        <v>108</v>
      </c>
      <c r="C9" s="45">
        <v>340751</v>
      </c>
      <c r="D9" s="45">
        <v>-261662</v>
      </c>
      <c r="E9" s="45">
        <v>79089</v>
      </c>
      <c r="F9" s="45">
        <v>-4661</v>
      </c>
      <c r="G9" s="45">
        <v>0</v>
      </c>
      <c r="H9" s="45">
        <v>28768</v>
      </c>
      <c r="I9" s="77">
        <f t="shared" si="1"/>
        <v>0.61208510638297875</v>
      </c>
      <c r="J9" s="45">
        <v>654434</v>
      </c>
      <c r="K9" s="45">
        <v>934907</v>
      </c>
      <c r="L9" s="45">
        <v>280473</v>
      </c>
      <c r="M9" s="45">
        <v>590785</v>
      </c>
      <c r="N9" s="45">
        <v>280473</v>
      </c>
      <c r="O9" s="45">
        <v>26958</v>
      </c>
      <c r="P9" s="45">
        <v>33154</v>
      </c>
      <c r="Q9" s="45">
        <v>514468</v>
      </c>
      <c r="R9" s="45">
        <v>15000</v>
      </c>
      <c r="S9" s="45">
        <v>40804</v>
      </c>
      <c r="T9" s="45">
        <v>38993</v>
      </c>
      <c r="U9" s="45">
        <v>-393</v>
      </c>
      <c r="V9" s="45">
        <v>79404</v>
      </c>
    </row>
    <row r="10" spans="1:22" x14ac:dyDescent="0.2">
      <c r="B10" t="s">
        <v>107</v>
      </c>
      <c r="C10" s="45">
        <v>272841</v>
      </c>
      <c r="D10" s="45">
        <v>-203961</v>
      </c>
      <c r="E10" s="45">
        <v>68880</v>
      </c>
      <c r="F10" s="45">
        <v>-4296</v>
      </c>
      <c r="G10" s="45">
        <v>0</v>
      </c>
      <c r="H10" s="45">
        <v>43479</v>
      </c>
      <c r="I10" s="77">
        <f>H10/$M$20*1000</f>
        <v>0.92508510638297869</v>
      </c>
      <c r="J10" s="45">
        <v>719559</v>
      </c>
      <c r="K10" s="45">
        <v>906136</v>
      </c>
      <c r="L10" s="45">
        <v>186576</v>
      </c>
      <c r="M10" s="45">
        <v>552009</v>
      </c>
      <c r="N10" s="45">
        <v>186576</v>
      </c>
      <c r="O10" s="45">
        <v>27872</v>
      </c>
      <c r="P10" s="45">
        <v>36935</v>
      </c>
      <c r="Q10" s="45">
        <v>435063</v>
      </c>
      <c r="R10" s="45">
        <v>50000</v>
      </c>
      <c r="S10" s="45">
        <v>56757</v>
      </c>
      <c r="T10" s="45">
        <v>1953</v>
      </c>
      <c r="U10" s="45">
        <v>0</v>
      </c>
      <c r="V10" s="45">
        <v>58711</v>
      </c>
    </row>
    <row r="11" spans="1:22" x14ac:dyDescent="0.2">
      <c r="B11" t="s">
        <v>106</v>
      </c>
      <c r="C11" s="45">
        <v>261665</v>
      </c>
      <c r="D11" s="45">
        <v>-193796</v>
      </c>
      <c r="E11" s="45">
        <v>67868</v>
      </c>
      <c r="F11" s="45">
        <v>-4915</v>
      </c>
      <c r="G11" s="45">
        <v>0</v>
      </c>
      <c r="H11" s="45">
        <v>51601</v>
      </c>
      <c r="I11" s="77"/>
      <c r="J11" s="45">
        <v>676079</v>
      </c>
      <c r="K11" s="45">
        <v>865633</v>
      </c>
      <c r="L11" s="45">
        <v>189553</v>
      </c>
      <c r="M11" s="45">
        <v>503846</v>
      </c>
      <c r="N11" s="45">
        <v>189553</v>
      </c>
      <c r="O11" s="45">
        <v>27851</v>
      </c>
      <c r="P11" s="45">
        <v>36540</v>
      </c>
      <c r="Q11" s="45">
        <v>376351</v>
      </c>
      <c r="R11" s="45">
        <v>50000</v>
      </c>
      <c r="S11" s="45">
        <v>69704</v>
      </c>
      <c r="T11" s="45">
        <v>67153</v>
      </c>
      <c r="U11" s="45">
        <v>0</v>
      </c>
      <c r="V11" s="45">
        <v>136858</v>
      </c>
    </row>
    <row r="12" spans="1:22" x14ac:dyDescent="0.2">
      <c r="B12" t="s">
        <v>105</v>
      </c>
      <c r="C12" s="45">
        <v>144189</v>
      </c>
      <c r="D12" s="45">
        <v>-109549</v>
      </c>
      <c r="E12" s="45">
        <v>34640</v>
      </c>
      <c r="F12" s="45">
        <v>-3260</v>
      </c>
      <c r="G12" s="45">
        <v>0</v>
      </c>
      <c r="H12" s="45">
        <v>20611</v>
      </c>
      <c r="I12" s="77"/>
      <c r="J12" s="45">
        <v>649468</v>
      </c>
      <c r="K12" s="45">
        <v>784458</v>
      </c>
      <c r="L12" s="45">
        <v>134989</v>
      </c>
      <c r="M12" s="45">
        <v>414986</v>
      </c>
      <c r="N12" s="45">
        <v>134989</v>
      </c>
      <c r="O12" s="45">
        <v>35861</v>
      </c>
      <c r="P12" s="45">
        <v>26292</v>
      </c>
      <c r="Q12" s="45">
        <v>239493</v>
      </c>
      <c r="R12" s="45">
        <v>113000</v>
      </c>
      <c r="S12" s="45">
        <v>6995</v>
      </c>
      <c r="T12" s="45">
        <v>38639</v>
      </c>
      <c r="U12" s="45">
        <v>-170489</v>
      </c>
      <c r="V12" s="45">
        <v>-124853</v>
      </c>
    </row>
    <row r="13" spans="1:22" x14ac:dyDescent="0.2">
      <c r="B13" t="s">
        <v>104</v>
      </c>
      <c r="C13" s="45">
        <v>276977</v>
      </c>
      <c r="D13" s="45">
        <v>-208001</v>
      </c>
      <c r="E13" s="45">
        <v>68975</v>
      </c>
      <c r="F13" s="45">
        <v>-5435</v>
      </c>
      <c r="G13" s="45">
        <v>0</v>
      </c>
      <c r="H13" s="45">
        <v>41822</v>
      </c>
      <c r="J13" s="45">
        <v>628856</v>
      </c>
      <c r="K13" s="45">
        <v>959382</v>
      </c>
      <c r="L13" s="45">
        <v>330525</v>
      </c>
      <c r="M13" s="45">
        <v>581709</v>
      </c>
      <c r="N13" s="45">
        <v>330525</v>
      </c>
      <c r="O13" s="45">
        <v>32557</v>
      </c>
      <c r="P13" s="45">
        <v>35270</v>
      </c>
      <c r="Q13" s="45">
        <v>364347</v>
      </c>
      <c r="R13" s="45">
        <v>148000</v>
      </c>
      <c r="S13" s="45">
        <v>29915</v>
      </c>
      <c r="T13" s="45">
        <v>-8482</v>
      </c>
      <c r="U13" s="45">
        <v>-434</v>
      </c>
      <c r="V13" s="45">
        <v>20999</v>
      </c>
    </row>
    <row r="14" spans="1:22" x14ac:dyDescent="0.2">
      <c r="B14" t="s">
        <v>103</v>
      </c>
      <c r="C14" s="45">
        <v>259119</v>
      </c>
      <c r="D14" s="45">
        <v>-185533</v>
      </c>
      <c r="E14" s="45">
        <v>73586</v>
      </c>
      <c r="F14" s="45">
        <v>-4914</v>
      </c>
      <c r="G14" s="45">
        <v>0</v>
      </c>
      <c r="H14" s="45">
        <v>47193</v>
      </c>
      <c r="J14" s="45">
        <v>757958</v>
      </c>
      <c r="K14" s="45">
        <v>935663</v>
      </c>
      <c r="L14" s="45">
        <v>177704</v>
      </c>
      <c r="M14" s="45">
        <v>548678</v>
      </c>
      <c r="N14" s="45">
        <v>177704</v>
      </c>
      <c r="O14" s="45">
        <v>35379</v>
      </c>
      <c r="P14" s="45">
        <v>34440</v>
      </c>
      <c r="Q14" s="45">
        <v>343348</v>
      </c>
      <c r="R14" s="45">
        <v>135000</v>
      </c>
      <c r="S14" s="45">
        <v>32915</v>
      </c>
      <c r="T14" s="45">
        <v>-11024</v>
      </c>
      <c r="U14" s="45">
        <v>0</v>
      </c>
      <c r="V14" s="45">
        <v>21891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1110157</v>
      </c>
      <c r="C18" s="26">
        <v>974400</v>
      </c>
      <c r="D18" s="26">
        <f>VLOOKUP(A1,'2020'!A40:F210,6,FALSE)</f>
        <v>181838</v>
      </c>
      <c r="E18" s="17">
        <v>100000</v>
      </c>
      <c r="F18" s="4">
        <f>D18/E18</f>
        <v>1.8183800000000001</v>
      </c>
      <c r="G18" s="139">
        <v>0</v>
      </c>
      <c r="J18" s="6">
        <v>2020</v>
      </c>
      <c r="K18" s="17">
        <f>VLOOKUP(A1,'2020'!A40:B210,2,FALSE)</f>
        <v>470000</v>
      </c>
      <c r="L18" s="17">
        <f>VLOOKUP(A1,'2020'!A40:C210,3,FALSE)</f>
        <v>710765</v>
      </c>
      <c r="M18" s="23">
        <f>VLOOKUP(A1,'2020'!A40:D210,4,FALSE)</f>
        <v>47000000</v>
      </c>
      <c r="N18" s="6"/>
      <c r="O18" s="6"/>
    </row>
    <row r="19" spans="1:17" x14ac:dyDescent="0.2">
      <c r="A19" s="13">
        <v>2021</v>
      </c>
      <c r="B19" s="26">
        <f>VLOOKUP(A1,'2021'!A40:E210,5,FALSE)</f>
        <v>941951</v>
      </c>
      <c r="C19" s="26">
        <v>908000</v>
      </c>
      <c r="D19" s="26">
        <f>VLOOKUP(A1,'2021'!A40:F210,6,FALSE)</f>
        <v>161228</v>
      </c>
      <c r="E19" s="17">
        <v>120000</v>
      </c>
      <c r="F19" s="4">
        <f>D19/E19</f>
        <v>1.3435666666666666</v>
      </c>
      <c r="G19" s="140"/>
      <c r="J19" s="6">
        <v>2021</v>
      </c>
      <c r="K19" s="17">
        <f>VLOOKUP(A1,'2021'!A40:B210,2,FALSE)</f>
        <v>470000</v>
      </c>
      <c r="L19" s="17">
        <f>VLOOKUP(A1,'2021'!A40:C210,3,FALSE)</f>
        <v>676079</v>
      </c>
      <c r="M19" s="23">
        <f>VLOOKUP(A1,'2021'!A40:D210,4,FALSE)</f>
        <v>47000000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1274618</v>
      </c>
      <c r="C20" s="26">
        <v>821000</v>
      </c>
      <c r="D20" s="26">
        <f>VLOOKUP(A1,'2022'!A40:F210,6,FALSE)</f>
        <v>-32438</v>
      </c>
      <c r="E20" s="17"/>
      <c r="F20" s="4" t="e">
        <f>D20/E20</f>
        <v>#DIV/0!</v>
      </c>
      <c r="G20" s="140"/>
      <c r="J20" s="13">
        <v>2022</v>
      </c>
      <c r="K20" s="17">
        <f>VLOOKUP(A1,'2022'!A40:B210,2,FALSE)</f>
        <v>470000</v>
      </c>
      <c r="L20" s="17">
        <f>VLOOKUP(A1,'2022'!A40:C210,3,FALSE)</f>
        <v>520335</v>
      </c>
      <c r="M20" s="23">
        <f>VLOOKUP(A1,'2022'!A40:D210,4,FALSE)</f>
        <v>47000000</v>
      </c>
      <c r="N20" s="23"/>
      <c r="O20" s="6"/>
    </row>
    <row r="21" spans="1:17" x14ac:dyDescent="0.2">
      <c r="A21" s="13">
        <v>2023</v>
      </c>
      <c r="B21" s="3">
        <f>VLOOKUP(A1,'2023'!A40:E210,5,FALSE)</f>
        <v>1003204</v>
      </c>
      <c r="C21" s="3">
        <v>946700</v>
      </c>
      <c r="D21" s="26">
        <f>VLOOKUP(A1,'2023'!A40:F210,6,FALSE)</f>
        <v>143041</v>
      </c>
      <c r="E21" s="3">
        <v>104000</v>
      </c>
      <c r="F21" s="4">
        <f>D21/E21</f>
        <v>1.3753942307692308</v>
      </c>
      <c r="G21" s="141"/>
      <c r="J21" s="13">
        <v>2023</v>
      </c>
      <c r="K21" s="17">
        <f>VLOOKUP(A1,'2023'!A40:B210,2,FALSE)</f>
        <v>469216</v>
      </c>
      <c r="L21" s="17">
        <f>VLOOKUP(A1,'2023'!A40:C210,3,FALSE)</f>
        <v>607359</v>
      </c>
      <c r="M21" s="23">
        <f>VLOOKUP(A1,'2023'!A40:D210,4,FALSE)</f>
        <v>46921600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469216</v>
      </c>
      <c r="L22" s="17">
        <f>L21</f>
        <v>607359</v>
      </c>
      <c r="M22" s="23">
        <f>M21</f>
        <v>46921600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2020</v>
      </c>
      <c r="C31" s="60">
        <v>58000</v>
      </c>
      <c r="D31" s="26">
        <f>VLOOKUP(B31,A18:D21,4,FALSE)</f>
        <v>181838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3.0484680829298236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2.2164632067107686</v>
      </c>
      <c r="L32" s="13" t="e">
        <f>E22/N22*1000</f>
        <v>#DIV/0!</v>
      </c>
      <c r="N32" s="130" t="s">
        <v>71</v>
      </c>
      <c r="O32" s="131"/>
      <c r="P32" s="74">
        <f>K31*P26</f>
        <v>38.227789759939988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27.794448612153037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12.944145127190888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B78FB-A0EC-524B-AF53-78E8679BF14E}">
  <sheetPr codeName="Sheet95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216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109818</v>
      </c>
      <c r="D3" s="45">
        <v>-78662</v>
      </c>
      <c r="E3" s="45">
        <v>31156</v>
      </c>
      <c r="F3" s="45">
        <v>-31</v>
      </c>
      <c r="G3" s="45">
        <v>0</v>
      </c>
      <c r="H3" s="45">
        <v>18106</v>
      </c>
      <c r="I3" s="77">
        <f t="shared" ref="I3:I5" si="0">H3/$M$21*1000</f>
        <v>1.1974910492405197</v>
      </c>
      <c r="J3" s="45">
        <v>419660</v>
      </c>
      <c r="K3" s="45">
        <v>469033</v>
      </c>
      <c r="L3" s="45">
        <v>49373</v>
      </c>
      <c r="M3" s="45">
        <v>359864</v>
      </c>
      <c r="N3" s="45">
        <v>42971</v>
      </c>
      <c r="O3" s="45">
        <v>2261</v>
      </c>
      <c r="P3" s="45">
        <v>51826</v>
      </c>
      <c r="Q3" s="45">
        <v>116161</v>
      </c>
      <c r="R3" s="45">
        <v>186639</v>
      </c>
      <c r="S3" s="45">
        <v>67486</v>
      </c>
      <c r="T3" s="45">
        <v>2312</v>
      </c>
      <c r="U3" s="45">
        <v>-665</v>
      </c>
      <c r="V3" s="45">
        <v>69133</v>
      </c>
    </row>
    <row r="4" spans="1:22" x14ac:dyDescent="0.2">
      <c r="B4" t="s">
        <v>21</v>
      </c>
      <c r="C4" s="45">
        <v>89554</v>
      </c>
      <c r="D4" s="45">
        <v>-61463</v>
      </c>
      <c r="E4" s="45">
        <v>28090</v>
      </c>
      <c r="F4" s="45">
        <v>0</v>
      </c>
      <c r="G4" s="45">
        <v>0</v>
      </c>
      <c r="H4" s="45">
        <v>27092</v>
      </c>
      <c r="I4" s="77">
        <f t="shared" si="0"/>
        <v>1.7918053411037314</v>
      </c>
      <c r="J4" s="45">
        <v>401553</v>
      </c>
      <c r="K4" s="45">
        <v>439955</v>
      </c>
      <c r="L4" s="45">
        <v>38401</v>
      </c>
      <c r="M4" s="45">
        <v>328289</v>
      </c>
      <c r="N4" s="45">
        <v>32134</v>
      </c>
      <c r="O4" s="45">
        <v>64</v>
      </c>
      <c r="P4" s="45">
        <v>69861</v>
      </c>
      <c r="Q4" s="45">
        <v>47028</v>
      </c>
      <c r="R4" s="45">
        <v>203371</v>
      </c>
      <c r="S4" s="45">
        <v>-126288</v>
      </c>
      <c r="T4" s="45">
        <v>73090</v>
      </c>
      <c r="U4" s="45">
        <v>71452</v>
      </c>
      <c r="V4" s="45">
        <v>18254</v>
      </c>
    </row>
    <row r="5" spans="1:22" x14ac:dyDescent="0.2">
      <c r="B5" t="s">
        <v>22</v>
      </c>
      <c r="C5" s="45">
        <v>100788</v>
      </c>
      <c r="D5" s="45">
        <v>-67903</v>
      </c>
      <c r="E5" s="45">
        <v>32884</v>
      </c>
      <c r="F5" s="45">
        <v>0</v>
      </c>
      <c r="G5" s="45">
        <v>0</v>
      </c>
      <c r="H5" s="45">
        <v>35302</v>
      </c>
      <c r="I5" s="77">
        <f t="shared" si="0"/>
        <v>2.3347966983479966</v>
      </c>
      <c r="J5" s="45">
        <v>418639</v>
      </c>
      <c r="K5" s="45">
        <v>461239</v>
      </c>
      <c r="L5" s="45">
        <v>42600</v>
      </c>
      <c r="M5" s="45">
        <v>346334</v>
      </c>
      <c r="N5" s="45">
        <v>36438</v>
      </c>
      <c r="O5" s="45">
        <v>64</v>
      </c>
      <c r="P5" s="45">
        <v>67204</v>
      </c>
      <c r="Q5" s="45">
        <v>28774</v>
      </c>
      <c r="R5" s="45">
        <v>239408</v>
      </c>
      <c r="S5" s="45">
        <v>68609</v>
      </c>
      <c r="T5" s="45">
        <v>6675</v>
      </c>
      <c r="U5" s="45">
        <v>-72425</v>
      </c>
      <c r="V5" s="45">
        <v>2859</v>
      </c>
    </row>
    <row r="6" spans="1:22" x14ac:dyDescent="0.2">
      <c r="B6" t="s">
        <v>23</v>
      </c>
      <c r="C6" s="45">
        <v>75236</v>
      </c>
      <c r="D6" s="45">
        <v>-56575</v>
      </c>
      <c r="E6" s="45">
        <v>18661</v>
      </c>
      <c r="F6" s="45">
        <v>-45</v>
      </c>
      <c r="G6" s="45">
        <v>0</v>
      </c>
      <c r="H6" s="45">
        <v>15443</v>
      </c>
      <c r="I6" s="77">
        <f>H6/$M$21*1000</f>
        <v>1.0213660815984396</v>
      </c>
      <c r="J6" s="45">
        <v>413631</v>
      </c>
      <c r="K6" s="45">
        <v>450259</v>
      </c>
      <c r="L6" s="45">
        <v>36627</v>
      </c>
      <c r="M6" s="45">
        <v>331055</v>
      </c>
      <c r="N6" s="45">
        <v>30582</v>
      </c>
      <c r="O6" s="45">
        <v>64</v>
      </c>
      <c r="P6" s="45">
        <v>76131</v>
      </c>
      <c r="Q6" s="45">
        <v>25915</v>
      </c>
      <c r="R6" s="45">
        <v>217862</v>
      </c>
      <c r="S6" s="45">
        <v>-37528</v>
      </c>
      <c r="T6" s="45">
        <v>3751</v>
      </c>
      <c r="U6" s="45">
        <v>-1204</v>
      </c>
      <c r="V6" s="45">
        <v>-34982</v>
      </c>
    </row>
    <row r="7" spans="1:22" x14ac:dyDescent="0.2">
      <c r="B7" t="s">
        <v>110</v>
      </c>
      <c r="C7" s="45">
        <v>115992</v>
      </c>
      <c r="D7" s="45">
        <v>-85763</v>
      </c>
      <c r="E7" s="45">
        <v>30228</v>
      </c>
      <c r="F7" s="45">
        <v>0</v>
      </c>
      <c r="G7" s="45">
        <v>0</v>
      </c>
      <c r="H7" s="45">
        <v>11932</v>
      </c>
      <c r="I7" s="77">
        <f t="shared" ref="I7:I9" si="1">H7/$M$20*1000</f>
        <v>0.78915625756864471</v>
      </c>
      <c r="J7" s="45">
        <v>442366</v>
      </c>
      <c r="K7" s="45">
        <v>491412</v>
      </c>
      <c r="L7" s="45">
        <v>49046</v>
      </c>
      <c r="M7" s="45">
        <v>369280</v>
      </c>
      <c r="N7" s="45">
        <v>43092</v>
      </c>
      <c r="O7" s="45">
        <v>64</v>
      </c>
      <c r="P7" s="45">
        <v>74440</v>
      </c>
      <c r="Q7" s="45">
        <v>60897</v>
      </c>
      <c r="R7" s="45">
        <v>222862</v>
      </c>
      <c r="S7" s="45">
        <v>35556</v>
      </c>
      <c r="T7" s="45">
        <v>1340</v>
      </c>
      <c r="U7" s="45">
        <v>-786</v>
      </c>
      <c r="V7" s="45">
        <v>36110</v>
      </c>
    </row>
    <row r="8" spans="1:22" x14ac:dyDescent="0.2">
      <c r="B8" t="s">
        <v>109</v>
      </c>
      <c r="C8" s="45">
        <v>92818</v>
      </c>
      <c r="D8" s="45">
        <v>-68447</v>
      </c>
      <c r="E8" s="45">
        <v>24370</v>
      </c>
      <c r="F8" s="45">
        <v>0</v>
      </c>
      <c r="G8" s="45">
        <v>0</v>
      </c>
      <c r="H8" s="45">
        <v>19107</v>
      </c>
      <c r="I8" s="77">
        <f t="shared" si="1"/>
        <v>1.2636949893868668</v>
      </c>
      <c r="J8" s="45">
        <v>430433</v>
      </c>
      <c r="K8" s="45">
        <v>468899</v>
      </c>
      <c r="L8" s="45">
        <v>38465</v>
      </c>
      <c r="M8" s="45">
        <v>342748</v>
      </c>
      <c r="N8" s="45">
        <v>32638</v>
      </c>
      <c r="O8" s="45">
        <v>139</v>
      </c>
      <c r="P8" s="45">
        <v>75879</v>
      </c>
      <c r="Q8" s="45">
        <v>24786</v>
      </c>
      <c r="R8" s="45">
        <v>222408</v>
      </c>
      <c r="S8" s="45">
        <v>-14726</v>
      </c>
      <c r="T8" s="45">
        <v>-103323</v>
      </c>
      <c r="U8" s="45">
        <v>73276</v>
      </c>
      <c r="V8" s="45">
        <v>-44773</v>
      </c>
    </row>
    <row r="9" spans="1:22" x14ac:dyDescent="0.2">
      <c r="B9" t="s">
        <v>108</v>
      </c>
      <c r="C9" s="45">
        <v>95666</v>
      </c>
      <c r="D9" s="45">
        <v>-72093</v>
      </c>
      <c r="E9" s="45">
        <v>23572</v>
      </c>
      <c r="F9" s="45">
        <v>0</v>
      </c>
      <c r="G9" s="45">
        <v>0</v>
      </c>
      <c r="H9" s="45">
        <v>1705</v>
      </c>
      <c r="I9" s="77">
        <f t="shared" si="1"/>
        <v>0.11276495299652525</v>
      </c>
      <c r="J9" s="45">
        <v>411326</v>
      </c>
      <c r="K9" s="45">
        <v>464486</v>
      </c>
      <c r="L9" s="45">
        <v>53159</v>
      </c>
      <c r="M9" s="45">
        <v>335983</v>
      </c>
      <c r="N9" s="45">
        <v>47438</v>
      </c>
      <c r="O9" s="45">
        <v>139</v>
      </c>
      <c r="P9" s="45">
        <v>78248</v>
      </c>
      <c r="Q9" s="45">
        <v>69560</v>
      </c>
      <c r="R9" s="45">
        <v>183923</v>
      </c>
      <c r="S9" s="45">
        <v>16477</v>
      </c>
      <c r="T9" s="45">
        <v>57902</v>
      </c>
      <c r="U9" s="45">
        <v>-74271</v>
      </c>
      <c r="V9" s="45">
        <v>107</v>
      </c>
    </row>
    <row r="10" spans="1:22" x14ac:dyDescent="0.2">
      <c r="B10" t="s">
        <v>107</v>
      </c>
      <c r="C10" s="45">
        <v>83343</v>
      </c>
      <c r="D10" s="45">
        <v>-58667</v>
      </c>
      <c r="E10" s="45">
        <v>24675</v>
      </c>
      <c r="F10" s="45">
        <v>-13</v>
      </c>
      <c r="G10" s="45">
        <v>0</v>
      </c>
      <c r="H10" s="45">
        <v>19586</v>
      </c>
      <c r="I10" s="77">
        <f>H10/$M$20*1000</f>
        <v>1.2953749967096442</v>
      </c>
      <c r="J10" s="45">
        <v>443991</v>
      </c>
      <c r="K10" s="45">
        <v>492730</v>
      </c>
      <c r="L10" s="45">
        <v>48738</v>
      </c>
      <c r="M10" s="45">
        <v>359819</v>
      </c>
      <c r="N10" s="45">
        <v>43132</v>
      </c>
      <c r="O10" s="45">
        <v>139</v>
      </c>
      <c r="P10" s="45">
        <v>80890</v>
      </c>
      <c r="Q10" s="45">
        <v>69452</v>
      </c>
      <c r="R10" s="45">
        <v>204580</v>
      </c>
      <c r="S10" s="45">
        <v>-52195</v>
      </c>
      <c r="T10" s="45">
        <v>-10550</v>
      </c>
      <c r="U10" s="45">
        <v>-1373</v>
      </c>
      <c r="V10" s="45">
        <v>-64118</v>
      </c>
    </row>
    <row r="11" spans="1:22" x14ac:dyDescent="0.2">
      <c r="B11" t="s">
        <v>106</v>
      </c>
      <c r="C11" s="45">
        <v>103322</v>
      </c>
      <c r="D11" s="45">
        <v>-80978</v>
      </c>
      <c r="E11" s="45">
        <v>22344</v>
      </c>
      <c r="F11" s="45">
        <v>0</v>
      </c>
      <c r="G11" s="45">
        <v>0</v>
      </c>
      <c r="H11" s="45">
        <v>33649</v>
      </c>
      <c r="I11" s="77"/>
      <c r="J11" s="45">
        <v>468583</v>
      </c>
      <c r="K11" s="45">
        <v>531221</v>
      </c>
      <c r="L11" s="45">
        <v>62638</v>
      </c>
      <c r="M11" s="45">
        <v>393899</v>
      </c>
      <c r="N11" s="45">
        <v>57112</v>
      </c>
      <c r="O11" s="45">
        <v>139</v>
      </c>
      <c r="P11" s="45">
        <v>71821</v>
      </c>
      <c r="Q11" s="45">
        <v>133571</v>
      </c>
      <c r="R11" s="45">
        <v>183246</v>
      </c>
      <c r="S11" s="45">
        <v>35674</v>
      </c>
      <c r="T11" s="45">
        <v>62447</v>
      </c>
      <c r="U11" s="45">
        <v>-1138</v>
      </c>
      <c r="V11" s="45">
        <v>96983</v>
      </c>
    </row>
    <row r="12" spans="1:22" x14ac:dyDescent="0.2">
      <c r="B12" t="s">
        <v>105</v>
      </c>
      <c r="C12" s="45">
        <v>67547</v>
      </c>
      <c r="D12" s="45">
        <v>-47796</v>
      </c>
      <c r="E12" s="45">
        <v>19751</v>
      </c>
      <c r="F12" s="45">
        <v>0</v>
      </c>
      <c r="G12" s="45">
        <v>0</v>
      </c>
      <c r="H12" s="45">
        <v>17144</v>
      </c>
      <c r="I12" s="77"/>
      <c r="J12" s="45">
        <v>434933</v>
      </c>
      <c r="K12" s="45">
        <v>465667</v>
      </c>
      <c r="L12" s="45">
        <v>30733</v>
      </c>
      <c r="M12" s="45">
        <v>327352</v>
      </c>
      <c r="N12" s="45">
        <v>25345</v>
      </c>
      <c r="O12" s="45">
        <v>139</v>
      </c>
      <c r="P12" s="45">
        <v>83829</v>
      </c>
      <c r="Q12" s="45">
        <v>36587</v>
      </c>
      <c r="R12" s="45">
        <v>200790</v>
      </c>
      <c r="S12" s="45">
        <v>-35834</v>
      </c>
      <c r="T12" s="45">
        <v>-12591</v>
      </c>
      <c r="U12" s="45">
        <v>41818</v>
      </c>
      <c r="V12" s="45">
        <v>-6607</v>
      </c>
    </row>
    <row r="13" spans="1:22" x14ac:dyDescent="0.2">
      <c r="B13" t="s">
        <v>104</v>
      </c>
      <c r="C13" s="45">
        <v>95840</v>
      </c>
      <c r="D13" s="45">
        <v>-64392</v>
      </c>
      <c r="E13" s="45">
        <v>31448</v>
      </c>
      <c r="F13" s="45">
        <v>-29</v>
      </c>
      <c r="G13" s="45">
        <v>0</v>
      </c>
      <c r="H13" s="45">
        <v>21493</v>
      </c>
      <c r="J13" s="45">
        <v>417789</v>
      </c>
      <c r="K13" s="45">
        <v>459661</v>
      </c>
      <c r="L13" s="45">
        <v>41871</v>
      </c>
      <c r="M13" s="45">
        <v>312261</v>
      </c>
      <c r="N13" s="45">
        <v>36573</v>
      </c>
      <c r="O13" s="45">
        <v>139</v>
      </c>
      <c r="P13" s="45">
        <v>79914</v>
      </c>
      <c r="Q13" s="45">
        <v>43195</v>
      </c>
      <c r="R13" s="45">
        <v>180837</v>
      </c>
      <c r="S13" s="45">
        <v>51909</v>
      </c>
      <c r="T13" s="45">
        <v>16225</v>
      </c>
      <c r="U13" s="45">
        <v>-42807</v>
      </c>
      <c r="V13" s="45">
        <v>25327</v>
      </c>
    </row>
    <row r="14" spans="1:22" x14ac:dyDescent="0.2">
      <c r="B14" t="s">
        <v>103</v>
      </c>
      <c r="C14" s="45">
        <v>70712</v>
      </c>
      <c r="D14" s="45">
        <v>-49200</v>
      </c>
      <c r="E14" s="45">
        <v>21511</v>
      </c>
      <c r="F14" s="45">
        <v>-72</v>
      </c>
      <c r="G14" s="45">
        <v>0</v>
      </c>
      <c r="H14" s="45">
        <v>17967</v>
      </c>
      <c r="J14" s="45">
        <v>446658</v>
      </c>
      <c r="K14" s="45">
        <v>476512</v>
      </c>
      <c r="L14" s="45">
        <v>29853</v>
      </c>
      <c r="M14" s="45">
        <v>323908</v>
      </c>
      <c r="N14" s="45">
        <v>24669</v>
      </c>
      <c r="O14" s="45">
        <v>139</v>
      </c>
      <c r="P14" s="45">
        <v>84124</v>
      </c>
      <c r="Q14" s="45">
        <v>17868</v>
      </c>
      <c r="R14" s="45">
        <v>212195</v>
      </c>
      <c r="S14" s="45">
        <v>-16976</v>
      </c>
      <c r="T14" s="45">
        <v>-499</v>
      </c>
      <c r="U14" s="45">
        <v>-1376</v>
      </c>
      <c r="V14" s="45">
        <v>-18852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382489</v>
      </c>
      <c r="C18" s="26">
        <v>302368</v>
      </c>
      <c r="D18" s="26">
        <f>VLOOKUP(A1,'2020'!A40:F210,6,FALSE)</f>
        <v>98274</v>
      </c>
      <c r="E18" s="17">
        <v>60156</v>
      </c>
      <c r="F18" s="4">
        <f>D18/E18</f>
        <v>1.6336525034909235</v>
      </c>
      <c r="G18" s="139">
        <v>0</v>
      </c>
      <c r="J18" s="6">
        <v>2020</v>
      </c>
      <c r="K18" s="17">
        <f>VLOOKUP(A1,'2020'!A40:B210,2,FALSE)</f>
        <v>151200</v>
      </c>
      <c r="L18" s="17">
        <f>VLOOKUP(A1,'2020'!A40:C210,3,FALSE)</f>
        <v>428691</v>
      </c>
      <c r="M18" s="23">
        <f>VLOOKUP(A1,'2020'!A40:D210,4,FALSE)</f>
        <v>15120000</v>
      </c>
      <c r="N18" s="6"/>
      <c r="O18" s="6"/>
    </row>
    <row r="19" spans="1:17" x14ac:dyDescent="0.2">
      <c r="A19" s="13">
        <v>2021</v>
      </c>
      <c r="B19" s="26">
        <f>VLOOKUP(A1,'2021'!A40:E210,5,FALSE)</f>
        <v>337422</v>
      </c>
      <c r="C19" s="26">
        <v>354217</v>
      </c>
      <c r="D19" s="26">
        <f>VLOOKUP(A1,'2021'!A40:F210,6,FALSE)</f>
        <v>90254</v>
      </c>
      <c r="E19" s="17">
        <v>72843</v>
      </c>
      <c r="F19" s="4">
        <f>D19/E19</f>
        <v>1.2390209079801766</v>
      </c>
      <c r="G19" s="140"/>
      <c r="J19" s="6">
        <v>2021</v>
      </c>
      <c r="K19" s="17">
        <f>VLOOKUP(A1,'2021'!A40:B210,2,FALSE)</f>
        <v>151199</v>
      </c>
      <c r="L19" s="17">
        <f>VLOOKUP(A1,'2021'!A40:C210,3,FALSE)</f>
        <v>468583</v>
      </c>
      <c r="M19" s="23">
        <f>VLOOKUP(A1,'2021'!A40:D210,4,FALSE)</f>
        <v>15119946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387820</v>
      </c>
      <c r="C20" s="26">
        <v>341000</v>
      </c>
      <c r="D20" s="26">
        <f>VLOOKUP(A1,'2022'!A40:F210,6,FALSE)</f>
        <v>52332</v>
      </c>
      <c r="E20" s="17">
        <v>72000</v>
      </c>
      <c r="F20" s="4">
        <f>D20/E20</f>
        <v>0.72683333333333333</v>
      </c>
      <c r="G20" s="140"/>
      <c r="J20" s="13">
        <v>2022</v>
      </c>
      <c r="K20" s="17">
        <f>VLOOKUP(A1,'2022'!A40:B210,2,FALSE)</f>
        <v>151199</v>
      </c>
      <c r="L20" s="17">
        <f>VLOOKUP(A1,'2022'!A40:C210,3,FALSE)</f>
        <v>442366</v>
      </c>
      <c r="M20" s="23">
        <f>VLOOKUP(A1,'2022'!A40:D210,4,FALSE)</f>
        <v>15119946</v>
      </c>
      <c r="N20" s="23"/>
      <c r="O20" s="6"/>
    </row>
    <row r="21" spans="1:17" x14ac:dyDescent="0.2">
      <c r="A21" s="13">
        <v>2023</v>
      </c>
      <c r="B21" s="3">
        <f>VLOOKUP(A1,'2023'!A40:E210,5,FALSE)</f>
        <v>375398</v>
      </c>
      <c r="C21" s="3">
        <v>365000</v>
      </c>
      <c r="D21" s="26">
        <f>VLOOKUP(A1,'2023'!A40:F210,6,FALSE)</f>
        <v>95945</v>
      </c>
      <c r="E21" s="3">
        <v>72000</v>
      </c>
      <c r="F21" s="4">
        <f>D21/E21</f>
        <v>1.3325694444444445</v>
      </c>
      <c r="G21" s="141"/>
      <c r="J21" s="13">
        <v>2023</v>
      </c>
      <c r="K21" s="17">
        <f>VLOOKUP(A1,'2023'!A40:B210,2,FALSE)</f>
        <v>151199</v>
      </c>
      <c r="L21" s="17">
        <f>VLOOKUP(A1,'2023'!A40:C210,3,FALSE)</f>
        <v>419660</v>
      </c>
      <c r="M21" s="23">
        <f>VLOOKUP(A1,'2023'!A40:D210,4,FALSE)</f>
        <v>15119946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151199</v>
      </c>
      <c r="L22" s="17">
        <f>L21</f>
        <v>419660</v>
      </c>
      <c r="M22" s="23">
        <f>M21</f>
        <v>15119946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2020</v>
      </c>
      <c r="C31" s="60">
        <v>52000</v>
      </c>
      <c r="D31" s="26">
        <f>VLOOKUP(B31,A18:D21,4,FALSE)</f>
        <v>98274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6.3454591702906873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4.7619217687682216</v>
      </c>
      <c r="L32" s="13" t="e">
        <f>E22/N22*1000</f>
        <v>#DIV/0!</v>
      </c>
      <c r="N32" s="130" t="s">
        <v>71</v>
      </c>
      <c r="O32" s="131"/>
      <c r="P32" s="74">
        <f>K31*P26</f>
        <v>79.572057995445206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59.714498980353497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27.755390131684333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FC0A8-189B-FD45-8980-E06F04A6D6EE}">
  <sheetPr codeName="Sheet96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218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1909610</v>
      </c>
      <c r="D3" s="45">
        <v>-1603216</v>
      </c>
      <c r="E3" s="45">
        <v>179904</v>
      </c>
      <c r="F3" s="45">
        <v>-43919</v>
      </c>
      <c r="G3" s="45">
        <v>-21881</v>
      </c>
      <c r="H3" s="45">
        <v>54202</v>
      </c>
      <c r="I3" s="77">
        <f t="shared" ref="I3:I5" si="0">H3/$M$21*1000</f>
        <v>0.14204253948422657</v>
      </c>
      <c r="J3" s="45">
        <v>4832101</v>
      </c>
      <c r="K3" s="45">
        <v>8622940</v>
      </c>
      <c r="L3" s="45">
        <v>3790838</v>
      </c>
      <c r="M3" s="45">
        <v>1968851</v>
      </c>
      <c r="N3" s="45">
        <v>3771124</v>
      </c>
      <c r="O3" s="45">
        <v>846615</v>
      </c>
      <c r="P3" s="45">
        <v>439080</v>
      </c>
      <c r="Q3" s="45">
        <v>607069</v>
      </c>
      <c r="R3" s="45">
        <v>16189</v>
      </c>
      <c r="S3" s="45">
        <v>866661</v>
      </c>
      <c r="T3" s="45">
        <v>-66274</v>
      </c>
      <c r="U3" s="45">
        <v>-504882</v>
      </c>
      <c r="V3" s="45">
        <v>295505</v>
      </c>
    </row>
    <row r="4" spans="1:22" x14ac:dyDescent="0.2">
      <c r="B4" t="s">
        <v>21</v>
      </c>
      <c r="C4" s="45">
        <v>1690400</v>
      </c>
      <c r="D4" s="45">
        <v>-1433719</v>
      </c>
      <c r="E4" s="45">
        <v>142465</v>
      </c>
      <c r="F4" s="45">
        <v>-40925</v>
      </c>
      <c r="G4" s="45">
        <v>-32219</v>
      </c>
      <c r="H4" s="45">
        <v>-10365</v>
      </c>
      <c r="I4" s="77">
        <f t="shared" si="0"/>
        <v>-2.7162667830596812E-2</v>
      </c>
      <c r="J4" s="45">
        <v>4930404</v>
      </c>
      <c r="K4" s="45">
        <v>8856220</v>
      </c>
      <c r="L4" s="45">
        <v>3925816</v>
      </c>
      <c r="M4" s="45">
        <v>2135788</v>
      </c>
      <c r="N4" s="45">
        <v>3907943</v>
      </c>
      <c r="O4" s="45">
        <v>841262</v>
      </c>
      <c r="P4" s="45">
        <v>898519</v>
      </c>
      <c r="Q4" s="45">
        <v>311670</v>
      </c>
      <c r="R4" s="45">
        <v>15972</v>
      </c>
      <c r="S4" s="45">
        <v>58793</v>
      </c>
      <c r="T4" s="45">
        <v>5411</v>
      </c>
      <c r="U4" s="45">
        <v>-90285</v>
      </c>
      <c r="V4" s="45">
        <v>-26080</v>
      </c>
    </row>
    <row r="5" spans="1:22" x14ac:dyDescent="0.2">
      <c r="B5" t="s">
        <v>22</v>
      </c>
      <c r="C5" s="45">
        <v>2134737</v>
      </c>
      <c r="D5" s="45">
        <v>-1792729</v>
      </c>
      <c r="E5" s="45">
        <v>205914</v>
      </c>
      <c r="F5" s="45">
        <v>-42474</v>
      </c>
      <c r="G5" s="45">
        <v>-34624</v>
      </c>
      <c r="H5" s="45">
        <v>58723</v>
      </c>
      <c r="I5" s="77">
        <f t="shared" si="0"/>
        <v>0.15389033700107443</v>
      </c>
      <c r="J5" s="45">
        <v>4940666</v>
      </c>
      <c r="K5" s="45">
        <v>9119877</v>
      </c>
      <c r="L5" s="45">
        <v>4179211</v>
      </c>
      <c r="M5" s="45">
        <v>2316112</v>
      </c>
      <c r="N5" s="45">
        <v>4161612</v>
      </c>
      <c r="O5" s="45">
        <v>897201</v>
      </c>
      <c r="P5" s="45">
        <v>967736</v>
      </c>
      <c r="Q5" s="45">
        <v>337752</v>
      </c>
      <c r="R5" s="45">
        <v>15344</v>
      </c>
      <c r="S5" s="45">
        <v>69394</v>
      </c>
      <c r="T5" s="45">
        <v>-23796</v>
      </c>
      <c r="U5" s="45">
        <v>-255071</v>
      </c>
      <c r="V5" s="45">
        <v>-209474</v>
      </c>
    </row>
    <row r="6" spans="1:22" x14ac:dyDescent="0.2">
      <c r="B6" t="s">
        <v>23</v>
      </c>
      <c r="C6" s="45">
        <v>1806824</v>
      </c>
      <c r="D6" s="45">
        <v>-1615415</v>
      </c>
      <c r="E6" s="45">
        <v>75660</v>
      </c>
      <c r="F6" s="45">
        <v>-46683</v>
      </c>
      <c r="G6" s="45">
        <v>-35008</v>
      </c>
      <c r="H6" s="45">
        <v>-85642</v>
      </c>
      <c r="I6" s="77">
        <f>H6/$M$21*1000</f>
        <v>-0.22443465492985742</v>
      </c>
      <c r="J6" s="45">
        <v>5016980</v>
      </c>
      <c r="K6" s="45">
        <v>9256750</v>
      </c>
      <c r="L6" s="45">
        <v>4239770</v>
      </c>
      <c r="M6" s="45">
        <v>2330637</v>
      </c>
      <c r="N6" s="45">
        <v>4222444</v>
      </c>
      <c r="O6" s="45">
        <v>835342</v>
      </c>
      <c r="P6" s="45">
        <v>809432</v>
      </c>
      <c r="Q6" s="45">
        <v>546663</v>
      </c>
      <c r="R6" s="45">
        <v>15344</v>
      </c>
      <c r="S6" s="45">
        <v>-512367</v>
      </c>
      <c r="T6" s="45">
        <v>-58801</v>
      </c>
      <c r="U6" s="45">
        <v>442414</v>
      </c>
      <c r="V6" s="45">
        <v>-128755</v>
      </c>
    </row>
    <row r="7" spans="1:22" x14ac:dyDescent="0.2">
      <c r="B7" t="s">
        <v>110</v>
      </c>
      <c r="C7" s="45">
        <v>2452789</v>
      </c>
      <c r="D7" s="45">
        <v>-2104894</v>
      </c>
      <c r="E7" s="45">
        <v>210146</v>
      </c>
      <c r="F7" s="45">
        <v>-41810</v>
      </c>
      <c r="G7" s="45">
        <v>-27344</v>
      </c>
      <c r="H7" s="45">
        <v>57654</v>
      </c>
      <c r="I7" s="77">
        <f t="shared" ref="I7:I9" si="1">H7/$M$20*1000</f>
        <v>0.15108890025134863</v>
      </c>
      <c r="J7" s="45">
        <v>5116365</v>
      </c>
      <c r="K7" s="45">
        <v>9385057</v>
      </c>
      <c r="L7" s="45">
        <v>4268692</v>
      </c>
      <c r="M7" s="45">
        <v>2372965</v>
      </c>
      <c r="N7" s="45">
        <v>4251639</v>
      </c>
      <c r="O7" s="45">
        <v>1044109</v>
      </c>
      <c r="P7" s="45">
        <v>498038</v>
      </c>
      <c r="Q7" s="45">
        <v>675607</v>
      </c>
      <c r="R7" s="45">
        <v>15344</v>
      </c>
      <c r="S7" s="45">
        <v>24458</v>
      </c>
      <c r="T7" s="45">
        <v>-69200</v>
      </c>
      <c r="U7" s="45">
        <v>76931</v>
      </c>
      <c r="V7" s="45">
        <v>32189</v>
      </c>
    </row>
    <row r="8" spans="1:22" x14ac:dyDescent="0.2">
      <c r="B8" t="s">
        <v>109</v>
      </c>
      <c r="C8" s="45">
        <v>2423217</v>
      </c>
      <c r="D8" s="45">
        <v>-2070219</v>
      </c>
      <c r="E8" s="45">
        <v>190031</v>
      </c>
      <c r="F8" s="45">
        <v>-47118</v>
      </c>
      <c r="G8" s="45">
        <v>-17783</v>
      </c>
      <c r="H8" s="45">
        <v>36388</v>
      </c>
      <c r="I8" s="77">
        <f t="shared" si="1"/>
        <v>9.5358915293753663E-2</v>
      </c>
      <c r="J8" s="45">
        <v>5058567</v>
      </c>
      <c r="K8" s="45">
        <v>9388979</v>
      </c>
      <c r="L8" s="45">
        <v>4330411</v>
      </c>
      <c r="M8" s="45">
        <v>2352649</v>
      </c>
      <c r="N8" s="45">
        <v>4313535</v>
      </c>
      <c r="O8" s="45">
        <v>1033465</v>
      </c>
      <c r="P8" s="45">
        <v>578014</v>
      </c>
      <c r="Q8" s="45">
        <v>644255</v>
      </c>
      <c r="R8" s="45">
        <v>15181</v>
      </c>
      <c r="S8" s="45">
        <v>-79879</v>
      </c>
      <c r="T8" s="45">
        <v>-60346</v>
      </c>
      <c r="U8" s="45">
        <v>189898</v>
      </c>
      <c r="V8" s="45">
        <v>49672</v>
      </c>
    </row>
    <row r="9" spans="1:22" x14ac:dyDescent="0.2">
      <c r="B9" t="s">
        <v>108</v>
      </c>
      <c r="C9" s="45">
        <v>2525573</v>
      </c>
      <c r="D9" s="45">
        <v>-2057742</v>
      </c>
      <c r="E9" s="45">
        <v>328207</v>
      </c>
      <c r="F9" s="45">
        <v>-47550</v>
      </c>
      <c r="G9" s="45">
        <v>-14606</v>
      </c>
      <c r="H9" s="45">
        <v>142653</v>
      </c>
      <c r="I9" s="77">
        <f t="shared" si="1"/>
        <v>0.3738385001483962</v>
      </c>
      <c r="J9" s="45">
        <v>5251017</v>
      </c>
      <c r="K9" s="45">
        <v>9045550</v>
      </c>
      <c r="L9" s="45">
        <v>3794532</v>
      </c>
      <c r="M9" s="45">
        <v>1903573</v>
      </c>
      <c r="N9" s="45">
        <v>3777930</v>
      </c>
      <c r="O9" s="45">
        <v>707610</v>
      </c>
      <c r="P9" s="45">
        <v>519648</v>
      </c>
      <c r="Q9" s="45">
        <v>594370</v>
      </c>
      <c r="R9" s="45">
        <v>14627</v>
      </c>
      <c r="S9" s="45">
        <v>617087</v>
      </c>
      <c r="T9" s="45">
        <v>-48697</v>
      </c>
      <c r="U9" s="45">
        <v>-434682</v>
      </c>
      <c r="V9" s="45">
        <v>133707</v>
      </c>
    </row>
    <row r="10" spans="1:22" x14ac:dyDescent="0.2">
      <c r="B10" t="s">
        <v>107</v>
      </c>
      <c r="C10" s="45">
        <v>2071935</v>
      </c>
      <c r="D10" s="45">
        <v>-1793213</v>
      </c>
      <c r="E10" s="45">
        <v>163504</v>
      </c>
      <c r="F10" s="45">
        <v>-42551</v>
      </c>
      <c r="G10" s="45">
        <v>-16546</v>
      </c>
      <c r="H10" s="45">
        <v>24753</v>
      </c>
      <c r="I10" s="77">
        <f>H10/$M$20*1000</f>
        <v>6.4868067227280543E-2</v>
      </c>
      <c r="J10" s="45">
        <v>5200158</v>
      </c>
      <c r="K10" s="45">
        <v>8778563</v>
      </c>
      <c r="L10" s="45">
        <v>3578405</v>
      </c>
      <c r="M10" s="45">
        <v>1613018</v>
      </c>
      <c r="N10" s="45">
        <v>3562616</v>
      </c>
      <c r="O10" s="45">
        <v>532846</v>
      </c>
      <c r="P10" s="45">
        <v>557797</v>
      </c>
      <c r="Q10" s="45">
        <v>460607</v>
      </c>
      <c r="R10" s="45">
        <v>14627</v>
      </c>
      <c r="S10" s="45">
        <v>24790</v>
      </c>
      <c r="T10" s="45">
        <v>-9152</v>
      </c>
      <c r="U10" s="45">
        <v>148704</v>
      </c>
      <c r="V10" s="45">
        <v>164342</v>
      </c>
    </row>
    <row r="11" spans="1:22" x14ac:dyDescent="0.2">
      <c r="B11" t="s">
        <v>106</v>
      </c>
      <c r="C11" s="45">
        <v>2151790</v>
      </c>
      <c r="D11" s="45">
        <v>-1880173</v>
      </c>
      <c r="E11" s="45">
        <v>144186</v>
      </c>
      <c r="F11" s="45">
        <v>-19564</v>
      </c>
      <c r="G11" s="45">
        <v>-20906</v>
      </c>
      <c r="H11" s="45">
        <v>53319</v>
      </c>
      <c r="I11" s="77"/>
      <c r="J11" s="45">
        <v>5175322</v>
      </c>
      <c r="K11" s="45">
        <v>8809092</v>
      </c>
      <c r="L11" s="45">
        <v>3633770</v>
      </c>
      <c r="M11" s="45">
        <v>1524040</v>
      </c>
      <c r="N11" s="45">
        <v>3618255</v>
      </c>
      <c r="O11" s="45">
        <v>664145</v>
      </c>
      <c r="P11" s="45">
        <v>526706</v>
      </c>
      <c r="Q11" s="45">
        <v>296219</v>
      </c>
      <c r="R11" s="45">
        <v>14627</v>
      </c>
      <c r="S11" s="45">
        <v>334866</v>
      </c>
      <c r="T11" s="45">
        <v>-41500</v>
      </c>
      <c r="U11" s="45">
        <v>-449407</v>
      </c>
      <c r="V11" s="45">
        <v>-156041</v>
      </c>
    </row>
    <row r="12" spans="1:22" x14ac:dyDescent="0.2">
      <c r="B12" t="s">
        <v>105</v>
      </c>
      <c r="C12" s="45">
        <v>1099947</v>
      </c>
      <c r="D12" s="45">
        <v>-992829</v>
      </c>
      <c r="E12" s="45">
        <v>46104</v>
      </c>
      <c r="F12" s="45">
        <v>-30877</v>
      </c>
      <c r="G12" s="45">
        <v>-21829</v>
      </c>
      <c r="H12" s="45">
        <v>-19676</v>
      </c>
      <c r="I12" s="77"/>
      <c r="J12" s="45">
        <v>5579751</v>
      </c>
      <c r="K12" s="45">
        <v>9331634</v>
      </c>
      <c r="L12" s="45">
        <v>3751882</v>
      </c>
      <c r="M12" s="45">
        <v>2010607</v>
      </c>
      <c r="N12" s="45">
        <v>3736641</v>
      </c>
      <c r="O12" s="45">
        <v>1015763</v>
      </c>
      <c r="P12" s="45">
        <v>482991</v>
      </c>
      <c r="Q12" s="45">
        <v>452242</v>
      </c>
      <c r="R12" s="45">
        <v>14472</v>
      </c>
      <c r="S12" s="45">
        <v>-22470</v>
      </c>
      <c r="T12" s="45">
        <v>-34297</v>
      </c>
      <c r="U12" s="45">
        <v>-94137</v>
      </c>
      <c r="V12" s="45">
        <v>-150906</v>
      </c>
    </row>
    <row r="13" spans="1:22" x14ac:dyDescent="0.2">
      <c r="B13" t="s">
        <v>104</v>
      </c>
      <c r="C13" s="45">
        <v>2379137</v>
      </c>
      <c r="D13" s="45">
        <v>-1820495</v>
      </c>
      <c r="E13" s="45">
        <v>439335</v>
      </c>
      <c r="F13" s="45">
        <v>-43102</v>
      </c>
      <c r="G13" s="45">
        <v>-25889</v>
      </c>
      <c r="H13" s="45">
        <v>241491</v>
      </c>
      <c r="J13" s="45">
        <v>5599407</v>
      </c>
      <c r="K13" s="45">
        <v>9268511</v>
      </c>
      <c r="L13" s="45">
        <v>3669104</v>
      </c>
      <c r="M13" s="45">
        <v>1834986</v>
      </c>
      <c r="N13" s="45">
        <v>3654135</v>
      </c>
      <c r="O13" s="45">
        <v>722065</v>
      </c>
      <c r="P13" s="45">
        <v>446388</v>
      </c>
      <c r="Q13" s="45">
        <v>603173</v>
      </c>
      <c r="R13" s="45">
        <v>13883</v>
      </c>
      <c r="S13" s="45">
        <v>775448</v>
      </c>
      <c r="T13" s="45">
        <v>-29870</v>
      </c>
      <c r="U13" s="45">
        <v>-370610</v>
      </c>
      <c r="V13" s="45">
        <v>374967</v>
      </c>
    </row>
    <row r="14" spans="1:22" x14ac:dyDescent="0.2">
      <c r="B14" t="s">
        <v>103</v>
      </c>
      <c r="C14" s="45">
        <v>1839506</v>
      </c>
      <c r="D14" s="45">
        <v>-1501626</v>
      </c>
      <c r="E14" s="45">
        <v>239592</v>
      </c>
      <c r="F14" s="45">
        <v>-36992</v>
      </c>
      <c r="G14" s="45">
        <v>-31323</v>
      </c>
      <c r="H14" s="45">
        <v>94725</v>
      </c>
      <c r="J14" s="45">
        <v>5477191</v>
      </c>
      <c r="K14" s="45">
        <v>9172649</v>
      </c>
      <c r="L14" s="45">
        <v>3695458</v>
      </c>
      <c r="M14" s="45">
        <v>1607282</v>
      </c>
      <c r="N14" s="45">
        <v>3680762</v>
      </c>
      <c r="O14" s="45">
        <v>797010</v>
      </c>
      <c r="P14" s="45">
        <v>512388</v>
      </c>
      <c r="Q14" s="45">
        <v>228230</v>
      </c>
      <c r="R14" s="45">
        <v>13884</v>
      </c>
      <c r="S14" s="45">
        <v>-352692</v>
      </c>
      <c r="T14" s="45">
        <v>-8242</v>
      </c>
      <c r="U14" s="45">
        <v>-489368</v>
      </c>
      <c r="V14" s="45">
        <v>-850302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7962629</v>
      </c>
      <c r="C18" s="26">
        <v>8583800</v>
      </c>
      <c r="D18" s="26">
        <f>VLOOKUP(A1,'2020'!A40:F210,6,FALSE)</f>
        <v>607732</v>
      </c>
      <c r="E18" s="17">
        <v>664000</v>
      </c>
      <c r="F18" s="4">
        <f>D18/E18</f>
        <v>0.91525903614457826</v>
      </c>
      <c r="G18" s="139">
        <v>0</v>
      </c>
      <c r="J18" s="6">
        <v>2020</v>
      </c>
      <c r="K18" s="17">
        <f>VLOOKUP(A1,'2020'!A40:B210,2,FALSE)</f>
        <v>3815899</v>
      </c>
      <c r="L18" s="17">
        <f>VLOOKUP(A1,'2020'!A40:C210,3,FALSE)</f>
        <v>5392466</v>
      </c>
      <c r="M18" s="23">
        <f>VLOOKUP(A1,'2020'!A40:D210,4,FALSE)</f>
        <v>381590000</v>
      </c>
      <c r="N18" s="6"/>
      <c r="O18" s="6"/>
    </row>
    <row r="19" spans="1:17" x14ac:dyDescent="0.2">
      <c r="A19" s="13">
        <v>2021</v>
      </c>
      <c r="B19" s="26">
        <f>VLOOKUP(A1,'2021'!A40:E210,5,FALSE)</f>
        <v>7064342</v>
      </c>
      <c r="C19" s="26">
        <v>8079000</v>
      </c>
      <c r="D19" s="26">
        <f>VLOOKUP(A1,'2021'!A40:F210,6,FALSE)</f>
        <v>368954</v>
      </c>
      <c r="E19" s="17">
        <v>652000</v>
      </c>
      <c r="F19" s="4">
        <f>D19/E19</f>
        <v>0.56588036809815956</v>
      </c>
      <c r="G19" s="140"/>
      <c r="J19" s="6">
        <v>2021</v>
      </c>
      <c r="K19" s="17">
        <f>VLOOKUP(A1,'2021'!A40:B210,2,FALSE)</f>
        <v>3815899</v>
      </c>
      <c r="L19" s="17">
        <f>VLOOKUP(A1,'2021'!A40:C210,3,FALSE)</f>
        <v>5174416</v>
      </c>
      <c r="M19" s="23">
        <f>VLOOKUP(A1,'2021'!A40:D210,4,FALSE)</f>
        <v>381589911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8917959</v>
      </c>
      <c r="C20" s="26">
        <v>7861700</v>
      </c>
      <c r="D20" s="26">
        <f>VLOOKUP(A1,'2022'!A40:F210,6,FALSE)</f>
        <v>257706</v>
      </c>
      <c r="E20" s="26">
        <v>401500</v>
      </c>
      <c r="F20" s="4">
        <f>D20/E20</f>
        <v>0.6418580323785803</v>
      </c>
      <c r="G20" s="140"/>
      <c r="J20" s="13">
        <v>2022</v>
      </c>
      <c r="K20" s="17">
        <f>VLOOKUP(A1,'2022'!A40:B210,2,FALSE)</f>
        <v>3815899</v>
      </c>
      <c r="L20" s="17">
        <f>VLOOKUP(A1,'2022'!A40:C210,3,FALSE)</f>
        <v>5112622</v>
      </c>
      <c r="M20" s="23">
        <f>VLOOKUP(A1,'2022'!A40:D210,4,FALSE)</f>
        <v>381589911</v>
      </c>
      <c r="N20" s="23"/>
      <c r="O20" s="6"/>
    </row>
    <row r="21" spans="1:17" x14ac:dyDescent="0.2">
      <c r="A21" s="13">
        <v>2023</v>
      </c>
      <c r="B21" s="3">
        <f>VLOOKUP(A1,'2023'!A40:E210,5,FALSE)</f>
        <v>7049026</v>
      </c>
      <c r="C21" s="3">
        <v>8986816</v>
      </c>
      <c r="D21" s="26">
        <f>VLOOKUP(A1,'2023'!A40:F210,6,FALSE)</f>
        <v>16918</v>
      </c>
      <c r="E21" s="3">
        <v>276000</v>
      </c>
      <c r="F21" s="4">
        <f>D21/E21</f>
        <v>6.129710144927536E-2</v>
      </c>
      <c r="G21" s="141"/>
      <c r="J21" s="13">
        <v>2023</v>
      </c>
      <c r="K21" s="17">
        <f>VLOOKUP(A1,'2023'!A40:B210,2,FALSE)</f>
        <v>3815899</v>
      </c>
      <c r="L21" s="17">
        <f>VLOOKUP(A1,'2023'!A40:C210,3,FALSE)</f>
        <v>4832101</v>
      </c>
      <c r="M21" s="23">
        <f>VLOOKUP(A1,'2023'!A40:D210,4,FALSE)</f>
        <v>381589911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3815899</v>
      </c>
      <c r="L22" s="17">
        <f>L21</f>
        <v>4832101</v>
      </c>
      <c r="M22" s="23">
        <f>M21</f>
        <v>381589911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2020</v>
      </c>
      <c r="C31" s="60">
        <v>25600</v>
      </c>
      <c r="D31" s="26">
        <f>VLOOKUP(B31,A18:D21,4,FALSE)</f>
        <v>607732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4.4335553724846766E-2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0.72328956307233183</v>
      </c>
      <c r="L32" s="13" t="e">
        <f>E22/N22*1000</f>
        <v>#DIV/0!</v>
      </c>
      <c r="N32" s="130" t="s">
        <v>71</v>
      </c>
      <c r="O32" s="131"/>
      <c r="P32" s="74">
        <f>K31*P26</f>
        <v>0.55596784370957841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9.0700511209270402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12.663075885148336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8EC17-6722-5640-9697-8D2CF1884423}">
  <sheetPr codeName="Sheet97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280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2186772</v>
      </c>
      <c r="D3" s="45">
        <v>-1942294</v>
      </c>
      <c r="E3" s="45">
        <v>244478</v>
      </c>
      <c r="F3" s="45">
        <v>-153437</v>
      </c>
      <c r="G3" s="45">
        <v>-24904</v>
      </c>
      <c r="H3" s="45">
        <v>26468</v>
      </c>
      <c r="I3" s="77">
        <f t="shared" ref="I3:I5" si="0">H3/$M$21*1000</f>
        <v>0.3275789643462575</v>
      </c>
      <c r="J3" s="45">
        <v>1319354</v>
      </c>
      <c r="K3" s="45">
        <v>4250032</v>
      </c>
      <c r="L3" s="45">
        <v>2930677</v>
      </c>
      <c r="M3" s="45">
        <v>3367004</v>
      </c>
      <c r="N3" s="45">
        <v>2922999</v>
      </c>
      <c r="O3" s="45">
        <v>1373503</v>
      </c>
      <c r="P3" s="45">
        <v>1241853</v>
      </c>
      <c r="Q3" s="45">
        <v>287643</v>
      </c>
      <c r="R3" s="45">
        <v>407074</v>
      </c>
      <c r="S3" s="45">
        <v>314157</v>
      </c>
      <c r="T3" s="45">
        <v>-58959</v>
      </c>
      <c r="U3" s="45">
        <v>-350797</v>
      </c>
      <c r="V3" s="45">
        <v>-95599</v>
      </c>
    </row>
    <row r="4" spans="1:22" x14ac:dyDescent="0.2">
      <c r="B4" t="s">
        <v>21</v>
      </c>
      <c r="C4" s="45">
        <v>1924135</v>
      </c>
      <c r="D4" s="45">
        <v>-1702101</v>
      </c>
      <c r="E4" s="45">
        <v>222034</v>
      </c>
      <c r="F4" s="45">
        <v>-141250</v>
      </c>
      <c r="G4" s="45">
        <v>-23553</v>
      </c>
      <c r="H4" s="45">
        <v>16525</v>
      </c>
      <c r="I4" s="77">
        <f t="shared" si="0"/>
        <v>0.20452026544589336</v>
      </c>
      <c r="J4" s="45">
        <v>1292463</v>
      </c>
      <c r="K4" s="45">
        <v>4381766</v>
      </c>
      <c r="L4" s="45">
        <v>3089303</v>
      </c>
      <c r="M4" s="45">
        <v>3497439</v>
      </c>
      <c r="N4" s="45">
        <v>3081595</v>
      </c>
      <c r="O4" s="45">
        <v>1308895</v>
      </c>
      <c r="P4" s="45">
        <v>1401360</v>
      </c>
      <c r="Q4" s="45">
        <v>383243</v>
      </c>
      <c r="R4" s="45">
        <v>356085</v>
      </c>
      <c r="S4" s="45">
        <v>117539</v>
      </c>
      <c r="T4" s="45">
        <v>-6903</v>
      </c>
      <c r="U4" s="45">
        <v>2382</v>
      </c>
      <c r="V4" s="45">
        <v>113018</v>
      </c>
    </row>
    <row r="5" spans="1:22" x14ac:dyDescent="0.2">
      <c r="B5" t="s">
        <v>22</v>
      </c>
      <c r="C5" s="45">
        <v>1881338</v>
      </c>
      <c r="D5" s="45">
        <v>-1625613</v>
      </c>
      <c r="E5" s="45">
        <v>255725</v>
      </c>
      <c r="F5" s="45">
        <v>-140220</v>
      </c>
      <c r="G5" s="45">
        <v>-37829</v>
      </c>
      <c r="H5" s="45">
        <v>31496</v>
      </c>
      <c r="I5" s="77">
        <f t="shared" si="0"/>
        <v>0.3898075812698249</v>
      </c>
      <c r="J5" s="45">
        <v>1270150</v>
      </c>
      <c r="K5" s="45">
        <v>4281112</v>
      </c>
      <c r="L5" s="45">
        <v>3010961</v>
      </c>
      <c r="M5" s="45">
        <v>3374393</v>
      </c>
      <c r="N5" s="45">
        <v>3003253</v>
      </c>
      <c r="O5" s="45">
        <v>1240760</v>
      </c>
      <c r="P5" s="45">
        <v>1460076</v>
      </c>
      <c r="Q5" s="45">
        <v>267603</v>
      </c>
      <c r="R5" s="45">
        <v>348511</v>
      </c>
      <c r="S5" s="45">
        <v>190308</v>
      </c>
      <c r="T5" s="45">
        <v>-25893</v>
      </c>
      <c r="U5" s="45">
        <v>-214428</v>
      </c>
      <c r="V5" s="45">
        <v>-50012</v>
      </c>
    </row>
    <row r="6" spans="1:22" x14ac:dyDescent="0.2">
      <c r="B6" t="s">
        <v>23</v>
      </c>
      <c r="C6" s="45">
        <v>1968406</v>
      </c>
      <c r="D6" s="45">
        <v>-1719663</v>
      </c>
      <c r="E6" s="45">
        <v>248743</v>
      </c>
      <c r="F6" s="45">
        <v>-154602</v>
      </c>
      <c r="G6" s="45">
        <v>-31150</v>
      </c>
      <c r="H6" s="45">
        <v>33247</v>
      </c>
      <c r="I6" s="77">
        <f>H6/$M$21*1000</f>
        <v>0.4114786847370418</v>
      </c>
      <c r="J6" s="45">
        <v>1261691</v>
      </c>
      <c r="K6" s="45">
        <v>4392173</v>
      </c>
      <c r="L6" s="45">
        <v>3130481</v>
      </c>
      <c r="M6" s="45">
        <v>3472256</v>
      </c>
      <c r="N6" s="45">
        <v>3125517</v>
      </c>
      <c r="O6" s="45">
        <v>1305292</v>
      </c>
      <c r="P6" s="45">
        <v>1458067</v>
      </c>
      <c r="Q6" s="45">
        <v>320237</v>
      </c>
      <c r="R6" s="45">
        <v>325000</v>
      </c>
      <c r="S6" s="45">
        <v>-227750</v>
      </c>
      <c r="T6" s="45">
        <v>-104393</v>
      </c>
      <c r="U6" s="45">
        <v>102429</v>
      </c>
      <c r="V6" s="45">
        <v>-229714</v>
      </c>
    </row>
    <row r="7" spans="1:22" x14ac:dyDescent="0.2">
      <c r="B7" t="s">
        <v>110</v>
      </c>
      <c r="C7" s="45">
        <v>2606897</v>
      </c>
      <c r="D7" s="45">
        <v>-2282877</v>
      </c>
      <c r="E7" s="45">
        <v>324019</v>
      </c>
      <c r="F7" s="45">
        <v>-181520</v>
      </c>
      <c r="G7" s="45">
        <v>-30569</v>
      </c>
      <c r="H7" s="45">
        <v>22748</v>
      </c>
      <c r="I7" s="77">
        <f t="shared" ref="I7:I9" si="1">H7/$M$20*1000</f>
        <v>0.28153869884194749</v>
      </c>
      <c r="J7" s="45">
        <v>1244921</v>
      </c>
      <c r="K7" s="45">
        <v>4616169</v>
      </c>
      <c r="L7" s="45">
        <v>3371248</v>
      </c>
      <c r="M7" s="45">
        <v>3681268</v>
      </c>
      <c r="N7" s="45">
        <v>3371026</v>
      </c>
      <c r="O7" s="45">
        <v>1432112</v>
      </c>
      <c r="P7" s="45">
        <v>1431555</v>
      </c>
      <c r="Q7" s="45">
        <v>549815</v>
      </c>
      <c r="R7" s="45">
        <v>218449</v>
      </c>
      <c r="S7" s="45">
        <v>310904</v>
      </c>
      <c r="T7" s="45">
        <v>393147</v>
      </c>
      <c r="U7" s="45">
        <v>-318547</v>
      </c>
      <c r="V7" s="45">
        <v>385504</v>
      </c>
    </row>
    <row r="8" spans="1:22" x14ac:dyDescent="0.2">
      <c r="B8" t="s">
        <v>109</v>
      </c>
      <c r="C8" s="45">
        <v>1787197</v>
      </c>
      <c r="D8" s="45">
        <v>-1587719</v>
      </c>
      <c r="E8" s="45">
        <v>199478</v>
      </c>
      <c r="F8" s="45">
        <v>-110358</v>
      </c>
      <c r="G8" s="45">
        <v>-21989</v>
      </c>
      <c r="H8" s="45">
        <v>21842</v>
      </c>
      <c r="I8" s="77">
        <f t="shared" si="1"/>
        <v>0.27032566643686551</v>
      </c>
      <c r="J8" s="45">
        <v>1318874</v>
      </c>
      <c r="K8" s="45">
        <v>5051881</v>
      </c>
      <c r="L8" s="45">
        <v>3733006</v>
      </c>
      <c r="M8" s="45">
        <v>4092216</v>
      </c>
      <c r="N8" s="45">
        <v>3732761</v>
      </c>
      <c r="O8" s="45">
        <v>1711006</v>
      </c>
      <c r="P8" s="45">
        <v>1525897</v>
      </c>
      <c r="Q8" s="45">
        <v>164311</v>
      </c>
      <c r="R8" s="45">
        <v>612683</v>
      </c>
      <c r="S8" s="45">
        <v>-690428</v>
      </c>
      <c r="T8" s="45">
        <v>100102</v>
      </c>
      <c r="U8" s="45">
        <v>378778</v>
      </c>
      <c r="V8" s="45">
        <v>-211547</v>
      </c>
    </row>
    <row r="9" spans="1:22" x14ac:dyDescent="0.2">
      <c r="B9" t="s">
        <v>108</v>
      </c>
      <c r="C9" s="45">
        <v>2113278</v>
      </c>
      <c r="D9" s="45">
        <v>-1789488</v>
      </c>
      <c r="E9" s="45">
        <v>323790</v>
      </c>
      <c r="F9" s="45">
        <v>-175903</v>
      </c>
      <c r="G9" s="45">
        <v>-16649</v>
      </c>
      <c r="H9" s="45">
        <v>48024</v>
      </c>
      <c r="I9" s="77">
        <f t="shared" si="1"/>
        <v>0.5943649759620927</v>
      </c>
      <c r="J9" s="45">
        <v>1296541</v>
      </c>
      <c r="K9" s="45">
        <v>5162449</v>
      </c>
      <c r="L9" s="45">
        <v>3865907</v>
      </c>
      <c r="M9" s="45">
        <v>4182199</v>
      </c>
      <c r="N9" s="45">
        <v>3865661</v>
      </c>
      <c r="O9" s="45">
        <v>1521949</v>
      </c>
      <c r="P9" s="45">
        <v>1489238</v>
      </c>
      <c r="Q9" s="45">
        <v>141690</v>
      </c>
      <c r="R9" s="45">
        <v>952489</v>
      </c>
      <c r="S9" s="45">
        <v>-188707</v>
      </c>
      <c r="T9" s="45">
        <v>-81718</v>
      </c>
      <c r="U9" s="45">
        <v>48919</v>
      </c>
      <c r="V9" s="45">
        <v>-221506</v>
      </c>
    </row>
    <row r="10" spans="1:22" x14ac:dyDescent="0.2">
      <c r="B10" t="s">
        <v>107</v>
      </c>
      <c r="C10" s="45">
        <v>2093609</v>
      </c>
      <c r="D10" s="45">
        <v>-1851637</v>
      </c>
      <c r="E10" s="45">
        <v>241972</v>
      </c>
      <c r="F10" s="45">
        <v>-145974</v>
      </c>
      <c r="G10" s="45">
        <v>-15630</v>
      </c>
      <c r="H10" s="45">
        <v>40618</v>
      </c>
      <c r="I10" s="77">
        <f>H10/$M$20*1000</f>
        <v>0.50270524307904974</v>
      </c>
      <c r="J10" s="45">
        <v>1413720</v>
      </c>
      <c r="K10" s="45">
        <v>5017006</v>
      </c>
      <c r="L10" s="45">
        <v>3603285</v>
      </c>
      <c r="M10" s="45">
        <v>4001978</v>
      </c>
      <c r="N10" s="45">
        <v>3602117</v>
      </c>
      <c r="O10" s="45">
        <v>1223903</v>
      </c>
      <c r="P10" s="45">
        <v>1475141</v>
      </c>
      <c r="Q10" s="45">
        <v>364408</v>
      </c>
      <c r="R10" s="45">
        <v>872225</v>
      </c>
      <c r="S10" s="45">
        <v>150409</v>
      </c>
      <c r="T10" s="45">
        <v>-169649</v>
      </c>
      <c r="U10" s="45">
        <v>7789</v>
      </c>
      <c r="V10" s="45">
        <v>-11449</v>
      </c>
    </row>
    <row r="11" spans="1:22" x14ac:dyDescent="0.2">
      <c r="B11" t="s">
        <v>106</v>
      </c>
      <c r="C11" s="45">
        <v>1996482</v>
      </c>
      <c r="D11" s="45">
        <v>-1737713</v>
      </c>
      <c r="E11" s="45">
        <v>258769</v>
      </c>
      <c r="F11" s="45">
        <v>-169246</v>
      </c>
      <c r="G11" s="45">
        <v>-18837</v>
      </c>
      <c r="H11" s="45">
        <v>9735</v>
      </c>
      <c r="I11" s="77"/>
      <c r="J11" s="45">
        <v>1355794</v>
      </c>
      <c r="K11" s="45">
        <v>4807756</v>
      </c>
      <c r="L11" s="45">
        <v>3451962</v>
      </c>
      <c r="M11" s="45">
        <v>3766787</v>
      </c>
      <c r="N11" s="45">
        <v>3450794</v>
      </c>
      <c r="O11" s="45">
        <v>1244634</v>
      </c>
      <c r="P11" s="45">
        <v>1394938</v>
      </c>
      <c r="Q11" s="45">
        <v>375858</v>
      </c>
      <c r="R11" s="45">
        <v>697703</v>
      </c>
      <c r="S11" s="45">
        <v>-21333</v>
      </c>
      <c r="T11" s="45">
        <v>102855</v>
      </c>
      <c r="U11" s="45">
        <v>-232096</v>
      </c>
      <c r="V11" s="45">
        <v>-150574</v>
      </c>
    </row>
    <row r="12" spans="1:22" x14ac:dyDescent="0.2">
      <c r="B12" t="s">
        <v>105</v>
      </c>
      <c r="C12" s="45">
        <v>1430704</v>
      </c>
      <c r="D12" s="45">
        <v>-1293739</v>
      </c>
      <c r="E12" s="45">
        <v>136965</v>
      </c>
      <c r="F12" s="45">
        <v>-103213</v>
      </c>
      <c r="G12" s="45">
        <v>-16611</v>
      </c>
      <c r="H12" s="45">
        <v>21566</v>
      </c>
      <c r="I12" s="77"/>
      <c r="J12" s="45">
        <v>1346092</v>
      </c>
      <c r="K12" s="45">
        <v>5341607</v>
      </c>
      <c r="L12" s="45">
        <v>3995515</v>
      </c>
      <c r="M12" s="45">
        <v>4288093</v>
      </c>
      <c r="N12" s="45">
        <v>3993885</v>
      </c>
      <c r="O12" s="45">
        <v>1299119</v>
      </c>
      <c r="P12" s="45">
        <v>1562739</v>
      </c>
      <c r="Q12" s="45">
        <v>526432</v>
      </c>
      <c r="R12" s="45">
        <v>821426</v>
      </c>
      <c r="S12" s="45">
        <v>-210838</v>
      </c>
      <c r="T12" s="45">
        <v>12443</v>
      </c>
      <c r="U12" s="45">
        <v>249763</v>
      </c>
      <c r="V12" s="45">
        <v>51368</v>
      </c>
    </row>
    <row r="13" spans="1:22" x14ac:dyDescent="0.2">
      <c r="B13" t="s">
        <v>104</v>
      </c>
      <c r="C13" s="45">
        <v>1787326</v>
      </c>
      <c r="D13" s="45">
        <v>-1469138</v>
      </c>
      <c r="E13" s="45">
        <v>318188</v>
      </c>
      <c r="F13" s="45">
        <v>-147254</v>
      </c>
      <c r="G13" s="45">
        <v>-17617</v>
      </c>
      <c r="H13" s="45">
        <v>78238</v>
      </c>
      <c r="J13" s="45">
        <v>1325553</v>
      </c>
      <c r="K13" s="45">
        <v>4949052</v>
      </c>
      <c r="L13" s="45">
        <v>3623499</v>
      </c>
      <c r="M13" s="45">
        <v>3863411</v>
      </c>
      <c r="N13" s="45">
        <v>3621825</v>
      </c>
      <c r="O13" s="45">
        <v>1069243</v>
      </c>
      <c r="P13" s="45">
        <v>1475622</v>
      </c>
      <c r="Q13" s="45">
        <v>475079</v>
      </c>
      <c r="R13" s="45">
        <v>788156</v>
      </c>
      <c r="S13" s="45">
        <v>533509</v>
      </c>
      <c r="T13" s="45">
        <v>-333242</v>
      </c>
      <c r="U13" s="45">
        <v>-117831</v>
      </c>
      <c r="V13" s="45">
        <v>82435</v>
      </c>
    </row>
    <row r="14" spans="1:22" x14ac:dyDescent="0.2">
      <c r="B14" t="s">
        <v>103</v>
      </c>
      <c r="C14" s="45">
        <v>1652100</v>
      </c>
      <c r="D14" s="45">
        <v>-1434793</v>
      </c>
      <c r="E14" s="45">
        <v>217306</v>
      </c>
      <c r="F14" s="45">
        <v>-119710</v>
      </c>
      <c r="G14" s="45">
        <v>-17634</v>
      </c>
      <c r="H14" s="45">
        <v>47231</v>
      </c>
      <c r="J14" s="45">
        <v>1303396</v>
      </c>
      <c r="K14" s="45">
        <v>4303955</v>
      </c>
      <c r="L14" s="45">
        <v>3000559</v>
      </c>
      <c r="M14" s="45">
        <v>3179111</v>
      </c>
      <c r="N14" s="45">
        <v>2989408</v>
      </c>
      <c r="O14" s="45">
        <v>907791</v>
      </c>
      <c r="P14" s="45">
        <v>1338969</v>
      </c>
      <c r="Q14" s="45">
        <v>392628</v>
      </c>
      <c r="R14" s="45">
        <v>477510</v>
      </c>
      <c r="S14" s="45">
        <v>-12102</v>
      </c>
      <c r="T14" s="45">
        <v>-17315</v>
      </c>
      <c r="U14" s="45">
        <v>-276485</v>
      </c>
      <c r="V14" s="45">
        <v>-305904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5608434</v>
      </c>
      <c r="C18" s="26">
        <v>5016292</v>
      </c>
      <c r="D18" s="26">
        <f>VLOOKUP(A1,'2020'!A40:F210,6,FALSE)</f>
        <v>66694</v>
      </c>
      <c r="E18" s="17">
        <v>109500</v>
      </c>
      <c r="F18" s="4">
        <f>D18/E18</f>
        <v>0.60907762557077627</v>
      </c>
      <c r="G18" s="139">
        <v>0</v>
      </c>
      <c r="J18" s="6">
        <v>2020</v>
      </c>
      <c r="K18" s="17">
        <f>VLOOKUP(A1,'2020'!A40:B210,2,FALSE)</f>
        <v>807988</v>
      </c>
      <c r="L18" s="17">
        <f>VLOOKUP(A1,'2020'!A40:C210,3,FALSE)</f>
        <v>1256488</v>
      </c>
      <c r="M18" s="23">
        <f>VLOOKUP(A1,'2020'!A40:D210,4,FALSE)</f>
        <v>80798839</v>
      </c>
      <c r="N18" s="6"/>
      <c r="O18" s="6"/>
    </row>
    <row r="19" spans="1:17" x14ac:dyDescent="0.2">
      <c r="A19" s="13">
        <v>2021</v>
      </c>
      <c r="B19" s="26">
        <f>VLOOKUP(A1,'2021'!A40:E210,5,FALSE)</f>
        <v>6868373</v>
      </c>
      <c r="C19" s="26">
        <v>6002000</v>
      </c>
      <c r="D19" s="26">
        <f>VLOOKUP(A1,'2021'!A40:F210,6,FALSE)</f>
        <v>174474</v>
      </c>
      <c r="E19" s="17">
        <v>152000</v>
      </c>
      <c r="F19" s="4">
        <f>D19/E19</f>
        <v>1.1478552631578947</v>
      </c>
      <c r="G19" s="140"/>
      <c r="J19" s="6">
        <v>2021</v>
      </c>
      <c r="K19" s="17">
        <f>VLOOKUP(A1,'2021'!A40:B210,2,FALSE)</f>
        <v>807988</v>
      </c>
      <c r="L19" s="17">
        <f>VLOOKUP(A1,'2021'!A40:C210,3,FALSE)</f>
        <v>1373496</v>
      </c>
      <c r="M19" s="23">
        <f>VLOOKUP(A1,'2021'!A40:D210,4,FALSE)</f>
        <v>80798839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8600983</v>
      </c>
      <c r="C20" s="26">
        <v>7514630</v>
      </c>
      <c r="D20" s="26">
        <f>VLOOKUP(A1,'2022'!A40:F210,6,FALSE)</f>
        <v>133232</v>
      </c>
      <c r="E20" s="26">
        <v>152261</v>
      </c>
      <c r="F20" s="4">
        <f>D20/E20</f>
        <v>0.87502380780370548</v>
      </c>
      <c r="G20" s="140"/>
      <c r="J20" s="13">
        <v>2022</v>
      </c>
      <c r="K20" s="17">
        <f>VLOOKUP(A1,'2022'!A40:B210,2,FALSE)</f>
        <v>807988</v>
      </c>
      <c r="L20" s="17">
        <f>VLOOKUP(A1,'2022'!A40:C210,3,FALSE)</f>
        <v>1244921</v>
      </c>
      <c r="M20" s="23">
        <f>VLOOKUP(A1,'2022'!A40:D210,4,FALSE)</f>
        <v>80798839</v>
      </c>
      <c r="N20" s="23"/>
      <c r="O20" s="6"/>
    </row>
    <row r="21" spans="1:17" x14ac:dyDescent="0.2">
      <c r="A21" s="13">
        <v>2023</v>
      </c>
      <c r="B21" s="3">
        <f>VLOOKUP(A1,'2023'!A40:E210,5,FALSE)</f>
        <v>7960653</v>
      </c>
      <c r="C21" s="3">
        <v>8903526</v>
      </c>
      <c r="D21" s="26">
        <f>VLOOKUP(A1,'2023'!A40:F210,6,FALSE)</f>
        <v>107738</v>
      </c>
      <c r="E21" s="3">
        <v>160000</v>
      </c>
      <c r="F21" s="4">
        <f>D21/E21</f>
        <v>0.67336249999999997</v>
      </c>
      <c r="G21" s="141"/>
      <c r="J21" s="13">
        <v>2023</v>
      </c>
      <c r="K21" s="17">
        <f>VLOOKUP(A1,'2023'!A40:B210,2,FALSE)</f>
        <v>807988</v>
      </c>
      <c r="L21" s="17">
        <f>VLOOKUP(A1,'2023'!A40:C210,3,FALSE)</f>
        <v>1319354</v>
      </c>
      <c r="M21" s="23">
        <f>VLOOKUP(A1,'2023'!A40:D210,4,FALSE)</f>
        <v>80798839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807988</v>
      </c>
      <c r="L22" s="17">
        <f>L21</f>
        <v>1319354</v>
      </c>
      <c r="M22" s="23">
        <f>M21</f>
        <v>80798839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60">
        <v>47000</v>
      </c>
      <c r="D31" s="26">
        <f>VLOOKUP(B31,A18:D21,4,FALSE)</f>
        <v>174474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1.3333854957990174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1.9802264733036574</v>
      </c>
      <c r="L32" s="13" t="e">
        <f>E22/N22*1000</f>
        <v>#DIV/0!</v>
      </c>
      <c r="N32" s="130" t="s">
        <v>71</v>
      </c>
      <c r="O32" s="131"/>
      <c r="P32" s="74">
        <f>K31*P26</f>
        <v>16.720654117319679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24.832039975227861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16.328885616784667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FF14C-9D41-E946-BEDB-DFF702AE5305}">
  <sheetPr codeName="Sheet98"/>
  <dimension ref="A1:V37"/>
  <sheetViews>
    <sheetView topLeftCell="A6"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225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1548010</v>
      </c>
      <c r="D3" s="45">
        <v>-1257290</v>
      </c>
      <c r="E3" s="45">
        <v>290664</v>
      </c>
      <c r="F3" s="45">
        <v>-127007</v>
      </c>
      <c r="G3" s="45">
        <v>-26889</v>
      </c>
      <c r="H3" s="45">
        <v>51736</v>
      </c>
      <c r="I3" s="77">
        <f t="shared" ref="I3:I5" si="0">H3/$M$21*1000</f>
        <v>0.77288966693752759</v>
      </c>
      <c r="J3" s="45">
        <v>2811172</v>
      </c>
      <c r="K3" s="45">
        <v>5306237</v>
      </c>
      <c r="L3" s="45">
        <v>2495065</v>
      </c>
      <c r="M3" s="45">
        <v>2983103</v>
      </c>
      <c r="N3" s="45">
        <v>2363170</v>
      </c>
      <c r="O3" s="45">
        <v>1466264</v>
      </c>
      <c r="P3" s="45">
        <v>923299</v>
      </c>
      <c r="Q3" s="45">
        <v>428336</v>
      </c>
      <c r="R3" s="45">
        <v>19642</v>
      </c>
      <c r="S3" s="45">
        <v>256121</v>
      </c>
      <c r="T3" s="45">
        <v>-33164</v>
      </c>
      <c r="U3" s="45">
        <v>36889</v>
      </c>
      <c r="V3" s="45">
        <v>259847</v>
      </c>
    </row>
    <row r="4" spans="1:22" x14ac:dyDescent="0.2">
      <c r="B4" t="s">
        <v>21</v>
      </c>
      <c r="C4" s="45">
        <v>1186925</v>
      </c>
      <c r="D4" s="45">
        <v>-924582</v>
      </c>
      <c r="E4" s="45">
        <v>262267</v>
      </c>
      <c r="F4" s="45">
        <v>-85004</v>
      </c>
      <c r="G4" s="45">
        <v>-27703</v>
      </c>
      <c r="H4" s="45">
        <v>76598</v>
      </c>
      <c r="I4" s="77">
        <f t="shared" si="0"/>
        <v>1.1443057582356724</v>
      </c>
      <c r="J4" s="45">
        <v>2762698</v>
      </c>
      <c r="K4" s="45">
        <v>5121609</v>
      </c>
      <c r="L4" s="45">
        <v>2358910</v>
      </c>
      <c r="M4" s="45">
        <v>2750393</v>
      </c>
      <c r="N4" s="45">
        <v>2262035</v>
      </c>
      <c r="O4" s="45">
        <v>1605822</v>
      </c>
      <c r="P4" s="45">
        <v>761763</v>
      </c>
      <c r="Q4" s="45">
        <v>169112</v>
      </c>
      <c r="R4" s="45">
        <v>19514</v>
      </c>
      <c r="S4" s="45">
        <v>256411</v>
      </c>
      <c r="T4" s="45">
        <v>-203036</v>
      </c>
      <c r="U4" s="45">
        <v>-121592</v>
      </c>
      <c r="V4" s="45">
        <v>-68216</v>
      </c>
    </row>
    <row r="5" spans="1:22" x14ac:dyDescent="0.2">
      <c r="B5" t="s">
        <v>22</v>
      </c>
      <c r="C5" s="45">
        <v>1474408</v>
      </c>
      <c r="D5" s="45">
        <v>-1159683</v>
      </c>
      <c r="E5" s="45">
        <v>314627</v>
      </c>
      <c r="F5" s="45">
        <v>-110800</v>
      </c>
      <c r="G5" s="45">
        <v>-29647</v>
      </c>
      <c r="H5" s="45">
        <v>101423</v>
      </c>
      <c r="I5" s="77">
        <f t="shared" si="0"/>
        <v>1.5151691025553746</v>
      </c>
      <c r="J5" s="45">
        <v>2742029</v>
      </c>
      <c r="K5" s="45">
        <v>5125878</v>
      </c>
      <c r="L5" s="45">
        <v>2383849</v>
      </c>
      <c r="M5" s="45">
        <v>2913568</v>
      </c>
      <c r="N5" s="45">
        <v>2231787</v>
      </c>
      <c r="O5" s="45">
        <v>1608977</v>
      </c>
      <c r="P5" s="45">
        <v>805663</v>
      </c>
      <c r="Q5" s="45">
        <v>235828</v>
      </c>
      <c r="R5" s="45">
        <v>29811</v>
      </c>
      <c r="S5" s="45">
        <v>220580</v>
      </c>
      <c r="T5" s="45">
        <v>-136712</v>
      </c>
      <c r="U5" s="45">
        <v>-34596</v>
      </c>
      <c r="V5" s="45">
        <v>49271</v>
      </c>
    </row>
    <row r="6" spans="1:22" x14ac:dyDescent="0.2">
      <c r="B6" t="s">
        <v>23</v>
      </c>
      <c r="C6" s="45">
        <v>1409467</v>
      </c>
      <c r="D6" s="45">
        <v>-1124871</v>
      </c>
      <c r="E6" s="45">
        <v>284582</v>
      </c>
      <c r="F6" s="45">
        <v>-116479</v>
      </c>
      <c r="G6" s="45">
        <v>-32531</v>
      </c>
      <c r="H6" s="45">
        <v>62640</v>
      </c>
      <c r="I6" s="77">
        <f>H6/$M$21*1000</f>
        <v>0.93578569539521284</v>
      </c>
      <c r="J6" s="45">
        <v>2822464</v>
      </c>
      <c r="K6" s="45">
        <v>5127286</v>
      </c>
      <c r="L6" s="45">
        <v>2304821</v>
      </c>
      <c r="M6" s="45">
        <v>2967828</v>
      </c>
      <c r="N6" s="45">
        <v>2144868</v>
      </c>
      <c r="O6" s="45">
        <v>1688692</v>
      </c>
      <c r="P6" s="45">
        <v>814772</v>
      </c>
      <c r="Q6" s="45">
        <v>188058</v>
      </c>
      <c r="R6" s="45">
        <v>34005</v>
      </c>
      <c r="S6" s="45">
        <v>64024</v>
      </c>
      <c r="T6" s="45">
        <v>-60568</v>
      </c>
      <c r="U6" s="45">
        <v>-87472</v>
      </c>
      <c r="V6" s="45">
        <v>-84016</v>
      </c>
    </row>
    <row r="7" spans="1:22" x14ac:dyDescent="0.2">
      <c r="B7" t="s">
        <v>110</v>
      </c>
      <c r="C7" s="45">
        <v>1724949</v>
      </c>
      <c r="D7" s="45">
        <v>-1388788</v>
      </c>
      <c r="E7" s="45">
        <v>334048</v>
      </c>
      <c r="F7" s="45">
        <v>-134460</v>
      </c>
      <c r="G7" s="45">
        <v>-23812</v>
      </c>
      <c r="H7" s="45">
        <v>75383</v>
      </c>
      <c r="I7" s="77">
        <f t="shared" ref="I7:I9" si="1">H7/$M$20*1000</f>
        <v>1.1079478158827449</v>
      </c>
      <c r="J7" s="45">
        <v>2761711</v>
      </c>
      <c r="K7" s="45">
        <v>5237350</v>
      </c>
      <c r="L7" s="45">
        <v>2475639</v>
      </c>
      <c r="M7" s="45">
        <v>3054969</v>
      </c>
      <c r="N7" s="45">
        <v>2297629</v>
      </c>
      <c r="O7" s="45">
        <v>1757194</v>
      </c>
      <c r="P7" s="45">
        <v>792313</v>
      </c>
      <c r="Q7" s="45">
        <v>283470</v>
      </c>
      <c r="R7" s="45">
        <v>16099</v>
      </c>
      <c r="S7" s="45">
        <v>423114</v>
      </c>
      <c r="T7" s="45">
        <v>-34871</v>
      </c>
      <c r="U7" s="45">
        <v>-293051</v>
      </c>
      <c r="V7" s="45">
        <v>95191</v>
      </c>
    </row>
    <row r="8" spans="1:22" x14ac:dyDescent="0.2">
      <c r="B8" t="s">
        <v>109</v>
      </c>
      <c r="C8" s="45">
        <v>1544386</v>
      </c>
      <c r="D8" s="45">
        <v>-1207533</v>
      </c>
      <c r="E8" s="45">
        <v>339253</v>
      </c>
      <c r="F8" s="45">
        <v>-122447</v>
      </c>
      <c r="G8" s="45">
        <v>-34022</v>
      </c>
      <c r="H8" s="45">
        <v>115949</v>
      </c>
      <c r="I8" s="77">
        <f t="shared" si="1"/>
        <v>1.7041699229771752</v>
      </c>
      <c r="J8" s="45">
        <v>2759194</v>
      </c>
      <c r="K8" s="45">
        <v>5344986</v>
      </c>
      <c r="L8" s="45">
        <v>2585792</v>
      </c>
      <c r="M8" s="45">
        <v>3124897</v>
      </c>
      <c r="N8" s="45">
        <v>2492275</v>
      </c>
      <c r="O8" s="45">
        <v>1803552</v>
      </c>
      <c r="P8" s="45">
        <v>854615</v>
      </c>
      <c r="Q8" s="45">
        <v>191986</v>
      </c>
      <c r="R8" s="45">
        <v>25353</v>
      </c>
      <c r="S8" s="45">
        <v>95062</v>
      </c>
      <c r="T8" s="45">
        <v>-19236</v>
      </c>
      <c r="U8" s="45">
        <v>-209388</v>
      </c>
      <c r="V8" s="45">
        <v>-133562</v>
      </c>
    </row>
    <row r="9" spans="1:22" x14ac:dyDescent="0.2">
      <c r="B9" t="s">
        <v>108</v>
      </c>
      <c r="C9" s="45">
        <v>1899000</v>
      </c>
      <c r="D9" s="45">
        <v>-1429345</v>
      </c>
      <c r="E9" s="45">
        <v>468575</v>
      </c>
      <c r="F9" s="45">
        <v>-154707</v>
      </c>
      <c r="G9" s="45">
        <v>-26086</v>
      </c>
      <c r="H9" s="45">
        <v>155153</v>
      </c>
      <c r="I9" s="77">
        <f t="shared" si="1"/>
        <v>2.2803739235325673</v>
      </c>
      <c r="J9" s="45">
        <v>2642883</v>
      </c>
      <c r="K9" s="45">
        <v>5477888</v>
      </c>
      <c r="L9" s="45">
        <v>2835004</v>
      </c>
      <c r="M9" s="45">
        <v>3232319</v>
      </c>
      <c r="N9" s="45">
        <v>2720982</v>
      </c>
      <c r="O9" s="45">
        <v>1730692</v>
      </c>
      <c r="P9" s="45">
        <v>914199</v>
      </c>
      <c r="Q9" s="45">
        <v>331020</v>
      </c>
      <c r="R9" s="45">
        <v>19757</v>
      </c>
      <c r="S9" s="45">
        <v>363953</v>
      </c>
      <c r="T9" s="45">
        <v>-51283</v>
      </c>
      <c r="U9" s="45">
        <v>-192517</v>
      </c>
      <c r="V9" s="45">
        <v>120152</v>
      </c>
    </row>
    <row r="10" spans="1:22" x14ac:dyDescent="0.2">
      <c r="B10" t="s">
        <v>107</v>
      </c>
      <c r="C10" s="45">
        <v>1722470</v>
      </c>
      <c r="D10" s="45">
        <v>-1319960</v>
      </c>
      <c r="E10" s="45">
        <v>399017</v>
      </c>
      <c r="F10" s="45">
        <v>-150662</v>
      </c>
      <c r="G10" s="45">
        <v>-29752</v>
      </c>
      <c r="H10" s="45">
        <v>140570</v>
      </c>
      <c r="I10" s="77">
        <f>H10/$M$20*1000</f>
        <v>2.0660390867786829</v>
      </c>
      <c r="J10" s="45">
        <v>2534853</v>
      </c>
      <c r="K10" s="45">
        <v>5458357</v>
      </c>
      <c r="L10" s="45">
        <v>2923504</v>
      </c>
      <c r="M10" s="45">
        <v>3204403</v>
      </c>
      <c r="N10" s="45">
        <v>2595859</v>
      </c>
      <c r="O10" s="45">
        <v>1695394</v>
      </c>
      <c r="P10" s="45">
        <v>1049407</v>
      </c>
      <c r="Q10" s="45">
        <v>204365</v>
      </c>
      <c r="R10" s="45">
        <v>39047</v>
      </c>
      <c r="S10" s="45">
        <v>-1340</v>
      </c>
      <c r="T10" s="45">
        <v>-73455</v>
      </c>
      <c r="U10" s="45">
        <v>143394</v>
      </c>
      <c r="V10" s="45">
        <v>68598</v>
      </c>
    </row>
    <row r="11" spans="1:22" x14ac:dyDescent="0.2">
      <c r="B11" t="s">
        <v>106</v>
      </c>
      <c r="C11" s="45">
        <v>1760996</v>
      </c>
      <c r="D11" s="45">
        <v>-1384958</v>
      </c>
      <c r="E11" s="45">
        <v>374632</v>
      </c>
      <c r="F11" s="45">
        <v>-143163</v>
      </c>
      <c r="G11" s="45">
        <v>-29747</v>
      </c>
      <c r="H11" s="45">
        <v>124862</v>
      </c>
      <c r="I11" s="77"/>
      <c r="J11" s="45">
        <v>2392029</v>
      </c>
      <c r="K11" s="45">
        <v>5430939</v>
      </c>
      <c r="L11" s="45">
        <v>3038910</v>
      </c>
      <c r="M11" s="45">
        <v>3110587</v>
      </c>
      <c r="N11" s="45">
        <v>2654937</v>
      </c>
      <c r="O11" s="45">
        <v>1789626</v>
      </c>
      <c r="P11" s="45">
        <v>929479</v>
      </c>
      <c r="Q11" s="45">
        <v>135924</v>
      </c>
      <c r="R11" s="45">
        <v>53638</v>
      </c>
      <c r="S11" s="45">
        <v>161201</v>
      </c>
      <c r="T11" s="45">
        <v>41531</v>
      </c>
      <c r="U11" s="45">
        <v>-203948</v>
      </c>
      <c r="V11" s="45">
        <v>-1216</v>
      </c>
    </row>
    <row r="12" spans="1:22" x14ac:dyDescent="0.2">
      <c r="B12" t="s">
        <v>105</v>
      </c>
      <c r="C12" s="45">
        <v>1730983</v>
      </c>
      <c r="D12" s="45">
        <v>-1313270</v>
      </c>
      <c r="E12" s="45">
        <v>417233</v>
      </c>
      <c r="F12" s="45">
        <v>-165806</v>
      </c>
      <c r="G12" s="45">
        <v>-26449</v>
      </c>
      <c r="H12" s="45">
        <v>165481</v>
      </c>
      <c r="I12" s="77"/>
      <c r="J12" s="45">
        <v>2268501</v>
      </c>
      <c r="K12" s="45">
        <v>5568180</v>
      </c>
      <c r="L12" s="45">
        <v>3299679</v>
      </c>
      <c r="M12" s="45">
        <v>3329433</v>
      </c>
      <c r="N12" s="45">
        <v>2828184</v>
      </c>
      <c r="O12" s="45">
        <v>1874443</v>
      </c>
      <c r="P12" s="45">
        <v>944055</v>
      </c>
      <c r="Q12" s="45">
        <v>136534</v>
      </c>
      <c r="R12" s="45">
        <v>168859</v>
      </c>
      <c r="S12" s="45">
        <v>31796</v>
      </c>
      <c r="T12" s="45">
        <v>-33785</v>
      </c>
      <c r="U12" s="45">
        <v>27957</v>
      </c>
      <c r="V12" s="45">
        <v>25968</v>
      </c>
    </row>
    <row r="13" spans="1:22" x14ac:dyDescent="0.2">
      <c r="B13" t="s">
        <v>104</v>
      </c>
      <c r="C13" s="45">
        <v>1611931</v>
      </c>
      <c r="D13" s="45">
        <v>-1271758</v>
      </c>
      <c r="E13" s="45">
        <v>340119</v>
      </c>
      <c r="F13" s="45">
        <v>-128449</v>
      </c>
      <c r="G13" s="45">
        <v>-20793</v>
      </c>
      <c r="H13" s="45">
        <v>122749</v>
      </c>
      <c r="J13" s="45">
        <v>2106108</v>
      </c>
      <c r="K13" s="45">
        <v>5460464</v>
      </c>
      <c r="L13" s="45">
        <v>3354355</v>
      </c>
      <c r="M13" s="45">
        <v>3204554</v>
      </c>
      <c r="N13" s="45">
        <v>2949324</v>
      </c>
      <c r="O13" s="45">
        <v>1759867</v>
      </c>
      <c r="P13" s="45">
        <v>975504</v>
      </c>
      <c r="Q13" s="45">
        <v>109766</v>
      </c>
      <c r="R13" s="45">
        <v>145880</v>
      </c>
      <c r="S13" s="45">
        <v>50205</v>
      </c>
      <c r="T13" s="45">
        <v>-111190</v>
      </c>
      <c r="U13" s="45">
        <v>-12230</v>
      </c>
      <c r="V13" s="45">
        <v>-73215</v>
      </c>
    </row>
    <row r="14" spans="1:22" x14ac:dyDescent="0.2">
      <c r="B14" t="s">
        <v>103</v>
      </c>
      <c r="C14" s="45">
        <v>1404495</v>
      </c>
      <c r="D14" s="45">
        <v>-1081895</v>
      </c>
      <c r="E14" s="45">
        <v>321508</v>
      </c>
      <c r="F14" s="45">
        <v>-113068</v>
      </c>
      <c r="G14" s="45">
        <v>-22017</v>
      </c>
      <c r="H14" s="45">
        <v>99143</v>
      </c>
      <c r="J14" s="45">
        <v>2088887</v>
      </c>
      <c r="K14" s="45">
        <v>5168741</v>
      </c>
      <c r="L14" s="45">
        <v>3079854</v>
      </c>
      <c r="M14" s="45">
        <v>3002970</v>
      </c>
      <c r="N14" s="45">
        <v>2694056</v>
      </c>
      <c r="O14" s="45">
        <v>1568684</v>
      </c>
      <c r="P14" s="45">
        <v>926755</v>
      </c>
      <c r="Q14" s="45">
        <v>179550</v>
      </c>
      <c r="R14" s="45">
        <v>144175</v>
      </c>
      <c r="S14" s="45">
        <v>-120844</v>
      </c>
      <c r="T14" s="45">
        <v>-219940</v>
      </c>
      <c r="U14" s="45">
        <v>352460</v>
      </c>
      <c r="V14" s="45">
        <v>11675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5601236</v>
      </c>
      <c r="C18" s="26">
        <v>5160000</v>
      </c>
      <c r="D18" s="26">
        <f>VLOOKUP(A1,'2020'!A40:F210,6,FALSE)</f>
        <v>358543</v>
      </c>
      <c r="E18" s="26">
        <v>374000</v>
      </c>
      <c r="F18" s="4">
        <f>D18/E18</f>
        <v>0.9586711229946524</v>
      </c>
      <c r="G18" s="139">
        <v>0</v>
      </c>
      <c r="J18" s="6">
        <v>2020</v>
      </c>
      <c r="K18" s="17">
        <f>VLOOKUP(A1,'2020'!A40:B210,2,FALSE)</f>
        <v>485994</v>
      </c>
      <c r="L18" s="17">
        <f>VLOOKUP(A1,'2020'!A40:C210,3,FALSE)</f>
        <v>1990625</v>
      </c>
      <c r="M18" s="23">
        <f>VLOOKUP(A1,'2020'!A40:D210,4,FALSE)</f>
        <v>48599441</v>
      </c>
      <c r="N18" s="6"/>
      <c r="O18" s="6"/>
    </row>
    <row r="19" spans="1:17" x14ac:dyDescent="0.2">
      <c r="A19" s="13">
        <v>2021</v>
      </c>
      <c r="B19" s="26">
        <f>VLOOKUP(A1,'2021'!A40:E210,5,FALSE)</f>
        <v>6491949</v>
      </c>
      <c r="C19" s="26">
        <v>7000000</v>
      </c>
      <c r="D19" s="26">
        <f>VLOOKUP(A1,'2021'!A40:F210,6,FALSE)</f>
        <v>511840</v>
      </c>
      <c r="E19" s="26">
        <v>524500</v>
      </c>
      <c r="F19" s="4">
        <f>D19/E19</f>
        <v>0.97586272640610106</v>
      </c>
      <c r="G19" s="140"/>
      <c r="J19" s="6">
        <v>2021</v>
      </c>
      <c r="K19" s="17">
        <f>VLOOKUP(A1,'2021'!A40:B210,2,FALSE)</f>
        <v>485994</v>
      </c>
      <c r="L19" s="17">
        <f>VLOOKUP(A1,'2021'!A40:C210,3,FALSE)</f>
        <v>2390733</v>
      </c>
      <c r="M19" s="23">
        <f>VLOOKUP(A1,'2021'!A40:D210,4,FALSE)</f>
        <v>48599441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6886522</v>
      </c>
      <c r="C20" s="26">
        <v>7250000</v>
      </c>
      <c r="D20" s="26">
        <f>VLOOKUP(A1,'2022'!A40:F210,6,FALSE)</f>
        <v>487291</v>
      </c>
      <c r="E20" s="26">
        <v>650000</v>
      </c>
      <c r="F20" s="4">
        <f>D20/E20</f>
        <v>0.74967846153846152</v>
      </c>
      <c r="G20" s="140"/>
      <c r="J20" s="13">
        <v>2022</v>
      </c>
      <c r="K20" s="17">
        <f>VLOOKUP(A1,'2022'!A40:B210,2,FALSE)</f>
        <v>680384</v>
      </c>
      <c r="L20" s="17">
        <f>VLOOKUP(A1,'2022'!A40:C210,3,FALSE)</f>
        <v>2761260</v>
      </c>
      <c r="M20" s="23">
        <f>VLOOKUP(A1,'2022'!A40:D210,4,FALSE)</f>
        <v>68038403</v>
      </c>
      <c r="N20" s="23"/>
      <c r="O20" s="6"/>
    </row>
    <row r="21" spans="1:17" x14ac:dyDescent="0.2">
      <c r="A21" s="13">
        <v>2023</v>
      </c>
      <c r="B21" s="3">
        <f>VLOOKUP(A1,'2023'!A40:E210,5,FALSE)</f>
        <v>5618569</v>
      </c>
      <c r="C21" s="26">
        <v>7000000</v>
      </c>
      <c r="D21" s="26">
        <f>VLOOKUP(A1,'2023'!A40:F210,6,FALSE)</f>
        <v>292398</v>
      </c>
      <c r="E21" s="26">
        <v>400000</v>
      </c>
      <c r="F21" s="4">
        <f>D21/E21</f>
        <v>0.73099499999999995</v>
      </c>
      <c r="G21" s="141"/>
      <c r="J21" s="13">
        <v>2023</v>
      </c>
      <c r="K21" s="17">
        <f>VLOOKUP(A1,'2023'!A40:B210,2,FALSE)</f>
        <v>669384</v>
      </c>
      <c r="L21" s="17">
        <f>VLOOKUP(A1,'2023'!A40:C210,3,FALSE)</f>
        <v>2811172</v>
      </c>
      <c r="M21" s="23">
        <f>VLOOKUP(A1,'2023'!A40:D210,4,FALSE)</f>
        <v>66938403</v>
      </c>
      <c r="N21" s="39"/>
      <c r="O21" s="6"/>
    </row>
    <row r="22" spans="1:17" x14ac:dyDescent="0.2">
      <c r="A22" s="13">
        <v>2024</v>
      </c>
      <c r="B22" s="3"/>
      <c r="C22" s="3">
        <v>6200000</v>
      </c>
      <c r="D22" s="26"/>
      <c r="E22" s="3">
        <v>325000</v>
      </c>
      <c r="F22" s="3"/>
      <c r="G22" s="3">
        <f>E22 + E22 * G18</f>
        <v>325000</v>
      </c>
      <c r="J22" s="13">
        <v>2024</v>
      </c>
      <c r="K22" s="17">
        <f>K21</f>
        <v>669384</v>
      </c>
      <c r="L22" s="17">
        <f>L21</f>
        <v>2811172</v>
      </c>
      <c r="M22" s="23">
        <f>M21</f>
        <v>66938403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54606.908408877774</v>
      </c>
      <c r="L26" s="60">
        <f>K26-K26*(100%-(VLOOKUP(B31,J18:K21,2,FALSE)/K22))</f>
        <v>39646.346260538267</v>
      </c>
      <c r="M26" s="60">
        <f>K26-K26*(100%-(VLOOKUP(B31,J18:L21,3,FALSE)/L22))</f>
        <v>46439.896940166451</v>
      </c>
      <c r="N26" s="39">
        <f>K26-K26*(100%-(VLOOKUP(B31,J18:M21,4,FALSE)/M22))</f>
        <v>39646.377930612703</v>
      </c>
      <c r="P26" s="63">
        <v>7.9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54606.908408877774</v>
      </c>
      <c r="L27" s="60">
        <f>K27-K27*(100%-(VLOOKUP(B31,J18:K21,2,FALSE)/K22))</f>
        <v>39646.346260538267</v>
      </c>
      <c r="M27" s="60">
        <f>K27-K27*(100%-(VLOOKUP(B31,J18:L21,3,FALSE)/L22))</f>
        <v>46439.896940166451</v>
      </c>
      <c r="N27" s="39">
        <f>K27-K27*(100%-(VLOOKUP(B31,J18:M21,4,FALSE)/M22))</f>
        <v>39646.377930612703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60">
        <v>86000</v>
      </c>
      <c r="D31" s="26">
        <f>VLOOKUP(B31,A18:D21,4,FALSE)</f>
        <v>511840</v>
      </c>
      <c r="E31" s="43">
        <f>E22/D31</f>
        <v>0.63496405126602062</v>
      </c>
      <c r="F31" s="43">
        <f>G22/D31</f>
        <v>0.63496405126602062</v>
      </c>
      <c r="G31" s="72"/>
      <c r="J31" s="42"/>
      <c r="K31" s="74">
        <f>SUM(I3:I6)</f>
        <v>4.368150223123787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5.9756430101865448</v>
      </c>
      <c r="L32" s="13" t="e">
        <f>E22/N22*1000</f>
        <v>#DIV/0!</v>
      </c>
      <c r="N32" s="130" t="s">
        <v>71</v>
      </c>
      <c r="O32" s="131"/>
      <c r="P32" s="74">
        <f>K31*P26</f>
        <v>34.508386762677915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47.207579780473708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41.996400780580316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06727-CD2A-BA49-8E0C-131B4F06DD28}">
  <sheetPr codeName="Sheet99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226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I3" s="77">
        <f t="shared" ref="I3:I5" si="0">H3/$M$21*1000</f>
        <v>0</v>
      </c>
    </row>
    <row r="4" spans="1:22" x14ac:dyDescent="0.2">
      <c r="I4" s="77">
        <f t="shared" si="0"/>
        <v>0</v>
      </c>
    </row>
    <row r="5" spans="1:22" x14ac:dyDescent="0.2">
      <c r="I5" s="77">
        <f t="shared" si="0"/>
        <v>0</v>
      </c>
    </row>
    <row r="6" spans="1:22" x14ac:dyDescent="0.2">
      <c r="I6" s="77">
        <f>H6/$M$21*1000</f>
        <v>0</v>
      </c>
    </row>
    <row r="7" spans="1:22" x14ac:dyDescent="0.2">
      <c r="I7" s="77">
        <f t="shared" ref="I7:I9" si="1">H7/$M$20*1000</f>
        <v>0</v>
      </c>
    </row>
    <row r="8" spans="1:22" x14ac:dyDescent="0.2">
      <c r="I8" s="77">
        <f t="shared" si="1"/>
        <v>0</v>
      </c>
    </row>
    <row r="9" spans="1:22" x14ac:dyDescent="0.2">
      <c r="I9" s="77">
        <f t="shared" si="1"/>
        <v>0</v>
      </c>
    </row>
    <row r="10" spans="1:22" x14ac:dyDescent="0.2">
      <c r="I10" s="77">
        <f>H10/$M$20*1000</f>
        <v>0</v>
      </c>
    </row>
    <row r="11" spans="1:22" x14ac:dyDescent="0.2">
      <c r="I11" s="77"/>
    </row>
    <row r="12" spans="1:22" x14ac:dyDescent="0.2">
      <c r="I12" s="77"/>
    </row>
    <row r="17" spans="1:17" x14ac:dyDescent="0.2">
      <c r="A17" t="s">
        <v>298</v>
      </c>
    </row>
    <row r="18" spans="1:17" x14ac:dyDescent="0.2">
      <c r="B18">
        <f>VLOOKUP(A1,'2020'!A40:E210,5,FALSE)</f>
        <v>5659594</v>
      </c>
      <c r="D18">
        <f>VLOOKUP(A1,'2020'!A40:F210,6,FALSE)</f>
        <v>1118019</v>
      </c>
      <c r="K18">
        <f>VLOOKUP(A1,'2020'!A40:B210,2,FALSE)</f>
        <v>1600000</v>
      </c>
      <c r="L18">
        <f>VLOOKUP(A1,'2020'!A40:C210,3,FALSE)</f>
        <v>3857821</v>
      </c>
      <c r="M18">
        <f>VLOOKUP(A1,'2020'!A40:D210,4,FALSE)</f>
        <v>160000000</v>
      </c>
    </row>
    <row r="19" spans="1:17" x14ac:dyDescent="0.2">
      <c r="B19">
        <f>VLOOKUP(A1,'2021'!A40:E210,5,FALSE)</f>
        <v>7070128</v>
      </c>
      <c r="D19">
        <f>VLOOKUP(A1,'2021'!A40:F210,6,FALSE)</f>
        <v>1772059</v>
      </c>
      <c r="K19">
        <f>VLOOKUP(A1,'2021'!A40:B210,2,FALSE)</f>
        <v>1600000</v>
      </c>
      <c r="L19">
        <f>VLOOKUP(A1,'2021'!A40:C210,3,FALSE)</f>
        <v>4874197</v>
      </c>
      <c r="M19">
        <f>VLOOKUP(A1,'2021'!A40:D210,4,FALSE)</f>
        <v>160000000</v>
      </c>
    </row>
    <row r="20" spans="1:17" x14ac:dyDescent="0.2">
      <c r="B20">
        <f>VLOOKUP(A1,'2022'!A40:E210,5,FALSE)</f>
        <v>5660265</v>
      </c>
      <c r="D20">
        <f>VLOOKUP(A1,'2022'!A40:F210,6,FALSE)</f>
        <v>1148702</v>
      </c>
      <c r="K20">
        <f>VLOOKUP(A1,'2022'!A40:B210,2,FALSE)</f>
        <v>1600000</v>
      </c>
      <c r="L20">
        <f>VLOOKUP(A1,'2022'!A40:C210,3,FALSE)</f>
        <v>4868737</v>
      </c>
      <c r="M20">
        <f>VLOOKUP(A1,'2022'!A40:D210,4,FALSE)</f>
        <v>160000000</v>
      </c>
    </row>
    <row r="21" spans="1:17" x14ac:dyDescent="0.2">
      <c r="B21">
        <f>VLOOKUP(A1,'2023'!A40:E210,5,FALSE)</f>
        <v>4353861</v>
      </c>
      <c r="D21">
        <f>VLOOKUP(A1,'2023'!A40:F210,6,FALSE)</f>
        <v>846380</v>
      </c>
      <c r="K21">
        <f>VLOOKUP(A1,'2023'!A40:B210,2,FALSE)</f>
        <v>1600000</v>
      </c>
      <c r="L21">
        <f>VLOOKUP(A1,'2023'!A40:C210,3,FALSE)</f>
        <v>4985818</v>
      </c>
      <c r="M21">
        <f>VLOOKUP(A1,'2023'!A40:D210,4,FALSE)</f>
        <v>160000000</v>
      </c>
    </row>
    <row r="22" spans="1:17" x14ac:dyDescent="0.2">
      <c r="K22">
        <f>K21</f>
        <v>1600000</v>
      </c>
      <c r="L22">
        <f>L21</f>
        <v>4985818</v>
      </c>
      <c r="M22">
        <f>M21</f>
        <v>160000000</v>
      </c>
    </row>
    <row r="26" spans="1:17" x14ac:dyDescent="0.2"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1:17" x14ac:dyDescent="0.2"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1:17" x14ac:dyDescent="0.2">
      <c r="K31" s="86">
        <f>SUM(I3:I6)</f>
        <v>0</v>
      </c>
      <c r="L31" t="e">
        <f>K31*(M22/N22)</f>
        <v>#DIV/0!</v>
      </c>
    </row>
    <row r="32" spans="1:17" x14ac:dyDescent="0.2">
      <c r="L32" t="e">
        <f>E22/N22*1000</f>
        <v>#DIV/0!</v>
      </c>
      <c r="P32" s="73"/>
      <c r="Q32" s="73"/>
    </row>
    <row r="36" spans="11:11" x14ac:dyDescent="0.2">
      <c r="K36">
        <f>((K3-L3)/M22)*1000</f>
        <v>0</v>
      </c>
    </row>
    <row r="37" spans="11:11" x14ac:dyDescent="0.2">
      <c r="K37" t="e">
        <f>((K3-L3)/N22)*1000</f>
        <v>#DIV/0!</v>
      </c>
    </row>
  </sheetData>
  <mergeCells count="4">
    <mergeCell ref="A1:B1"/>
    <mergeCell ref="C1:H1"/>
    <mergeCell ref="J1:R1"/>
    <mergeCell ref="S1:V1"/>
  </mergeCells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3B114-8C73-0C4F-AF98-E49830847F64}">
  <sheetPr codeName="Sheet100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281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88480</v>
      </c>
      <c r="D3" s="45">
        <v>-63579</v>
      </c>
      <c r="E3" s="45">
        <v>24010</v>
      </c>
      <c r="F3" s="45">
        <v>-4587</v>
      </c>
      <c r="G3" s="45">
        <v>-724</v>
      </c>
      <c r="H3" s="45">
        <v>12803</v>
      </c>
      <c r="I3" s="77">
        <f t="shared" ref="I3:I5" si="0">H3/$M$21*1000</f>
        <v>0.58534443471537356</v>
      </c>
      <c r="J3" s="45">
        <v>291574</v>
      </c>
      <c r="K3" s="45">
        <v>412635</v>
      </c>
      <c r="L3" s="45">
        <v>121060</v>
      </c>
      <c r="M3" s="45">
        <v>285756</v>
      </c>
      <c r="N3" s="45">
        <v>118414</v>
      </c>
      <c r="O3" s="45">
        <v>72975</v>
      </c>
      <c r="P3" s="45">
        <v>104279</v>
      </c>
      <c r="Q3" s="45">
        <v>8022</v>
      </c>
      <c r="R3" s="45">
        <v>91255</v>
      </c>
      <c r="S3" s="45">
        <v>8323</v>
      </c>
      <c r="T3" s="45">
        <v>-19419</v>
      </c>
      <c r="U3" s="45">
        <v>17206</v>
      </c>
      <c r="V3" s="45">
        <v>6110</v>
      </c>
    </row>
    <row r="4" spans="1:22" x14ac:dyDescent="0.2">
      <c r="B4" t="s">
        <v>21</v>
      </c>
      <c r="C4" s="45">
        <v>70417</v>
      </c>
      <c r="D4" s="45">
        <v>-48393</v>
      </c>
      <c r="E4" s="45">
        <v>21358</v>
      </c>
      <c r="F4" s="45">
        <v>-4183</v>
      </c>
      <c r="G4" s="45">
        <v>-758</v>
      </c>
      <c r="H4" s="45">
        <v>8195</v>
      </c>
      <c r="I4" s="77">
        <f t="shared" si="0"/>
        <v>0.37466981508181563</v>
      </c>
      <c r="J4" s="45">
        <v>273203</v>
      </c>
      <c r="K4" s="45">
        <v>382641</v>
      </c>
      <c r="L4" s="45">
        <v>109437</v>
      </c>
      <c r="M4" s="45">
        <v>259937</v>
      </c>
      <c r="N4" s="45">
        <v>106030</v>
      </c>
      <c r="O4" s="45">
        <v>86474</v>
      </c>
      <c r="P4" s="45">
        <v>88162</v>
      </c>
      <c r="Q4" s="45">
        <v>1911</v>
      </c>
      <c r="R4" s="45">
        <v>74155</v>
      </c>
      <c r="S4" s="45">
        <v>16661</v>
      </c>
      <c r="T4" s="45">
        <v>-36800</v>
      </c>
      <c r="U4" s="45">
        <v>22193</v>
      </c>
      <c r="V4" s="45">
        <v>2055</v>
      </c>
    </row>
    <row r="5" spans="1:22" x14ac:dyDescent="0.2">
      <c r="B5" t="s">
        <v>22</v>
      </c>
      <c r="C5" s="45">
        <v>90114</v>
      </c>
      <c r="D5" s="45">
        <v>-63039</v>
      </c>
      <c r="E5" s="45">
        <v>26364</v>
      </c>
      <c r="F5" s="45">
        <v>-4581</v>
      </c>
      <c r="G5" s="45">
        <v>-983</v>
      </c>
      <c r="H5" s="45">
        <v>8083</v>
      </c>
      <c r="I5" s="77">
        <f t="shared" si="0"/>
        <v>0.36954925141016665</v>
      </c>
      <c r="J5" s="45">
        <v>265924</v>
      </c>
      <c r="K5" s="45">
        <v>381009</v>
      </c>
      <c r="L5" s="45">
        <v>115084</v>
      </c>
      <c r="M5" s="45">
        <v>270198</v>
      </c>
      <c r="N5" s="45">
        <v>112625</v>
      </c>
      <c r="O5" s="45">
        <v>84936</v>
      </c>
      <c r="P5" s="45">
        <v>133016</v>
      </c>
      <c r="Q5" s="45">
        <v>1308</v>
      </c>
      <c r="R5" s="45">
        <v>43855</v>
      </c>
      <c r="S5" s="45">
        <v>40040</v>
      </c>
      <c r="T5" s="45">
        <v>-8894</v>
      </c>
      <c r="U5" s="45">
        <v>-43972</v>
      </c>
      <c r="V5" s="45">
        <v>-12826</v>
      </c>
    </row>
    <row r="6" spans="1:22" x14ac:dyDescent="0.2">
      <c r="B6" t="s">
        <v>23</v>
      </c>
      <c r="C6" s="45">
        <v>63640</v>
      </c>
      <c r="D6" s="45">
        <v>-46254</v>
      </c>
      <c r="E6" s="45">
        <v>16781</v>
      </c>
      <c r="F6" s="45">
        <v>-3724</v>
      </c>
      <c r="G6" s="45">
        <v>-712</v>
      </c>
      <c r="H6" s="45">
        <v>7540</v>
      </c>
      <c r="I6" s="77">
        <f>H6/$M$21*1000</f>
        <v>0.34472366146636851</v>
      </c>
      <c r="J6" s="45">
        <v>301513</v>
      </c>
      <c r="K6" s="45">
        <v>393481</v>
      </c>
      <c r="L6" s="45">
        <v>91967</v>
      </c>
      <c r="M6" s="45">
        <v>283231</v>
      </c>
      <c r="N6" s="45">
        <v>87975</v>
      </c>
      <c r="O6" s="45">
        <v>95640</v>
      </c>
      <c r="P6" s="45">
        <v>139749</v>
      </c>
      <c r="Q6" s="45">
        <v>13665</v>
      </c>
      <c r="R6" s="45">
        <v>28300</v>
      </c>
      <c r="S6" s="45">
        <v>-33830</v>
      </c>
      <c r="T6" s="45">
        <v>-11969</v>
      </c>
      <c r="U6" s="45">
        <v>40269</v>
      </c>
      <c r="V6" s="45">
        <v>-5530</v>
      </c>
    </row>
    <row r="7" spans="1:22" x14ac:dyDescent="0.2">
      <c r="B7" t="s">
        <v>110</v>
      </c>
      <c r="C7" s="45">
        <v>97710</v>
      </c>
      <c r="D7" s="45">
        <v>-68085</v>
      </c>
      <c r="E7" s="45">
        <v>29082</v>
      </c>
      <c r="F7" s="45">
        <v>-4829</v>
      </c>
      <c r="G7" s="45">
        <v>-424</v>
      </c>
      <c r="H7" s="45">
        <v>14284</v>
      </c>
      <c r="I7" s="77">
        <f t="shared" ref="I7:I9" si="1">H7/$M$20*1000</f>
        <v>0.72334411850689906</v>
      </c>
      <c r="J7" s="45">
        <v>294210</v>
      </c>
      <c r="K7" s="45">
        <v>406358</v>
      </c>
      <c r="L7" s="45">
        <v>112147</v>
      </c>
      <c r="M7" s="45">
        <v>265427</v>
      </c>
      <c r="N7" s="45">
        <v>107879</v>
      </c>
      <c r="O7" s="45">
        <v>97476</v>
      </c>
      <c r="P7" s="45">
        <v>115381</v>
      </c>
      <c r="Q7" s="45">
        <v>22100</v>
      </c>
      <c r="R7" s="45">
        <v>24000</v>
      </c>
      <c r="S7" s="45">
        <v>1403</v>
      </c>
      <c r="T7" s="45">
        <v>83759</v>
      </c>
      <c r="U7" s="45">
        <v>-65956</v>
      </c>
      <c r="V7" s="45">
        <v>19205</v>
      </c>
    </row>
    <row r="8" spans="1:22" x14ac:dyDescent="0.2">
      <c r="B8" t="s">
        <v>109</v>
      </c>
      <c r="C8" s="45">
        <v>63866</v>
      </c>
      <c r="D8" s="45">
        <v>-41789</v>
      </c>
      <c r="E8" s="45">
        <v>22645</v>
      </c>
      <c r="F8" s="45">
        <v>-3717</v>
      </c>
      <c r="G8" s="45">
        <v>-515</v>
      </c>
      <c r="H8" s="45">
        <v>10267</v>
      </c>
      <c r="I8" s="77">
        <f t="shared" si="1"/>
        <v>0.51992257523875196</v>
      </c>
      <c r="J8" s="45">
        <v>299720</v>
      </c>
      <c r="K8" s="45">
        <v>411311</v>
      </c>
      <c r="L8" s="45">
        <v>111591</v>
      </c>
      <c r="M8" s="45">
        <v>173269</v>
      </c>
      <c r="N8" s="45">
        <v>107289</v>
      </c>
      <c r="O8" s="45">
        <v>112149</v>
      </c>
      <c r="P8" s="45">
        <v>23585</v>
      </c>
      <c r="Q8" s="45">
        <v>2894</v>
      </c>
      <c r="R8" s="45">
        <v>22600</v>
      </c>
      <c r="S8" s="45">
        <v>18712</v>
      </c>
      <c r="T8" s="45">
        <v>-27366</v>
      </c>
      <c r="U8" s="45">
        <v>-3043</v>
      </c>
      <c r="V8" s="45">
        <v>-11697</v>
      </c>
    </row>
    <row r="9" spans="1:22" x14ac:dyDescent="0.2">
      <c r="B9" t="s">
        <v>108</v>
      </c>
      <c r="C9" s="45">
        <v>130640</v>
      </c>
      <c r="D9" s="45">
        <v>-83157</v>
      </c>
      <c r="E9" s="45">
        <v>46825</v>
      </c>
      <c r="F9" s="45">
        <v>-5163</v>
      </c>
      <c r="G9" s="45">
        <v>-387</v>
      </c>
      <c r="H9" s="45">
        <v>24219</v>
      </c>
      <c r="I9" s="77">
        <f t="shared" si="1"/>
        <v>1.2264541589273725</v>
      </c>
      <c r="J9" s="45">
        <v>289760</v>
      </c>
      <c r="K9" s="45">
        <v>404236</v>
      </c>
      <c r="L9" s="45">
        <v>114475</v>
      </c>
      <c r="M9" s="45">
        <v>269476</v>
      </c>
      <c r="N9" s="45">
        <v>110219</v>
      </c>
      <c r="O9" s="45">
        <v>101150</v>
      </c>
      <c r="P9" s="45">
        <v>76064</v>
      </c>
      <c r="Q9" s="45">
        <v>13080</v>
      </c>
      <c r="R9" s="45">
        <v>67600</v>
      </c>
      <c r="S9" s="45">
        <v>-2997</v>
      </c>
      <c r="T9" s="45">
        <v>41883</v>
      </c>
      <c r="U9" s="45">
        <v>-36740</v>
      </c>
      <c r="V9" s="45">
        <v>2144</v>
      </c>
    </row>
    <row r="10" spans="1:22" x14ac:dyDescent="0.2">
      <c r="B10" t="s">
        <v>107</v>
      </c>
      <c r="C10" s="45">
        <v>108339</v>
      </c>
      <c r="D10" s="45">
        <v>-73097</v>
      </c>
      <c r="E10" s="45">
        <v>35078</v>
      </c>
      <c r="F10" s="45">
        <v>-4645</v>
      </c>
      <c r="G10" s="45">
        <v>-419</v>
      </c>
      <c r="H10" s="45">
        <v>20354</v>
      </c>
      <c r="I10" s="77">
        <f>H10/$M$20*1000</f>
        <v>1.0307299207567504</v>
      </c>
      <c r="J10" s="45">
        <v>285136</v>
      </c>
      <c r="K10" s="45">
        <v>396699</v>
      </c>
      <c r="L10" s="45">
        <v>111562</v>
      </c>
      <c r="M10" s="45">
        <v>239158</v>
      </c>
      <c r="N10" s="45">
        <v>107306</v>
      </c>
      <c r="O10" s="45">
        <v>99200</v>
      </c>
      <c r="P10" s="45">
        <v>33106</v>
      </c>
      <c r="Q10" s="45">
        <v>10962</v>
      </c>
      <c r="R10" s="45">
        <v>85000</v>
      </c>
      <c r="S10" s="45">
        <v>-24032</v>
      </c>
      <c r="T10" s="45">
        <v>4089</v>
      </c>
      <c r="U10" s="45">
        <v>22112</v>
      </c>
      <c r="V10" s="45">
        <v>2170</v>
      </c>
    </row>
    <row r="11" spans="1:22" x14ac:dyDescent="0.2">
      <c r="B11" t="s">
        <v>106</v>
      </c>
      <c r="C11" s="45">
        <v>91733</v>
      </c>
      <c r="D11" s="45">
        <v>-64684</v>
      </c>
      <c r="E11" s="45">
        <v>26758</v>
      </c>
      <c r="F11" s="45">
        <v>-3869</v>
      </c>
      <c r="G11" s="45">
        <v>-258</v>
      </c>
      <c r="H11" s="45">
        <v>17867</v>
      </c>
      <c r="I11" s="77"/>
      <c r="J11" s="45">
        <v>265377</v>
      </c>
      <c r="K11" s="45">
        <v>381049</v>
      </c>
      <c r="L11" s="45">
        <v>115672</v>
      </c>
      <c r="M11" s="45">
        <v>214042</v>
      </c>
      <c r="N11" s="45">
        <v>111370</v>
      </c>
      <c r="O11" s="45">
        <v>94354</v>
      </c>
      <c r="P11" s="45">
        <v>26529</v>
      </c>
      <c r="Q11" s="45">
        <v>1499</v>
      </c>
      <c r="R11" s="45">
        <v>87900</v>
      </c>
      <c r="S11" s="45">
        <v>-2122</v>
      </c>
      <c r="T11" s="45">
        <v>23336</v>
      </c>
      <c r="U11" s="45">
        <v>-23647</v>
      </c>
      <c r="V11" s="45">
        <v>-2433</v>
      </c>
    </row>
    <row r="12" spans="1:22" x14ac:dyDescent="0.2">
      <c r="B12" t="s">
        <v>105</v>
      </c>
      <c r="C12" s="45">
        <v>32635</v>
      </c>
      <c r="D12" s="45">
        <v>-23692</v>
      </c>
      <c r="E12" s="45">
        <v>8860</v>
      </c>
      <c r="F12" s="45">
        <v>-1276</v>
      </c>
      <c r="G12" s="45">
        <v>-235</v>
      </c>
      <c r="H12" s="45">
        <v>5700</v>
      </c>
      <c r="I12" s="77"/>
      <c r="J12" s="45">
        <v>284194</v>
      </c>
      <c r="K12" s="45">
        <v>382200</v>
      </c>
      <c r="L12" s="45">
        <v>98006</v>
      </c>
      <c r="M12" s="45">
        <v>236133</v>
      </c>
      <c r="N12" s="45">
        <v>93505</v>
      </c>
      <c r="O12" s="45">
        <v>83927</v>
      </c>
      <c r="P12" s="45">
        <v>17872</v>
      </c>
      <c r="Q12" s="45">
        <v>3808</v>
      </c>
      <c r="R12" s="45">
        <v>126000</v>
      </c>
      <c r="S12" s="45">
        <v>9486</v>
      </c>
      <c r="T12" s="45">
        <v>33948</v>
      </c>
      <c r="U12" s="45">
        <v>-48483</v>
      </c>
      <c r="V12" s="45">
        <v>-5049</v>
      </c>
    </row>
    <row r="13" spans="1:22" x14ac:dyDescent="0.2">
      <c r="B13" t="s">
        <v>104</v>
      </c>
      <c r="C13" s="45">
        <v>115084</v>
      </c>
      <c r="D13" s="45">
        <v>-81398</v>
      </c>
      <c r="E13" s="45">
        <v>33114</v>
      </c>
      <c r="F13" s="45">
        <v>-5032</v>
      </c>
      <c r="G13" s="45">
        <v>-231</v>
      </c>
      <c r="H13" s="45">
        <v>19232</v>
      </c>
      <c r="J13" s="45">
        <v>305782</v>
      </c>
      <c r="K13" s="45">
        <v>432058</v>
      </c>
      <c r="L13" s="45">
        <v>126276</v>
      </c>
      <c r="M13" s="45">
        <v>303768</v>
      </c>
      <c r="N13" s="45">
        <v>121826</v>
      </c>
      <c r="O13" s="45">
        <v>82710</v>
      </c>
      <c r="P13" s="45">
        <v>32296</v>
      </c>
      <c r="Q13" s="45">
        <v>8935</v>
      </c>
      <c r="R13" s="45">
        <v>174100</v>
      </c>
      <c r="S13" s="45">
        <v>26444</v>
      </c>
      <c r="T13" s="45">
        <v>-33582</v>
      </c>
      <c r="U13" s="45">
        <v>10272</v>
      </c>
      <c r="V13" s="45">
        <v>3134</v>
      </c>
    </row>
    <row r="14" spans="1:22" x14ac:dyDescent="0.2">
      <c r="B14" t="s">
        <v>103</v>
      </c>
      <c r="C14" s="45">
        <v>100692</v>
      </c>
      <c r="D14" s="45">
        <v>-66875</v>
      </c>
      <c r="E14" s="45">
        <v>33245</v>
      </c>
      <c r="F14" s="45">
        <v>-4721</v>
      </c>
      <c r="G14" s="45">
        <v>-225</v>
      </c>
      <c r="H14" s="45">
        <v>17969</v>
      </c>
      <c r="J14" s="45">
        <v>287511</v>
      </c>
      <c r="K14" s="45">
        <v>392833</v>
      </c>
      <c r="L14" s="45">
        <v>105321</v>
      </c>
      <c r="M14" s="45">
        <v>291439</v>
      </c>
      <c r="N14" s="45">
        <v>100665</v>
      </c>
      <c r="O14" s="45">
        <v>76059</v>
      </c>
      <c r="P14" s="45">
        <v>33364</v>
      </c>
      <c r="Q14" s="45">
        <v>5763</v>
      </c>
      <c r="R14" s="45">
        <v>166500</v>
      </c>
      <c r="S14" s="45">
        <v>1636</v>
      </c>
      <c r="T14" s="45">
        <v>8114</v>
      </c>
      <c r="U14" s="45">
        <v>-5011</v>
      </c>
      <c r="V14" s="45">
        <v>4739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400405</v>
      </c>
      <c r="C18" s="26">
        <v>394431</v>
      </c>
      <c r="D18" s="26">
        <f>VLOOKUP(A1,'2020'!A40:F210,6,FALSE)</f>
        <v>79977</v>
      </c>
      <c r="E18" s="26">
        <v>85200</v>
      </c>
      <c r="F18" s="4">
        <f>D18/E18</f>
        <v>0.93869718309859151</v>
      </c>
      <c r="G18" s="139">
        <v>0</v>
      </c>
      <c r="J18" s="6">
        <v>2020</v>
      </c>
      <c r="K18" s="17">
        <f>VLOOKUP(A1,'2020'!A40:B210,2,FALSE)</f>
        <v>171369680</v>
      </c>
      <c r="L18" s="17">
        <f>VLOOKUP(A1,'2020'!A40:C210,3,FALSE)</f>
        <v>270534368</v>
      </c>
      <c r="M18" s="23">
        <f>VLOOKUP(A1,'2020'!A40:D210,4,FALSE)</f>
        <v>17140000</v>
      </c>
      <c r="N18" s="6"/>
      <c r="O18" s="6"/>
    </row>
    <row r="19" spans="1:17" x14ac:dyDescent="0.2">
      <c r="A19" s="13">
        <v>2021</v>
      </c>
      <c r="B19" s="26">
        <f>VLOOKUP(A1,'2021'!A40:E210,5,FALSE)</f>
        <v>338629</v>
      </c>
      <c r="C19" s="26">
        <v>460000</v>
      </c>
      <c r="D19" s="26">
        <f>VLOOKUP(A1,'2021'!A40:F210,6,FALSE)</f>
        <v>60786</v>
      </c>
      <c r="E19" s="26">
        <v>86400</v>
      </c>
      <c r="F19" s="4">
        <f>D19/E19</f>
        <v>0.70354166666666662</v>
      </c>
      <c r="G19" s="140"/>
      <c r="J19" s="6">
        <v>2021</v>
      </c>
      <c r="K19" s="17">
        <f>VLOOKUP(A1,'2021'!A40:B210,2,FALSE)</f>
        <v>179803</v>
      </c>
      <c r="L19" s="17">
        <f>VLOOKUP(A1,'2021'!A40:C210,3,FALSE)</f>
        <v>265392</v>
      </c>
      <c r="M19" s="23">
        <f>VLOOKUP(A1,'2021'!A40:D210,4,FALSE)</f>
        <v>17980358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399761</v>
      </c>
      <c r="C20" s="26">
        <v>500000</v>
      </c>
      <c r="D20" s="26">
        <f>VLOOKUP(A1,'2022'!A40:F210,6,FALSE)</f>
        <v>69125</v>
      </c>
      <c r="E20" s="26">
        <v>94300</v>
      </c>
      <c r="F20" s="4">
        <f>D20/E20</f>
        <v>0.73303287380699889</v>
      </c>
      <c r="G20" s="140"/>
      <c r="J20" s="13">
        <v>2022</v>
      </c>
      <c r="K20" s="17">
        <f>VLOOKUP(A1,'2022'!A40:B210,2,FALSE)</f>
        <v>197471</v>
      </c>
      <c r="L20" s="17">
        <f>VLOOKUP(A1,'2022'!A40:C210,3,FALSE)</f>
        <v>294210</v>
      </c>
      <c r="M20" s="23">
        <f>VLOOKUP(A1,'2022'!A40:D210,4,FALSE)</f>
        <v>19747171</v>
      </c>
      <c r="N20" s="23"/>
      <c r="O20" s="6"/>
    </row>
    <row r="21" spans="1:17" x14ac:dyDescent="0.2">
      <c r="A21" s="13">
        <v>2023</v>
      </c>
      <c r="B21" s="3">
        <f>VLOOKUP(A1,'2023'!A40:E210,5,FALSE)</f>
        <v>309782</v>
      </c>
      <c r="C21" s="26">
        <v>520000</v>
      </c>
      <c r="D21" s="26">
        <f>VLOOKUP(A1,'2023'!A40:F210,6,FALSE)</f>
        <v>36622</v>
      </c>
      <c r="E21" s="26">
        <v>75000</v>
      </c>
      <c r="F21" s="4">
        <f>D21/E21</f>
        <v>0.48829333333333336</v>
      </c>
      <c r="G21" s="141"/>
      <c r="J21" s="13">
        <v>2023</v>
      </c>
      <c r="K21" s="17">
        <f>VLOOKUP(A1,'2023'!A40:B210,2,FALSE)</f>
        <v>218725</v>
      </c>
      <c r="L21" s="17">
        <f>VLOOKUP(A1,'2023'!A40:C210,3,FALSE)</f>
        <v>291574</v>
      </c>
      <c r="M21" s="23">
        <f>VLOOKUP(A1,'2023'!A40:D210,4,FALSE)</f>
        <v>21872592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218725</v>
      </c>
      <c r="L22" s="17">
        <f>L21</f>
        <v>291574</v>
      </c>
      <c r="M22" s="23">
        <f>M21</f>
        <v>21872592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2020</v>
      </c>
      <c r="C31" s="60"/>
      <c r="D31" s="26">
        <f>VLOOKUP(B31,A18:D21,4,FALSE)</f>
        <v>79977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1.6742871626737243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3.428948887264939</v>
      </c>
      <c r="L32" s="13" t="e">
        <f>E22/N22*1000</f>
        <v>#DIV/0!</v>
      </c>
      <c r="N32" s="130" t="s">
        <v>71</v>
      </c>
      <c r="O32" s="131"/>
      <c r="P32" s="74">
        <f>K31*P26</f>
        <v>20.995561019928502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42.99901904630233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13.33061029072366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1125F-5420-6B44-8349-EF5E6E31CDBE}">
  <sheetPr codeName="Sheet101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227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2758124</v>
      </c>
      <c r="D3" s="45">
        <v>-2372289</v>
      </c>
      <c r="E3" s="45">
        <v>241692</v>
      </c>
      <c r="F3" s="45">
        <v>-74996</v>
      </c>
      <c r="G3" s="45">
        <v>-63180</v>
      </c>
      <c r="H3" s="45">
        <v>6452</v>
      </c>
      <c r="I3" s="77">
        <f t="shared" ref="I3:I5" si="0">H3/$M$21*1000</f>
        <v>2.6660952220205879E-2</v>
      </c>
      <c r="J3" s="45">
        <v>4666234</v>
      </c>
      <c r="K3" s="45">
        <v>13011704</v>
      </c>
      <c r="L3" s="45">
        <v>8345469</v>
      </c>
      <c r="M3" s="45">
        <v>7159065</v>
      </c>
      <c r="N3" s="45">
        <v>7141605</v>
      </c>
      <c r="O3" s="45">
        <v>5552256</v>
      </c>
      <c r="P3" s="45">
        <v>424294</v>
      </c>
      <c r="Q3" s="45">
        <v>592137</v>
      </c>
      <c r="R3" s="45">
        <v>489883</v>
      </c>
      <c r="S3" s="45">
        <v>-536321</v>
      </c>
      <c r="T3" s="45">
        <v>-24966</v>
      </c>
      <c r="U3" s="45">
        <v>833771</v>
      </c>
      <c r="V3" s="45">
        <v>272483</v>
      </c>
    </row>
    <row r="4" spans="1:22" x14ac:dyDescent="0.2">
      <c r="B4" t="s">
        <v>21</v>
      </c>
      <c r="C4" s="45">
        <v>2827151</v>
      </c>
      <c r="D4" s="45">
        <v>-2428437</v>
      </c>
      <c r="E4" s="45">
        <v>280812</v>
      </c>
      <c r="F4" s="45">
        <v>-110228</v>
      </c>
      <c r="G4" s="45">
        <v>-60983</v>
      </c>
      <c r="H4" s="45">
        <v>12463</v>
      </c>
      <c r="I4" s="77">
        <f t="shared" si="0"/>
        <v>5.1499604389402646E-2</v>
      </c>
      <c r="J4" s="45">
        <v>4659782</v>
      </c>
      <c r="K4" s="45">
        <v>12224061</v>
      </c>
      <c r="L4" s="45">
        <v>7564278</v>
      </c>
      <c r="M4" s="45">
        <v>6328572</v>
      </c>
      <c r="N4" s="45">
        <v>6199925</v>
      </c>
      <c r="O4" s="45">
        <v>4718066</v>
      </c>
      <c r="P4" s="45">
        <v>631000</v>
      </c>
      <c r="Q4" s="45">
        <v>319675</v>
      </c>
      <c r="R4" s="45">
        <v>552181</v>
      </c>
      <c r="S4" s="45">
        <v>120037</v>
      </c>
      <c r="T4" s="45">
        <v>-107341</v>
      </c>
      <c r="U4" s="45">
        <v>-90355</v>
      </c>
      <c r="V4" s="45">
        <v>-77659</v>
      </c>
    </row>
    <row r="5" spans="1:22" x14ac:dyDescent="0.2">
      <c r="B5" t="s">
        <v>22</v>
      </c>
      <c r="C5" s="45">
        <v>3444879</v>
      </c>
      <c r="D5" s="45">
        <v>-2810865</v>
      </c>
      <c r="E5" s="45">
        <v>662204</v>
      </c>
      <c r="F5" s="45">
        <v>-149573</v>
      </c>
      <c r="G5" s="45">
        <v>-47696</v>
      </c>
      <c r="H5" s="45">
        <v>326819</v>
      </c>
      <c r="I5" s="77">
        <f t="shared" si="0"/>
        <v>1.3504813613849138</v>
      </c>
      <c r="J5" s="45">
        <v>4647319</v>
      </c>
      <c r="K5" s="45">
        <v>12521322</v>
      </c>
      <c r="L5" s="45">
        <v>7874003</v>
      </c>
      <c r="M5" s="45">
        <v>6533267</v>
      </c>
      <c r="N5" s="45">
        <v>6776222</v>
      </c>
      <c r="O5" s="45">
        <v>5044331</v>
      </c>
      <c r="P5" s="45">
        <v>434096</v>
      </c>
      <c r="Q5" s="45">
        <v>397272</v>
      </c>
      <c r="R5" s="45">
        <v>550577</v>
      </c>
      <c r="S5" s="45">
        <v>380815</v>
      </c>
      <c r="T5" s="45">
        <v>-55981</v>
      </c>
      <c r="U5" s="45">
        <v>-77224</v>
      </c>
      <c r="V5" s="45">
        <v>247609</v>
      </c>
    </row>
    <row r="6" spans="1:22" x14ac:dyDescent="0.2">
      <c r="B6" t="s">
        <v>23</v>
      </c>
      <c r="C6" s="45">
        <v>2402074</v>
      </c>
      <c r="D6" s="45">
        <v>-2384166</v>
      </c>
      <c r="E6" s="45">
        <v>-70468</v>
      </c>
      <c r="F6" s="45">
        <v>-97641</v>
      </c>
      <c r="G6" s="45">
        <v>-68667</v>
      </c>
      <c r="H6" s="45">
        <v>-320728</v>
      </c>
      <c r="I6" s="77">
        <f>H6/$M$21*1000</f>
        <v>-1.3253121332427451</v>
      </c>
      <c r="J6" s="45">
        <v>4320499</v>
      </c>
      <c r="K6" s="45">
        <v>12136636</v>
      </c>
      <c r="L6" s="45">
        <v>7816137</v>
      </c>
      <c r="M6" s="45">
        <v>6175086</v>
      </c>
      <c r="N6" s="45">
        <v>6672568</v>
      </c>
      <c r="O6" s="45">
        <v>4739393</v>
      </c>
      <c r="P6" s="45">
        <v>541044</v>
      </c>
      <c r="Q6" s="45">
        <v>149615</v>
      </c>
      <c r="R6" s="45">
        <v>564396</v>
      </c>
      <c r="S6" s="45">
        <v>-872282</v>
      </c>
      <c r="T6" s="45">
        <v>-215198</v>
      </c>
      <c r="U6" s="45">
        <v>610084</v>
      </c>
      <c r="V6" s="45">
        <v>-477396</v>
      </c>
    </row>
    <row r="7" spans="1:22" x14ac:dyDescent="0.2">
      <c r="B7" t="s">
        <v>110</v>
      </c>
      <c r="C7" s="45">
        <v>3041302</v>
      </c>
      <c r="D7" s="45">
        <v>-2780098</v>
      </c>
      <c r="E7" s="45">
        <v>149811</v>
      </c>
      <c r="F7" s="45">
        <v>-89765</v>
      </c>
      <c r="G7" s="45">
        <v>-48351</v>
      </c>
      <c r="H7" s="45">
        <v>-79142</v>
      </c>
      <c r="I7" s="77">
        <f t="shared" ref="I7:I9" si="1">H7/$M$20*1000</f>
        <v>-0.32703054566204803</v>
      </c>
      <c r="J7" s="45">
        <v>4786129</v>
      </c>
      <c r="K7" s="45">
        <v>12526421</v>
      </c>
      <c r="L7" s="45">
        <v>7740292</v>
      </c>
      <c r="M7" s="45">
        <v>6617447</v>
      </c>
      <c r="N7" s="45">
        <v>6600444</v>
      </c>
      <c r="O7" s="45">
        <v>4762851</v>
      </c>
      <c r="P7" s="45">
        <v>614818</v>
      </c>
      <c r="Q7" s="45">
        <v>627011</v>
      </c>
      <c r="R7" s="45">
        <v>504883</v>
      </c>
      <c r="S7" s="45">
        <v>361455</v>
      </c>
      <c r="T7" s="45">
        <v>-390388</v>
      </c>
      <c r="U7" s="45">
        <v>416781</v>
      </c>
      <c r="V7" s="45">
        <v>387848</v>
      </c>
    </row>
    <row r="8" spans="1:22" x14ac:dyDescent="0.2">
      <c r="B8" t="s">
        <v>109</v>
      </c>
      <c r="C8" s="45">
        <v>3665262</v>
      </c>
      <c r="D8" s="45">
        <v>-3081344</v>
      </c>
      <c r="E8" s="45">
        <v>485603</v>
      </c>
      <c r="F8" s="45">
        <v>-107100</v>
      </c>
      <c r="G8" s="45">
        <v>-39941</v>
      </c>
      <c r="H8" s="45">
        <v>206354</v>
      </c>
      <c r="I8" s="77">
        <f t="shared" si="1"/>
        <v>0.85269592908375136</v>
      </c>
      <c r="J8" s="45">
        <v>4865272</v>
      </c>
      <c r="K8" s="45">
        <v>11314199</v>
      </c>
      <c r="L8" s="45">
        <v>6448927</v>
      </c>
      <c r="M8" s="45">
        <v>5607563</v>
      </c>
      <c r="N8" s="45">
        <v>5336674</v>
      </c>
      <c r="O8" s="45">
        <v>4167258</v>
      </c>
      <c r="P8" s="45">
        <v>574011</v>
      </c>
      <c r="Q8" s="45">
        <v>239178</v>
      </c>
      <c r="R8" s="45">
        <v>522700</v>
      </c>
      <c r="S8" s="45">
        <v>-32963</v>
      </c>
      <c r="T8" s="45">
        <v>-328919</v>
      </c>
      <c r="U8" s="45">
        <v>420622</v>
      </c>
      <c r="V8" s="45">
        <v>58738</v>
      </c>
    </row>
    <row r="9" spans="1:22" x14ac:dyDescent="0.2">
      <c r="B9" t="s">
        <v>108</v>
      </c>
      <c r="C9" s="45">
        <v>2978725</v>
      </c>
      <c r="D9" s="45">
        <v>-2681532</v>
      </c>
      <c r="E9" s="45">
        <v>284840</v>
      </c>
      <c r="F9" s="45">
        <v>-107691</v>
      </c>
      <c r="G9" s="45">
        <v>-48173</v>
      </c>
      <c r="H9" s="45">
        <v>14266</v>
      </c>
      <c r="I9" s="77">
        <f t="shared" si="1"/>
        <v>5.8949960380263025E-2</v>
      </c>
      <c r="J9" s="45">
        <v>4658917</v>
      </c>
      <c r="K9" s="45">
        <v>11511729</v>
      </c>
      <c r="L9" s="45">
        <v>6852811</v>
      </c>
      <c r="M9" s="45">
        <v>5893558</v>
      </c>
      <c r="N9" s="45">
        <v>5884912</v>
      </c>
      <c r="O9" s="45">
        <v>4442128</v>
      </c>
      <c r="P9" s="45">
        <v>648875</v>
      </c>
      <c r="Q9" s="45">
        <v>180439</v>
      </c>
      <c r="R9" s="45">
        <v>522993</v>
      </c>
      <c r="S9" s="45">
        <v>124488</v>
      </c>
      <c r="T9" s="45">
        <v>-163650</v>
      </c>
      <c r="U9" s="45">
        <v>-9096</v>
      </c>
      <c r="V9" s="45">
        <v>-48259</v>
      </c>
    </row>
    <row r="10" spans="1:22" x14ac:dyDescent="0.2">
      <c r="B10" t="s">
        <v>107</v>
      </c>
      <c r="C10" s="45">
        <v>2920854</v>
      </c>
      <c r="D10" s="45">
        <v>-2551558</v>
      </c>
      <c r="E10" s="45">
        <v>254255</v>
      </c>
      <c r="F10" s="45">
        <v>-98612</v>
      </c>
      <c r="G10" s="45">
        <v>-46314</v>
      </c>
      <c r="H10" s="45">
        <v>8608</v>
      </c>
      <c r="I10" s="77">
        <f>H10/$M$20*1000</f>
        <v>3.5569974691805985E-2</v>
      </c>
      <c r="J10" s="45">
        <v>4689594</v>
      </c>
      <c r="K10" s="45">
        <v>11058574</v>
      </c>
      <c r="L10" s="45">
        <v>6368979</v>
      </c>
      <c r="M10" s="45">
        <v>5624216</v>
      </c>
      <c r="N10" s="45">
        <v>5134273</v>
      </c>
      <c r="O10" s="45">
        <v>4127802</v>
      </c>
      <c r="P10" s="45">
        <v>635641</v>
      </c>
      <c r="Q10" s="45">
        <v>228713</v>
      </c>
      <c r="R10" s="45">
        <v>555327</v>
      </c>
      <c r="S10" s="45">
        <v>-113192</v>
      </c>
      <c r="T10" s="45">
        <v>-323483</v>
      </c>
      <c r="U10" s="45">
        <v>465332</v>
      </c>
      <c r="V10" s="45">
        <v>28656</v>
      </c>
    </row>
    <row r="11" spans="1:22" x14ac:dyDescent="0.2">
      <c r="B11" t="s">
        <v>106</v>
      </c>
      <c r="C11" s="45">
        <v>3100496</v>
      </c>
      <c r="D11" s="45">
        <v>-2690884</v>
      </c>
      <c r="E11" s="45">
        <v>369835</v>
      </c>
      <c r="F11" s="45">
        <v>-116788</v>
      </c>
      <c r="G11" s="45">
        <v>-45720</v>
      </c>
      <c r="H11" s="45">
        <v>111632</v>
      </c>
      <c r="I11" s="77"/>
      <c r="J11" s="45">
        <v>4696438</v>
      </c>
      <c r="K11" s="45">
        <v>10825340</v>
      </c>
      <c r="L11" s="45">
        <v>6128902</v>
      </c>
      <c r="M11" s="45">
        <v>5598671</v>
      </c>
      <c r="N11" s="45">
        <v>5123970</v>
      </c>
      <c r="O11" s="45">
        <v>4201860</v>
      </c>
      <c r="P11" s="45">
        <v>546504</v>
      </c>
      <c r="Q11" s="45">
        <v>200057</v>
      </c>
      <c r="R11" s="45">
        <v>577082</v>
      </c>
      <c r="S11" s="45">
        <v>10470</v>
      </c>
      <c r="T11" s="45">
        <v>-87617</v>
      </c>
      <c r="U11" s="45">
        <v>102533</v>
      </c>
      <c r="V11" s="45">
        <v>25385</v>
      </c>
    </row>
    <row r="12" spans="1:22" x14ac:dyDescent="0.2">
      <c r="B12" t="s">
        <v>105</v>
      </c>
      <c r="C12" s="45">
        <v>2790829</v>
      </c>
      <c r="D12" s="45">
        <v>-2297706</v>
      </c>
      <c r="E12" s="45">
        <v>384242</v>
      </c>
      <c r="F12" s="45">
        <v>-100552</v>
      </c>
      <c r="G12" s="45">
        <v>-40158</v>
      </c>
      <c r="H12" s="45">
        <v>138009</v>
      </c>
      <c r="I12" s="77"/>
      <c r="J12" s="45">
        <v>4806149</v>
      </c>
      <c r="K12" s="45">
        <v>10791670</v>
      </c>
      <c r="L12" s="45">
        <v>5985520</v>
      </c>
      <c r="M12" s="45">
        <v>5560358</v>
      </c>
      <c r="N12" s="45">
        <v>4747387</v>
      </c>
      <c r="O12" s="45">
        <v>4249678</v>
      </c>
      <c r="P12" s="45">
        <v>516887</v>
      </c>
      <c r="Q12" s="45">
        <v>174685</v>
      </c>
      <c r="R12" s="45">
        <v>543895</v>
      </c>
      <c r="S12" s="45">
        <v>98594</v>
      </c>
      <c r="T12" s="45">
        <v>-101493</v>
      </c>
      <c r="U12" s="45">
        <v>21404</v>
      </c>
      <c r="V12" s="45">
        <v>18505</v>
      </c>
    </row>
    <row r="13" spans="1:22" x14ac:dyDescent="0.2">
      <c r="B13" t="s">
        <v>104</v>
      </c>
      <c r="C13" s="45">
        <v>2681033</v>
      </c>
      <c r="D13" s="45">
        <v>-2126048</v>
      </c>
      <c r="E13" s="45">
        <v>470364</v>
      </c>
      <c r="F13" s="45">
        <v>-91557</v>
      </c>
      <c r="G13" s="45">
        <v>-48677</v>
      </c>
      <c r="H13" s="45">
        <v>214893</v>
      </c>
      <c r="J13" s="45">
        <v>4670399</v>
      </c>
      <c r="K13" s="45">
        <v>10603958</v>
      </c>
      <c r="L13" s="45">
        <v>5933559</v>
      </c>
      <c r="M13" s="45">
        <v>5309733</v>
      </c>
      <c r="N13" s="45">
        <v>4716241</v>
      </c>
      <c r="O13" s="45">
        <v>4129533</v>
      </c>
      <c r="P13" s="45">
        <v>406460</v>
      </c>
      <c r="Q13" s="45">
        <v>156179</v>
      </c>
      <c r="R13" s="45">
        <v>525354</v>
      </c>
      <c r="S13" s="45">
        <v>606238</v>
      </c>
      <c r="T13" s="45">
        <v>-51183</v>
      </c>
      <c r="U13" s="45">
        <v>-698877</v>
      </c>
      <c r="V13" s="45">
        <v>-143822</v>
      </c>
    </row>
    <row r="14" spans="1:22" x14ac:dyDescent="0.2">
      <c r="B14" t="s">
        <v>103</v>
      </c>
      <c r="C14" s="45">
        <v>2572254</v>
      </c>
      <c r="D14" s="45">
        <v>-1845196</v>
      </c>
      <c r="E14" s="45">
        <v>628516</v>
      </c>
      <c r="F14" s="45">
        <v>-96337</v>
      </c>
      <c r="G14" s="45">
        <v>-47724</v>
      </c>
      <c r="H14" s="45">
        <v>365022</v>
      </c>
      <c r="J14" s="45">
        <v>4529060</v>
      </c>
      <c r="K14" s="45">
        <v>10506502</v>
      </c>
      <c r="L14" s="45">
        <v>5977442</v>
      </c>
      <c r="M14" s="45">
        <v>5127333</v>
      </c>
      <c r="N14" s="45">
        <v>4381747</v>
      </c>
      <c r="O14" s="45">
        <v>3735449</v>
      </c>
      <c r="P14" s="45">
        <v>476309</v>
      </c>
      <c r="Q14" s="45">
        <v>300005</v>
      </c>
      <c r="R14" s="45">
        <v>518714</v>
      </c>
      <c r="S14" s="45">
        <v>-84499</v>
      </c>
      <c r="T14" s="45">
        <v>-99953</v>
      </c>
      <c r="U14" s="45">
        <v>240210</v>
      </c>
      <c r="V14" s="45">
        <v>55756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10021583</v>
      </c>
      <c r="C18" s="26">
        <v>13203000</v>
      </c>
      <c r="D18" s="26">
        <f>VLOOKUP(A1,'2020'!A40:F210,6,FALSE)</f>
        <v>1243150</v>
      </c>
      <c r="E18" s="17">
        <v>457000</v>
      </c>
      <c r="F18" s="4">
        <f>D18/E18</f>
        <v>2.7202407002188185</v>
      </c>
      <c r="G18" s="139">
        <v>0</v>
      </c>
      <c r="J18" s="6">
        <v>2020</v>
      </c>
      <c r="K18" s="17">
        <f>VLOOKUP(A1,'2020'!A40:B210,2,FALSE)</f>
        <v>1047639</v>
      </c>
      <c r="L18" s="17">
        <f>VLOOKUP(A1,'2020'!A40:C210,3,FALSE)</f>
        <v>4206960</v>
      </c>
      <c r="M18" s="23">
        <f>VLOOKUP(A1,'2020'!A40:D210,4,FALSE)</f>
        <v>104763911</v>
      </c>
      <c r="N18" s="6"/>
      <c r="O18" s="6"/>
    </row>
    <row r="19" spans="1:17" x14ac:dyDescent="0.2">
      <c r="A19" s="13">
        <v>2021</v>
      </c>
      <c r="B19" s="26">
        <f>VLOOKUP(A1,'2021'!A40:E210,5,FALSE)</f>
        <v>10812794</v>
      </c>
      <c r="C19" s="26">
        <v>15439000</v>
      </c>
      <c r="D19" s="26">
        <f>VLOOKUP(A1,'2021'!A40:F210,6,FALSE)</f>
        <v>829557</v>
      </c>
      <c r="E19" s="17">
        <v>827000</v>
      </c>
      <c r="F19" s="4">
        <f>D19/E19</f>
        <v>1.0030918984280532</v>
      </c>
      <c r="G19" s="140"/>
      <c r="J19" s="6">
        <v>2021</v>
      </c>
      <c r="K19" s="17">
        <f>VLOOKUP(A1,'2021'!A40:B210,2,FALSE)</f>
        <v>1152394</v>
      </c>
      <c r="L19" s="17">
        <f>VLOOKUP(A1,'2021'!A40:C210,3,FALSE)</f>
        <v>4685923</v>
      </c>
      <c r="M19" s="23">
        <f>VLOOKUP(A1,'2021'!A40:D210,4,FALSE)</f>
        <v>115239430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12269044</v>
      </c>
      <c r="C20" s="26">
        <v>22558000</v>
      </c>
      <c r="D20" s="26">
        <f>VLOOKUP(A1,'2022'!A40:F210,6,FALSE)</f>
        <v>150096</v>
      </c>
      <c r="E20" s="17">
        <v>918000</v>
      </c>
      <c r="F20" s="4">
        <f>D20/E20</f>
        <v>0.1635032679738562</v>
      </c>
      <c r="G20" s="140"/>
      <c r="J20" s="13">
        <v>2022</v>
      </c>
      <c r="K20" s="17">
        <f>VLOOKUP(A1,'2022'!A40:B210,2,FALSE)</f>
        <v>2420018</v>
      </c>
      <c r="L20" s="17">
        <f>VLOOKUP(A1,'2022'!A40:C210,3,FALSE)</f>
        <v>4786129</v>
      </c>
      <c r="M20" s="23">
        <f>VLOOKUP(A1,'2022'!A40:D210,4,FALSE)</f>
        <v>242001859</v>
      </c>
      <c r="N20" s="23"/>
      <c r="O20" s="6"/>
    </row>
    <row r="21" spans="1:17" x14ac:dyDescent="0.2">
      <c r="A21" s="13">
        <v>2023</v>
      </c>
      <c r="B21" s="3">
        <f>VLOOKUP(A1,'2023'!A40:E210,5,FALSE)</f>
        <v>11110000</v>
      </c>
      <c r="C21" s="3">
        <v>24562000</v>
      </c>
      <c r="D21" s="26">
        <f>VLOOKUP(A1,'2023'!A40:F210,6,FALSE)</f>
        <v>25007</v>
      </c>
      <c r="E21" s="3">
        <v>569000</v>
      </c>
      <c r="F21" s="4">
        <f>D21/E21</f>
        <v>4.3949033391915644E-2</v>
      </c>
      <c r="G21" s="141"/>
      <c r="J21" s="13">
        <v>2023</v>
      </c>
      <c r="K21" s="17">
        <f>VLOOKUP(A1,'2023'!A40:B210,2,FALSE)</f>
        <v>2420018</v>
      </c>
      <c r="L21" s="17">
        <f>VLOOKUP(A1,'2023'!A40:C210,3,FALSE)</f>
        <v>4666234</v>
      </c>
      <c r="M21" s="23">
        <f>VLOOKUP(A1,'2023'!A40:D210,4,FALSE)</f>
        <v>242001859</v>
      </c>
      <c r="N21" s="39"/>
      <c r="O21" s="6"/>
    </row>
    <row r="22" spans="1:17" x14ac:dyDescent="0.2">
      <c r="A22" s="13">
        <v>2024</v>
      </c>
      <c r="B22" s="3"/>
      <c r="C22" s="3">
        <v>25380000</v>
      </c>
      <c r="D22" s="26"/>
      <c r="E22" s="3">
        <v>730000</v>
      </c>
      <c r="F22" s="3"/>
      <c r="G22" s="3">
        <f>E22 + E22 * G18</f>
        <v>730000</v>
      </c>
      <c r="J22" s="13">
        <v>2024</v>
      </c>
      <c r="K22" s="17">
        <f>K21</f>
        <v>2420018</v>
      </c>
      <c r="L22" s="17">
        <f>L21</f>
        <v>4666234</v>
      </c>
      <c r="M22" s="23">
        <f>M21</f>
        <v>242001859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22490.447653139203</v>
      </c>
      <c r="L26" s="60">
        <f>K26-K26*(100%-(VLOOKUP(B31,J18:K21,2,FALSE)/K22))</f>
        <v>9736.2375357898582</v>
      </c>
      <c r="M26" s="60">
        <f>K26-K26*(100%-(VLOOKUP(B31,J18:L21,3,FALSE)/L22))</f>
        <v>20276.825735454007</v>
      </c>
      <c r="N26" s="39">
        <f>K26-K26*(100%-(VLOOKUP(B31,J18:M21,4,FALSE)/M22))</f>
        <v>9736.2361843825111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22490.447653139203</v>
      </c>
      <c r="L27" s="60">
        <f>K27-K27*(100%-(VLOOKUP(B31,J18:K21,2,FALSE)/K22))</f>
        <v>9736.2375357898582</v>
      </c>
      <c r="M27" s="60">
        <f>K27-K27*(100%-(VLOOKUP(B31,J18:L21,3,FALSE)/L22))</f>
        <v>20276.825735454007</v>
      </c>
      <c r="N27" s="39">
        <f>K27-K27*(100%-(VLOOKUP(B31,J18:M21,4,FALSE)/M22))</f>
        <v>9736.2361843825111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2020</v>
      </c>
      <c r="C31" s="60">
        <v>38300</v>
      </c>
      <c r="D31" s="26">
        <f>VLOOKUP(B31,A18:D21,4,FALSE)</f>
        <v>1243150</v>
      </c>
      <c r="E31" s="43">
        <f>E22/D31</f>
        <v>0.58721795439005753</v>
      </c>
      <c r="F31" s="43">
        <f>G22/D31</f>
        <v>0.58721795439005753</v>
      </c>
      <c r="G31" s="72"/>
      <c r="J31" s="42"/>
      <c r="K31" s="74">
        <f>SUM(I3:I6)</f>
        <v>0.10332978475177734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2.3512216077645913</v>
      </c>
      <c r="L32" s="13" t="e">
        <f>E22/N22*1000</f>
        <v>#DIV/0!</v>
      </c>
      <c r="N32" s="130" t="s">
        <v>71</v>
      </c>
      <c r="O32" s="131"/>
      <c r="P32" s="74">
        <f>K31*P26</f>
        <v>1.2957555007872879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29.484318961367972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19.28181469052269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AC6BE-B5E4-0F4E-9A44-ECDBDC9B7944}">
  <sheetPr codeName="Sheet102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228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1897939</v>
      </c>
      <c r="D3" s="45">
        <v>-1680691</v>
      </c>
      <c r="E3" s="45">
        <v>217247</v>
      </c>
      <c r="F3" s="45">
        <v>-83872</v>
      </c>
      <c r="G3" s="45">
        <v>951800</v>
      </c>
      <c r="H3" s="45">
        <v>1006887</v>
      </c>
      <c r="I3" s="77">
        <f t="shared" ref="I3:I5" si="0">H3/$M$21*1000</f>
        <v>1.0856299705632846</v>
      </c>
      <c r="J3" s="45">
        <v>6725865</v>
      </c>
      <c r="K3" s="45">
        <v>21527784</v>
      </c>
      <c r="L3" s="45">
        <v>14801918</v>
      </c>
      <c r="M3" s="45">
        <v>9351480</v>
      </c>
      <c r="N3" s="45">
        <v>10607776</v>
      </c>
      <c r="O3" s="45">
        <v>921059</v>
      </c>
      <c r="P3" s="45">
        <v>8370378</v>
      </c>
      <c r="Q3" s="45">
        <v>42078</v>
      </c>
      <c r="R3" s="45">
        <v>0</v>
      </c>
      <c r="S3" s="45">
        <v>0</v>
      </c>
      <c r="T3" s="45">
        <v>0</v>
      </c>
      <c r="U3" s="45">
        <v>0</v>
      </c>
      <c r="V3" s="45">
        <v>0</v>
      </c>
    </row>
    <row r="4" spans="1:22" x14ac:dyDescent="0.2">
      <c r="B4" t="s">
        <v>21</v>
      </c>
      <c r="C4" s="45">
        <v>1889347</v>
      </c>
      <c r="D4" s="45">
        <v>-1370659</v>
      </c>
      <c r="E4" s="45">
        <v>518688</v>
      </c>
      <c r="F4" s="45">
        <v>-67692</v>
      </c>
      <c r="G4" s="45">
        <v>-195939</v>
      </c>
      <c r="H4" s="45">
        <v>319954</v>
      </c>
      <c r="I4" s="77">
        <f t="shared" si="0"/>
        <v>0.34497580324465915</v>
      </c>
      <c r="J4" s="45">
        <v>5543616</v>
      </c>
      <c r="K4" s="45">
        <v>21496272</v>
      </c>
      <c r="L4" s="45">
        <v>15952655</v>
      </c>
      <c r="M4" s="45">
        <v>6393721</v>
      </c>
      <c r="N4" s="45">
        <v>10409749</v>
      </c>
      <c r="O4" s="45">
        <v>1221646</v>
      </c>
      <c r="P4" s="45">
        <v>5084700</v>
      </c>
      <c r="Q4" s="45">
        <v>62329</v>
      </c>
      <c r="R4" s="45">
        <v>0</v>
      </c>
      <c r="S4" s="45">
        <v>100020</v>
      </c>
      <c r="T4" s="45">
        <v>237740</v>
      </c>
      <c r="U4" s="45">
        <v>-162357</v>
      </c>
      <c r="V4" s="45">
        <v>175403</v>
      </c>
    </row>
    <row r="5" spans="1:22" x14ac:dyDescent="0.2">
      <c r="B5" t="s">
        <v>22</v>
      </c>
      <c r="C5" s="45">
        <v>1458305</v>
      </c>
      <c r="D5" s="45">
        <v>-1231710</v>
      </c>
      <c r="E5" s="45">
        <v>216172</v>
      </c>
      <c r="F5" s="45">
        <v>-46192</v>
      </c>
      <c r="G5" s="45">
        <v>-314531</v>
      </c>
      <c r="H5" s="45">
        <v>91205</v>
      </c>
      <c r="I5" s="77">
        <f t="shared" si="0"/>
        <v>9.8337630205995688E-2</v>
      </c>
      <c r="J5" s="45">
        <v>5222687</v>
      </c>
      <c r="K5" s="45">
        <v>20912695</v>
      </c>
      <c r="L5" s="45">
        <v>15690007</v>
      </c>
      <c r="M5" s="45">
        <v>7816012</v>
      </c>
      <c r="N5" s="45">
        <v>9820032</v>
      </c>
      <c r="O5" s="45">
        <v>1258181</v>
      </c>
      <c r="P5" s="45">
        <v>6477821</v>
      </c>
      <c r="Q5" s="45">
        <v>50076</v>
      </c>
      <c r="R5" s="45">
        <v>0</v>
      </c>
      <c r="S5" s="45">
        <v>380375</v>
      </c>
      <c r="T5" s="45">
        <v>-69172</v>
      </c>
      <c r="U5" s="45">
        <v>-298950</v>
      </c>
      <c r="V5" s="45">
        <v>12252</v>
      </c>
    </row>
    <row r="6" spans="1:22" x14ac:dyDescent="0.2">
      <c r="B6" t="s">
        <v>23</v>
      </c>
      <c r="C6" s="45">
        <v>1696977</v>
      </c>
      <c r="D6" s="45">
        <v>-1284611</v>
      </c>
      <c r="E6" s="45">
        <v>412366</v>
      </c>
      <c r="F6" s="45">
        <v>-58900</v>
      </c>
      <c r="G6" s="45">
        <v>-167570</v>
      </c>
      <c r="H6" s="45">
        <v>291084</v>
      </c>
      <c r="I6" s="77">
        <f>H6/$M$21*1000</f>
        <v>0.31384804288012769</v>
      </c>
      <c r="J6" s="45">
        <v>5326233</v>
      </c>
      <c r="K6" s="45">
        <v>20579899</v>
      </c>
      <c r="L6" s="45">
        <v>15253666</v>
      </c>
      <c r="M6" s="45">
        <v>8682963</v>
      </c>
      <c r="N6" s="45">
        <v>10186853</v>
      </c>
      <c r="O6" s="45">
        <v>981135</v>
      </c>
      <c r="P6" s="45">
        <v>7608744</v>
      </c>
      <c r="Q6" s="45">
        <v>43230</v>
      </c>
      <c r="R6" s="45">
        <v>0</v>
      </c>
      <c r="S6" s="45">
        <v>-214116</v>
      </c>
      <c r="T6" s="45">
        <v>248563</v>
      </c>
      <c r="U6" s="45">
        <v>-27601</v>
      </c>
      <c r="V6" s="45">
        <v>6845</v>
      </c>
    </row>
    <row r="7" spans="1:22" x14ac:dyDescent="0.2">
      <c r="B7" t="s">
        <v>110</v>
      </c>
      <c r="C7" s="45">
        <v>1609828</v>
      </c>
      <c r="D7" s="45">
        <v>-1191082</v>
      </c>
      <c r="E7" s="45">
        <v>418745</v>
      </c>
      <c r="F7" s="45">
        <v>-50279</v>
      </c>
      <c r="G7" s="45">
        <v>-225491</v>
      </c>
      <c r="H7" s="45">
        <v>289730</v>
      </c>
      <c r="I7" s="77">
        <f t="shared" ref="I7:I9" si="1">H7/$M$20*1000</f>
        <v>0.31238815415364429</v>
      </c>
      <c r="J7" s="45">
        <v>5240472</v>
      </c>
      <c r="K7" s="45">
        <v>19951418</v>
      </c>
      <c r="L7" s="45">
        <v>14710945</v>
      </c>
      <c r="M7" s="45">
        <v>8162952</v>
      </c>
      <c r="N7" s="45">
        <v>8970008</v>
      </c>
      <c r="O7" s="45">
        <v>1119398</v>
      </c>
      <c r="P7" s="45">
        <v>6896244</v>
      </c>
      <c r="Q7" s="45">
        <v>72372</v>
      </c>
      <c r="R7" s="45">
        <v>0</v>
      </c>
      <c r="S7" s="45">
        <v>35484</v>
      </c>
      <c r="T7" s="45">
        <v>-82031</v>
      </c>
      <c r="U7" s="45">
        <v>17405</v>
      </c>
      <c r="V7" s="45">
        <v>-29141</v>
      </c>
    </row>
    <row r="8" spans="1:22" x14ac:dyDescent="0.2">
      <c r="B8" t="s">
        <v>109</v>
      </c>
      <c r="C8" s="45">
        <v>1441415</v>
      </c>
      <c r="D8" s="45">
        <v>-1160601</v>
      </c>
      <c r="E8" s="45">
        <v>280813</v>
      </c>
      <c r="F8" s="45">
        <v>-58592</v>
      </c>
      <c r="G8" s="45">
        <v>-166851</v>
      </c>
      <c r="H8" s="45">
        <v>360742</v>
      </c>
      <c r="I8" s="77">
        <f t="shared" si="1"/>
        <v>0.38895360337450025</v>
      </c>
      <c r="J8" s="45">
        <v>4934339</v>
      </c>
      <c r="K8" s="45">
        <v>19338189</v>
      </c>
      <c r="L8" s="45">
        <v>14403849</v>
      </c>
      <c r="M8" s="45">
        <v>8390708</v>
      </c>
      <c r="N8" s="45">
        <v>7633039</v>
      </c>
      <c r="O8" s="45">
        <v>1033410</v>
      </c>
      <c r="P8" s="45">
        <v>7175878</v>
      </c>
      <c r="Q8" s="45">
        <v>131545</v>
      </c>
      <c r="R8" s="45">
        <v>0</v>
      </c>
      <c r="S8" s="45">
        <v>272432</v>
      </c>
      <c r="T8" s="45">
        <v>64265</v>
      </c>
      <c r="U8" s="45">
        <v>-395871</v>
      </c>
      <c r="V8" s="45">
        <v>-59173</v>
      </c>
    </row>
    <row r="9" spans="1:22" x14ac:dyDescent="0.2">
      <c r="B9" t="s">
        <v>108</v>
      </c>
      <c r="C9" s="45">
        <v>1233561</v>
      </c>
      <c r="D9" s="45">
        <v>-1051747</v>
      </c>
      <c r="E9" s="45">
        <v>175652</v>
      </c>
      <c r="F9" s="45">
        <v>-90534</v>
      </c>
      <c r="G9" s="45">
        <v>-223625</v>
      </c>
      <c r="H9" s="45">
        <v>279721</v>
      </c>
      <c r="I9" s="77">
        <f t="shared" si="1"/>
        <v>0.30159640654406356</v>
      </c>
      <c r="J9" s="45">
        <v>4631182</v>
      </c>
      <c r="K9" s="45">
        <v>19269171</v>
      </c>
      <c r="L9" s="45">
        <v>14637989</v>
      </c>
      <c r="M9" s="45">
        <v>8054798</v>
      </c>
      <c r="N9" s="45">
        <v>7864669</v>
      </c>
      <c r="O9" s="45">
        <v>838779</v>
      </c>
      <c r="P9" s="45">
        <v>7053387</v>
      </c>
      <c r="Q9" s="45">
        <v>117689</v>
      </c>
      <c r="R9" s="45">
        <v>0</v>
      </c>
      <c r="S9" s="45">
        <v>-342970</v>
      </c>
      <c r="T9" s="45">
        <v>785687</v>
      </c>
      <c r="U9" s="45">
        <v>-428861</v>
      </c>
      <c r="V9" s="45">
        <v>13856</v>
      </c>
    </row>
    <row r="10" spans="1:22" x14ac:dyDescent="0.2">
      <c r="B10" t="s">
        <v>107</v>
      </c>
      <c r="C10" s="45">
        <v>802643</v>
      </c>
      <c r="D10" s="45">
        <v>-512833</v>
      </c>
      <c r="E10" s="45">
        <v>289809</v>
      </c>
      <c r="F10" s="45">
        <v>-52131</v>
      </c>
      <c r="G10" s="45">
        <v>-162681</v>
      </c>
      <c r="H10" s="45">
        <v>250026</v>
      </c>
      <c r="I10" s="77">
        <f>H10/$M$20*1000</f>
        <v>0.26957912756849162</v>
      </c>
      <c r="J10" s="45">
        <v>4796594</v>
      </c>
      <c r="K10" s="45">
        <v>18857545</v>
      </c>
      <c r="L10" s="45">
        <v>14060951</v>
      </c>
      <c r="M10" s="45">
        <v>4910486</v>
      </c>
      <c r="N10" s="45">
        <v>7069617</v>
      </c>
      <c r="O10" s="45">
        <v>682099</v>
      </c>
      <c r="P10" s="45">
        <v>4068294</v>
      </c>
      <c r="Q10" s="45">
        <v>125163</v>
      </c>
      <c r="R10" s="45">
        <v>0</v>
      </c>
      <c r="S10" s="45">
        <v>-53557</v>
      </c>
      <c r="T10" s="45">
        <v>-274008</v>
      </c>
      <c r="U10" s="45">
        <v>320092</v>
      </c>
      <c r="V10" s="45">
        <v>-7474</v>
      </c>
    </row>
    <row r="11" spans="1:22" x14ac:dyDescent="0.2">
      <c r="B11" t="s">
        <v>106</v>
      </c>
      <c r="C11" s="45">
        <v>743749</v>
      </c>
      <c r="D11" s="45">
        <v>-511464</v>
      </c>
      <c r="E11" s="45">
        <v>232285</v>
      </c>
      <c r="F11" s="45">
        <v>-42341</v>
      </c>
      <c r="G11" s="45">
        <v>-167410</v>
      </c>
      <c r="H11" s="45">
        <v>142232</v>
      </c>
      <c r="I11" s="77"/>
      <c r="J11" s="45">
        <v>4677096</v>
      </c>
      <c r="K11" s="45">
        <v>18173778</v>
      </c>
      <c r="L11" s="45">
        <v>13496682</v>
      </c>
      <c r="M11" s="45">
        <v>5624732</v>
      </c>
      <c r="N11" s="45">
        <v>6450797</v>
      </c>
      <c r="O11" s="45">
        <v>406975</v>
      </c>
      <c r="P11" s="45">
        <v>5111213</v>
      </c>
      <c r="Q11" s="45">
        <v>78243</v>
      </c>
      <c r="R11" s="45">
        <v>0</v>
      </c>
      <c r="S11" s="45">
        <v>-82333</v>
      </c>
      <c r="T11" s="45">
        <v>-58978</v>
      </c>
      <c r="U11" s="45">
        <v>188177</v>
      </c>
      <c r="V11" s="45">
        <v>46865</v>
      </c>
    </row>
    <row r="12" spans="1:22" x14ac:dyDescent="0.2">
      <c r="B12" t="s">
        <v>105</v>
      </c>
      <c r="C12" s="45">
        <v>554141</v>
      </c>
      <c r="D12" s="45">
        <v>-377623</v>
      </c>
      <c r="E12" s="45">
        <v>176517</v>
      </c>
      <c r="F12" s="45">
        <v>-38688</v>
      </c>
      <c r="G12" s="45">
        <v>-166496</v>
      </c>
      <c r="H12" s="45">
        <v>23707</v>
      </c>
      <c r="I12" s="77"/>
      <c r="J12" s="45">
        <v>4963774</v>
      </c>
      <c r="K12" s="45">
        <v>18398594</v>
      </c>
      <c r="L12" s="45">
        <v>13434820</v>
      </c>
      <c r="M12" s="45">
        <v>5979111</v>
      </c>
      <c r="N12" s="45">
        <v>5340138</v>
      </c>
      <c r="O12" s="45">
        <v>365539</v>
      </c>
      <c r="P12" s="45">
        <v>5482683</v>
      </c>
      <c r="Q12" s="45">
        <v>108787</v>
      </c>
      <c r="R12" s="45">
        <v>0</v>
      </c>
      <c r="S12" s="45">
        <v>-2427930</v>
      </c>
      <c r="T12" s="45">
        <v>2478499</v>
      </c>
      <c r="U12" s="45">
        <v>-81112</v>
      </c>
      <c r="V12" s="45">
        <v>-30543</v>
      </c>
    </row>
    <row r="13" spans="1:22" x14ac:dyDescent="0.2">
      <c r="B13" t="s">
        <v>104</v>
      </c>
      <c r="C13" s="45">
        <v>547666</v>
      </c>
      <c r="D13" s="45">
        <v>-488406</v>
      </c>
      <c r="E13" s="45">
        <v>55861</v>
      </c>
      <c r="F13" s="45">
        <v>-31034</v>
      </c>
      <c r="G13" s="45">
        <v>-164960</v>
      </c>
      <c r="H13" s="45">
        <v>76630</v>
      </c>
      <c r="J13" s="45">
        <v>5165864</v>
      </c>
      <c r="K13" s="45">
        <v>18112115</v>
      </c>
      <c r="L13" s="45">
        <v>12946250</v>
      </c>
      <c r="M13" s="45">
        <v>5226803</v>
      </c>
      <c r="N13" s="45">
        <v>4861232</v>
      </c>
      <c r="O13" s="45">
        <v>303992</v>
      </c>
      <c r="P13" s="45">
        <v>4749725</v>
      </c>
      <c r="Q13" s="45">
        <v>155797</v>
      </c>
      <c r="R13" s="45">
        <v>0</v>
      </c>
      <c r="S13" s="45">
        <v>2971781</v>
      </c>
      <c r="T13" s="45">
        <v>-3088602</v>
      </c>
      <c r="U13" s="45">
        <v>69810</v>
      </c>
      <c r="V13" s="45">
        <v>-47010</v>
      </c>
    </row>
    <row r="14" spans="1:22" x14ac:dyDescent="0.2">
      <c r="B14" t="s">
        <v>103</v>
      </c>
      <c r="C14" s="45">
        <v>284377</v>
      </c>
      <c r="D14" s="45">
        <v>-213412</v>
      </c>
      <c r="E14" s="45">
        <v>52424</v>
      </c>
      <c r="F14" s="45">
        <v>-17223</v>
      </c>
      <c r="G14" s="45">
        <v>-199801</v>
      </c>
      <c r="H14" s="45">
        <v>-58413</v>
      </c>
      <c r="J14" s="45">
        <v>4744055</v>
      </c>
      <c r="K14" s="45">
        <v>18416465</v>
      </c>
      <c r="L14" s="45">
        <v>13672410</v>
      </c>
      <c r="M14" s="45">
        <v>4226879</v>
      </c>
      <c r="N14" s="45">
        <v>4807977</v>
      </c>
      <c r="O14" s="45">
        <v>249700</v>
      </c>
      <c r="P14" s="45">
        <v>3690557</v>
      </c>
      <c r="Q14" s="45">
        <v>272554</v>
      </c>
      <c r="R14" s="45">
        <v>0</v>
      </c>
      <c r="S14" s="45">
        <v>-521124</v>
      </c>
      <c r="T14" s="45">
        <v>891393</v>
      </c>
      <c r="U14" s="45">
        <v>-487026</v>
      </c>
      <c r="V14" s="45">
        <v>-116757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3176645</v>
      </c>
      <c r="C18" s="26">
        <v>5082000</v>
      </c>
      <c r="D18" s="26">
        <f>VLOOKUP(A1,'2020'!A40:F210,6,FALSE)</f>
        <v>-1255661</v>
      </c>
      <c r="E18" s="26"/>
      <c r="F18" s="4" t="e">
        <f>D18/E18</f>
        <v>#DIV/0!</v>
      </c>
      <c r="G18" s="139">
        <v>0</v>
      </c>
      <c r="J18" s="6">
        <v>2020</v>
      </c>
      <c r="K18" s="17">
        <f>VLOOKUP(A1,'2020'!A40:B210,2,FALSE)</f>
        <v>9274679</v>
      </c>
      <c r="L18" s="17">
        <f>VLOOKUP(A1,'2020'!A40:C210,3,FALSE)</f>
        <v>10027795</v>
      </c>
      <c r="M18" s="23">
        <f>VLOOKUP(A1,'2020'!A40:D210,4,FALSE)</f>
        <v>927467947</v>
      </c>
      <c r="N18" s="6"/>
      <c r="O18" s="6"/>
    </row>
    <row r="19" spans="1:17" x14ac:dyDescent="0.2">
      <c r="A19" s="13">
        <v>2021</v>
      </c>
      <c r="B19" s="26">
        <f>VLOOKUP(A1,'2021'!A40:E210,5,FALSE)</f>
        <v>2097418</v>
      </c>
      <c r="C19" s="26">
        <v>2055000</v>
      </c>
      <c r="D19" s="26">
        <f>VLOOKUP(A1,'2021'!A40:F210,6,FALSE)</f>
        <v>203030</v>
      </c>
      <c r="E19" s="17">
        <v>104000</v>
      </c>
      <c r="F19" s="4">
        <f>D19/E19</f>
        <v>1.9522115384615384</v>
      </c>
      <c r="G19" s="140"/>
      <c r="J19" s="6">
        <v>2021</v>
      </c>
      <c r="K19" s="17">
        <f>VLOOKUP(A1,'2021'!A40:B210,2,FALSE)</f>
        <v>9274679</v>
      </c>
      <c r="L19" s="17">
        <f>VLOOKUP(A1,'2021'!A40:C210,3,FALSE)</f>
        <v>4673233</v>
      </c>
      <c r="M19" s="23">
        <f>VLOOKUP(A1,'2021'!A40:D210,4,FALSE)</f>
        <v>927467947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5081287</v>
      </c>
      <c r="C20" s="26">
        <v>4820000</v>
      </c>
      <c r="D20" s="26">
        <f>VLOOKUP(A1,'2022'!A40:F210,6,FALSE)</f>
        <v>1180221</v>
      </c>
      <c r="E20" s="17">
        <v>1120000</v>
      </c>
      <c r="F20" s="4">
        <f>D20/E20</f>
        <v>1.0537687499999999</v>
      </c>
      <c r="G20" s="140"/>
      <c r="J20" s="13">
        <v>2022</v>
      </c>
      <c r="K20" s="17">
        <f>VLOOKUP(A1,'2022'!A40:B210,2,FALSE)</f>
        <v>9274679</v>
      </c>
      <c r="L20" s="17">
        <f>VLOOKUP(A1,'2022'!A40:C210,3,FALSE)</f>
        <v>5240472</v>
      </c>
      <c r="M20" s="23">
        <f>VLOOKUP(A1,'2022'!A40:D210,4,FALSE)</f>
        <v>927467947</v>
      </c>
      <c r="N20" s="23"/>
      <c r="O20" s="6"/>
    </row>
    <row r="21" spans="1:17" x14ac:dyDescent="0.2">
      <c r="A21" s="13">
        <v>2023</v>
      </c>
      <c r="B21" s="3">
        <f>VLOOKUP(A1,'2023'!A40:E210,5,FALSE)</f>
        <v>6932147</v>
      </c>
      <c r="C21" s="3">
        <v>5120000</v>
      </c>
      <c r="D21" s="26">
        <f>VLOOKUP(A1,'2023'!A40:F210,6,FALSE)</f>
        <v>1709132</v>
      </c>
      <c r="E21" s="3">
        <v>1130000</v>
      </c>
      <c r="F21" s="4">
        <f>D21/E21</f>
        <v>1.5125061946902656</v>
      </c>
      <c r="G21" s="141"/>
      <c r="J21" s="13">
        <v>2023</v>
      </c>
      <c r="K21" s="17">
        <f>VLOOKUP(A1,'2023'!A40:B210,2,FALSE)</f>
        <v>9274679</v>
      </c>
      <c r="L21" s="17">
        <f>VLOOKUP(A1,'2023'!A40:C210,3,FALSE)</f>
        <v>6725865</v>
      </c>
      <c r="M21" s="23">
        <f>VLOOKUP(A1,'2023'!A40:D210,4,FALSE)</f>
        <v>927467947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9274679</v>
      </c>
      <c r="L22" s="17">
        <f>L21</f>
        <v>6725865</v>
      </c>
      <c r="M22" s="23">
        <f>M21</f>
        <v>927467947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2023</v>
      </c>
      <c r="C31" s="60"/>
      <c r="D31" s="26">
        <f>VLOOKUP(B31,A18:D21,4,FALSE)</f>
        <v>1709132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1.8427914468940672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1.2183709460311947</v>
      </c>
      <c r="L32" s="13" t="e">
        <f>E22/N22*1000</f>
        <v>#DIV/0!</v>
      </c>
      <c r="N32" s="130" t="s">
        <v>71</v>
      </c>
      <c r="O32" s="131"/>
      <c r="P32" s="74">
        <f>K31*P26</f>
        <v>23.1086047440516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15.27837166323118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7.2518581604416354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BF374-D37D-3C46-B613-3D6C889DB487}">
  <sheetPr codeName="Sheet103"/>
  <dimension ref="A1:V32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229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I3" s="77" t="e">
        <f t="shared" ref="I3:I5" si="0">H3/$M$21*1000</f>
        <v>#DIV/0!</v>
      </c>
    </row>
    <row r="4" spans="1:22" x14ac:dyDescent="0.2">
      <c r="I4" s="77" t="e">
        <f t="shared" si="0"/>
        <v>#DIV/0!</v>
      </c>
    </row>
    <row r="5" spans="1:22" x14ac:dyDescent="0.2">
      <c r="I5" s="77" t="e">
        <f t="shared" si="0"/>
        <v>#DIV/0!</v>
      </c>
    </row>
    <row r="6" spans="1:22" x14ac:dyDescent="0.2">
      <c r="I6" s="77" t="e">
        <f>H6/$M$21*1000</f>
        <v>#DIV/0!</v>
      </c>
    </row>
    <row r="7" spans="1:22" x14ac:dyDescent="0.2">
      <c r="I7" s="77" t="e">
        <f t="shared" ref="I7:I9" si="1">H7/$M$20*1000</f>
        <v>#DIV/0!</v>
      </c>
    </row>
    <row r="8" spans="1:22" x14ac:dyDescent="0.2">
      <c r="I8" s="77" t="e">
        <f t="shared" si="1"/>
        <v>#DIV/0!</v>
      </c>
    </row>
    <row r="9" spans="1:22" x14ac:dyDescent="0.2">
      <c r="I9" s="77" t="e">
        <f t="shared" si="1"/>
        <v>#DIV/0!</v>
      </c>
    </row>
    <row r="10" spans="1:22" x14ac:dyDescent="0.2">
      <c r="I10" s="77" t="e">
        <f>H10/$M$20*1000</f>
        <v>#DIV/0!</v>
      </c>
    </row>
    <row r="11" spans="1:22" x14ac:dyDescent="0.2">
      <c r="I11" s="77"/>
    </row>
    <row r="12" spans="1:22" x14ac:dyDescent="0.2">
      <c r="I12" s="77"/>
    </row>
    <row r="14" spans="1:22" x14ac:dyDescent="0.2">
      <c r="A14" t="s">
        <v>298</v>
      </c>
    </row>
    <row r="22" spans="11:17" x14ac:dyDescent="0.2">
      <c r="K22">
        <f>K21</f>
        <v>0</v>
      </c>
    </row>
    <row r="26" spans="11:17" x14ac:dyDescent="0.2"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11:17" x14ac:dyDescent="0.2"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11:17" x14ac:dyDescent="0.2">
      <c r="K31" s="86" t="e">
        <f>SUM(I3:I6)</f>
        <v>#DIV/0!</v>
      </c>
      <c r="L31" t="e">
        <f>K31*(M22/N22)</f>
        <v>#DIV/0!</v>
      </c>
    </row>
    <row r="32" spans="11:17" x14ac:dyDescent="0.2">
      <c r="L32" t="e">
        <f>E22/N22*1000</f>
        <v>#DIV/0!</v>
      </c>
      <c r="P32" s="73"/>
      <c r="Q32" s="73"/>
    </row>
  </sheetData>
  <mergeCells count="4">
    <mergeCell ref="A1:B1"/>
    <mergeCell ref="C1:H1"/>
    <mergeCell ref="J1:R1"/>
    <mergeCell ref="S1:V1"/>
  </mergeCells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BD457-3DAF-A74B-9BA1-DC91247D42B6}">
  <sheetPr codeName="Sheet104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223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4356535</v>
      </c>
      <c r="D3" s="45">
        <v>-3198380</v>
      </c>
      <c r="E3" s="45">
        <v>998113</v>
      </c>
      <c r="F3" s="45">
        <v>-355407</v>
      </c>
      <c r="G3" s="45">
        <v>-116678</v>
      </c>
      <c r="H3" s="45">
        <v>206563</v>
      </c>
      <c r="I3" s="77">
        <f t="shared" ref="I3:I5" si="0">H3/$M$21*1000</f>
        <v>0.95500774915395481</v>
      </c>
      <c r="J3" s="45">
        <v>8340761</v>
      </c>
      <c r="K3" s="45">
        <v>20214841</v>
      </c>
      <c r="L3" s="45">
        <v>11874080</v>
      </c>
      <c r="M3" s="45">
        <v>14338558</v>
      </c>
      <c r="N3" s="45">
        <v>10894667</v>
      </c>
      <c r="O3" s="45">
        <v>3083588</v>
      </c>
      <c r="P3" s="45">
        <v>2228126</v>
      </c>
      <c r="Q3" s="45">
        <v>1794842</v>
      </c>
      <c r="R3" s="45">
        <v>7050879</v>
      </c>
      <c r="S3" s="45">
        <v>0</v>
      </c>
      <c r="T3" s="45">
        <v>0</v>
      </c>
      <c r="U3" s="45">
        <v>0</v>
      </c>
      <c r="V3" s="45">
        <v>0</v>
      </c>
    </row>
    <row r="4" spans="1:22" x14ac:dyDescent="0.2">
      <c r="B4" t="s">
        <v>21</v>
      </c>
      <c r="C4" s="45">
        <v>3808397</v>
      </c>
      <c r="D4" s="45">
        <v>-3015007</v>
      </c>
      <c r="E4" s="45">
        <v>687911</v>
      </c>
      <c r="F4" s="45">
        <v>-343365</v>
      </c>
      <c r="G4" s="45">
        <v>-132865</v>
      </c>
      <c r="H4" s="45">
        <v>98839</v>
      </c>
      <c r="I4" s="77">
        <f t="shared" si="0"/>
        <v>0.45696475612102716</v>
      </c>
      <c r="J4" s="45">
        <v>8023130</v>
      </c>
      <c r="K4" s="45">
        <v>19329149</v>
      </c>
      <c r="L4" s="45">
        <v>11306019</v>
      </c>
      <c r="M4" s="45">
        <v>13431851</v>
      </c>
      <c r="N4" s="45">
        <v>10726149</v>
      </c>
      <c r="O4" s="45">
        <v>3747234</v>
      </c>
      <c r="P4" s="45">
        <v>1656766</v>
      </c>
      <c r="Q4" s="45">
        <v>864372</v>
      </c>
      <c r="R4" s="45">
        <v>6976435</v>
      </c>
      <c r="S4" s="45">
        <v>0</v>
      </c>
      <c r="T4" s="45">
        <v>0</v>
      </c>
      <c r="U4" s="45">
        <v>0</v>
      </c>
      <c r="V4" s="45">
        <v>0</v>
      </c>
    </row>
    <row r="5" spans="1:22" x14ac:dyDescent="0.2">
      <c r="B5" t="s">
        <v>22</v>
      </c>
      <c r="C5" s="45">
        <v>2959020</v>
      </c>
      <c r="D5" s="45">
        <v>-2233046</v>
      </c>
      <c r="E5" s="45">
        <v>541049</v>
      </c>
      <c r="F5" s="45">
        <v>-191212</v>
      </c>
      <c r="G5" s="45">
        <v>-109461</v>
      </c>
      <c r="H5" s="45">
        <v>62252</v>
      </c>
      <c r="I5" s="77">
        <f t="shared" si="0"/>
        <v>0.28781118787165172</v>
      </c>
      <c r="J5" s="45">
        <v>7864561</v>
      </c>
      <c r="K5" s="45">
        <v>19863919</v>
      </c>
      <c r="L5" s="45">
        <v>11999358</v>
      </c>
      <c r="M5" s="45">
        <v>13888739</v>
      </c>
      <c r="N5" s="45">
        <v>11416532</v>
      </c>
      <c r="O5" s="45">
        <v>3747806</v>
      </c>
      <c r="P5" s="45">
        <v>1237212</v>
      </c>
      <c r="Q5" s="45">
        <v>1023136</v>
      </c>
      <c r="R5" s="45">
        <v>7675537</v>
      </c>
      <c r="S5" s="45">
        <v>1230002</v>
      </c>
      <c r="T5" s="45">
        <v>-557167</v>
      </c>
      <c r="U5" s="45">
        <v>257635</v>
      </c>
      <c r="V5" s="45">
        <v>930470</v>
      </c>
    </row>
    <row r="6" spans="1:22" x14ac:dyDescent="0.2">
      <c r="B6" t="s">
        <v>23</v>
      </c>
      <c r="C6" s="45">
        <v>2635356</v>
      </c>
      <c r="D6" s="45">
        <v>-2097366</v>
      </c>
      <c r="E6" s="45">
        <v>434079</v>
      </c>
      <c r="F6" s="45">
        <v>-175989</v>
      </c>
      <c r="G6" s="45">
        <v>-97645</v>
      </c>
      <c r="H6" s="45">
        <v>40032</v>
      </c>
      <c r="I6" s="77">
        <f>H6/$M$21*1000</f>
        <v>0.18508092065922319</v>
      </c>
      <c r="J6" s="45">
        <v>7890178</v>
      </c>
      <c r="K6" s="45">
        <v>16012354</v>
      </c>
      <c r="L6" s="45">
        <v>8122175</v>
      </c>
      <c r="M6" s="45">
        <v>10074058</v>
      </c>
      <c r="N6" s="45">
        <v>7733063</v>
      </c>
      <c r="O6" s="45">
        <v>3018263</v>
      </c>
      <c r="P6" s="45">
        <v>1635669</v>
      </c>
      <c r="Q6" s="45">
        <v>1263463</v>
      </c>
      <c r="R6" s="45">
        <v>3971955</v>
      </c>
      <c r="S6" s="45">
        <v>-617914</v>
      </c>
      <c r="T6" s="45">
        <v>1187540</v>
      </c>
      <c r="U6" s="45">
        <v>-729660</v>
      </c>
      <c r="V6" s="45">
        <v>-160034</v>
      </c>
    </row>
    <row r="7" spans="1:22" x14ac:dyDescent="0.2">
      <c r="B7" t="s">
        <v>110</v>
      </c>
      <c r="C7" s="45">
        <v>3998277</v>
      </c>
      <c r="D7" s="45">
        <v>-3012687</v>
      </c>
      <c r="E7" s="45">
        <v>893893</v>
      </c>
      <c r="F7" s="45">
        <v>-385015</v>
      </c>
      <c r="G7" s="45">
        <v>-62432</v>
      </c>
      <c r="H7" s="45">
        <v>131021</v>
      </c>
      <c r="I7" s="77">
        <f t="shared" ref="I7:I9" si="1">H7/$M$20*1000</f>
        <v>0.60557339579507308</v>
      </c>
      <c r="J7" s="45">
        <v>7849542</v>
      </c>
      <c r="K7" s="45">
        <v>16054242</v>
      </c>
      <c r="L7" s="45">
        <v>8204700</v>
      </c>
      <c r="M7" s="45">
        <v>10330798</v>
      </c>
      <c r="N7" s="45">
        <v>7825423</v>
      </c>
      <c r="O7" s="45">
        <v>3041050</v>
      </c>
      <c r="P7" s="45">
        <v>2082234</v>
      </c>
      <c r="Q7" s="45">
        <v>1869288</v>
      </c>
      <c r="R7" s="45">
        <v>3156811</v>
      </c>
      <c r="S7" s="45">
        <v>-3416648</v>
      </c>
      <c r="T7" s="45">
        <v>-318967</v>
      </c>
      <c r="U7" s="45">
        <v>3496559</v>
      </c>
      <c r="V7" s="45">
        <v>-239057</v>
      </c>
    </row>
    <row r="8" spans="1:22" x14ac:dyDescent="0.2">
      <c r="B8" t="s">
        <v>109</v>
      </c>
      <c r="C8" s="45">
        <v>3673445</v>
      </c>
      <c r="D8" s="45">
        <v>-2920200</v>
      </c>
      <c r="E8" s="45">
        <v>664635</v>
      </c>
      <c r="F8" s="45">
        <v>-332754</v>
      </c>
      <c r="G8" s="45">
        <v>-44764</v>
      </c>
      <c r="H8" s="45">
        <v>55475</v>
      </c>
      <c r="I8" s="77">
        <f t="shared" si="1"/>
        <v>0.25640305089818949</v>
      </c>
      <c r="J8" s="45">
        <v>7291946</v>
      </c>
      <c r="K8" s="45">
        <v>14264406</v>
      </c>
      <c r="L8" s="45">
        <v>6972459</v>
      </c>
      <c r="M8" s="45">
        <v>8937655</v>
      </c>
      <c r="N8" s="45">
        <v>6723127</v>
      </c>
      <c r="O8" s="45">
        <v>3242252</v>
      </c>
      <c r="P8" s="45">
        <v>1988546</v>
      </c>
      <c r="Q8" s="45">
        <v>2042381</v>
      </c>
      <c r="R8" s="45">
        <v>1480581</v>
      </c>
      <c r="S8" s="45">
        <v>-1794301</v>
      </c>
      <c r="T8" s="45">
        <v>631515</v>
      </c>
      <c r="U8" s="45">
        <v>588262</v>
      </c>
      <c r="V8" s="45">
        <v>-574523</v>
      </c>
    </row>
    <row r="9" spans="1:22" x14ac:dyDescent="0.2">
      <c r="B9" t="s">
        <v>108</v>
      </c>
      <c r="C9" s="45">
        <v>3414789</v>
      </c>
      <c r="D9" s="45">
        <v>-2546894</v>
      </c>
      <c r="E9" s="45">
        <v>675980</v>
      </c>
      <c r="F9" s="45">
        <v>-233031</v>
      </c>
      <c r="G9" s="45">
        <v>-77939</v>
      </c>
      <c r="H9" s="45">
        <v>99115</v>
      </c>
      <c r="I9" s="77">
        <f t="shared" si="1"/>
        <v>0.4581052436191807</v>
      </c>
      <c r="J9" s="45">
        <v>7198347</v>
      </c>
      <c r="K9" s="45">
        <v>13691786</v>
      </c>
      <c r="L9" s="45">
        <v>6493439</v>
      </c>
      <c r="M9" s="45">
        <v>8553437</v>
      </c>
      <c r="N9" s="45">
        <v>5117405</v>
      </c>
      <c r="O9" s="45">
        <v>2977474</v>
      </c>
      <c r="P9" s="45">
        <v>1530744</v>
      </c>
      <c r="Q9" s="45">
        <v>2598219</v>
      </c>
      <c r="R9" s="45">
        <v>1288188</v>
      </c>
      <c r="S9" s="45">
        <v>254222</v>
      </c>
      <c r="T9" s="45">
        <v>-1266462</v>
      </c>
      <c r="U9" s="45">
        <v>40272</v>
      </c>
      <c r="V9" s="45">
        <v>-971967</v>
      </c>
    </row>
    <row r="10" spans="1:22" x14ac:dyDescent="0.2">
      <c r="B10" t="s">
        <v>107</v>
      </c>
      <c r="C10" s="45">
        <v>3027769</v>
      </c>
      <c r="D10" s="45">
        <v>-2442756</v>
      </c>
      <c r="E10" s="45">
        <v>505796</v>
      </c>
      <c r="F10" s="45">
        <v>-268839</v>
      </c>
      <c r="G10" s="45">
        <v>-61539</v>
      </c>
      <c r="H10" s="45">
        <v>77283</v>
      </c>
      <c r="I10" s="77">
        <f>H10/$M$20*1000</f>
        <v>0.35719868377764358</v>
      </c>
      <c r="J10" s="45">
        <v>7660427</v>
      </c>
      <c r="K10" s="45">
        <v>15195007</v>
      </c>
      <c r="L10" s="45">
        <v>7534579</v>
      </c>
      <c r="M10" s="45">
        <v>10394981</v>
      </c>
      <c r="N10" s="45">
        <v>6128950</v>
      </c>
      <c r="O10" s="45">
        <v>2583013</v>
      </c>
      <c r="P10" s="45">
        <v>1849125</v>
      </c>
      <c r="Q10" s="45">
        <v>5560574</v>
      </c>
      <c r="R10" s="45">
        <v>247255</v>
      </c>
      <c r="S10" s="45">
        <v>-628421</v>
      </c>
      <c r="T10" s="45">
        <v>-76793</v>
      </c>
      <c r="U10" s="45">
        <v>151151</v>
      </c>
      <c r="V10" s="45">
        <v>-554063</v>
      </c>
    </row>
    <row r="11" spans="1:22" x14ac:dyDescent="0.2">
      <c r="B11" t="s">
        <v>106</v>
      </c>
      <c r="C11" s="45">
        <v>3619956</v>
      </c>
      <c r="D11" s="45">
        <v>-2861756</v>
      </c>
      <c r="E11" s="45">
        <v>708944</v>
      </c>
      <c r="F11" s="45">
        <v>-172782</v>
      </c>
      <c r="G11" s="45">
        <v>-57426</v>
      </c>
      <c r="H11" s="45">
        <v>173908</v>
      </c>
      <c r="I11" s="77"/>
      <c r="J11" s="45">
        <v>7579292</v>
      </c>
      <c r="K11" s="45">
        <v>15126798</v>
      </c>
      <c r="L11" s="45">
        <v>7547506</v>
      </c>
      <c r="M11" s="45">
        <v>10167059</v>
      </c>
      <c r="N11" s="45">
        <v>6096004</v>
      </c>
      <c r="O11" s="45">
        <v>2591910</v>
      </c>
      <c r="P11" s="45">
        <v>1747477</v>
      </c>
      <c r="Q11" s="45">
        <v>2719612</v>
      </c>
      <c r="R11" s="45">
        <v>2969112</v>
      </c>
      <c r="S11" s="45">
        <v>-1251858</v>
      </c>
      <c r="T11" s="45">
        <v>-361260</v>
      </c>
      <c r="U11" s="45">
        <v>-1351011</v>
      </c>
      <c r="V11" s="45">
        <v>-2964130</v>
      </c>
    </row>
    <row r="12" spans="1:22" x14ac:dyDescent="0.2">
      <c r="B12" t="s">
        <v>105</v>
      </c>
      <c r="C12" s="45">
        <v>2606786</v>
      </c>
      <c r="D12" s="45">
        <v>-2087311</v>
      </c>
      <c r="E12" s="45">
        <v>467396</v>
      </c>
      <c r="F12" s="45">
        <v>-293972</v>
      </c>
      <c r="G12" s="45">
        <v>-53142</v>
      </c>
      <c r="H12" s="45">
        <v>38700</v>
      </c>
      <c r="I12" s="77"/>
      <c r="J12" s="45">
        <v>6277317</v>
      </c>
      <c r="K12" s="45">
        <v>11761501</v>
      </c>
      <c r="L12" s="45">
        <v>5484183</v>
      </c>
      <c r="M12" s="45">
        <v>6779666</v>
      </c>
      <c r="N12" s="45">
        <v>4061932</v>
      </c>
      <c r="O12" s="45">
        <v>2229615</v>
      </c>
      <c r="P12" s="45">
        <v>1873414</v>
      </c>
      <c r="Q12" s="45">
        <v>2460135</v>
      </c>
      <c r="R12" s="45">
        <v>72926</v>
      </c>
      <c r="S12" s="45">
        <v>2020113</v>
      </c>
      <c r="T12" s="45">
        <v>-12954</v>
      </c>
      <c r="U12" s="45">
        <v>712158</v>
      </c>
      <c r="V12" s="45">
        <v>2719318</v>
      </c>
    </row>
    <row r="13" spans="1:22" x14ac:dyDescent="0.2">
      <c r="B13" t="s">
        <v>104</v>
      </c>
      <c r="C13" s="45">
        <v>2223858</v>
      </c>
      <c r="D13" s="45">
        <v>-1870084</v>
      </c>
      <c r="E13" s="45">
        <v>296918</v>
      </c>
      <c r="F13" s="45">
        <v>-43640</v>
      </c>
      <c r="G13" s="45">
        <v>-60090</v>
      </c>
      <c r="H13" s="45">
        <v>60316</v>
      </c>
      <c r="J13" s="45">
        <v>6240058</v>
      </c>
      <c r="K13" s="45">
        <v>12148583</v>
      </c>
      <c r="L13" s="45">
        <v>5908524</v>
      </c>
      <c r="M13" s="45">
        <v>7155732</v>
      </c>
      <c r="N13" s="45">
        <v>4400801</v>
      </c>
      <c r="O13" s="45">
        <v>2384449</v>
      </c>
      <c r="P13" s="45">
        <v>1376008</v>
      </c>
      <c r="Q13" s="45">
        <v>3156885</v>
      </c>
      <c r="R13" s="45">
        <v>116879</v>
      </c>
      <c r="S13" s="45">
        <v>-1267940</v>
      </c>
      <c r="T13" s="45">
        <v>461214</v>
      </c>
      <c r="U13" s="45">
        <v>1066203</v>
      </c>
      <c r="V13" s="45">
        <v>259476</v>
      </c>
    </row>
    <row r="14" spans="1:22" x14ac:dyDescent="0.2">
      <c r="B14" t="s">
        <v>103</v>
      </c>
      <c r="C14" s="45">
        <v>1731886</v>
      </c>
      <c r="D14" s="45">
        <v>-1304649</v>
      </c>
      <c r="E14" s="45">
        <v>375424</v>
      </c>
      <c r="F14" s="45">
        <v>-213572</v>
      </c>
      <c r="G14" s="45">
        <v>-53753</v>
      </c>
      <c r="H14" s="45">
        <v>22406</v>
      </c>
      <c r="J14" s="45">
        <v>6088491</v>
      </c>
      <c r="K14" s="45">
        <v>11929010</v>
      </c>
      <c r="L14" s="45">
        <v>5840519</v>
      </c>
      <c r="M14" s="45">
        <v>6873390</v>
      </c>
      <c r="N14" s="45">
        <v>4328358</v>
      </c>
      <c r="O14" s="45">
        <v>1586843</v>
      </c>
      <c r="P14" s="45">
        <v>1613047</v>
      </c>
      <c r="Q14" s="45">
        <v>2676966</v>
      </c>
      <c r="R14" s="45">
        <v>890752</v>
      </c>
      <c r="S14" s="45">
        <v>411732</v>
      </c>
      <c r="T14" s="45">
        <v>-206605</v>
      </c>
      <c r="U14" s="45">
        <v>-921959</v>
      </c>
      <c r="V14" s="45">
        <v>-716832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8329251</v>
      </c>
      <c r="C18" s="26">
        <v>7918000</v>
      </c>
      <c r="D18" s="26">
        <f>VLOOKUP(A1,'2020'!A40:F210,6,FALSE)</f>
        <v>188301</v>
      </c>
      <c r="E18" s="17">
        <v>305000</v>
      </c>
      <c r="F18" s="4">
        <f>D18/E18</f>
        <v>0.61738032786885244</v>
      </c>
      <c r="G18" s="139">
        <v>0</v>
      </c>
      <c r="J18" s="6">
        <v>2020</v>
      </c>
      <c r="K18" s="17">
        <f>VLOOKUP(A1,'2020'!A40:B210,2,FALSE)</f>
        <v>2163585</v>
      </c>
      <c r="L18" s="17">
        <f>VLOOKUP(A1,'2020'!A40:C210,3,FALSE)</f>
        <v>6173154</v>
      </c>
      <c r="M18" s="23">
        <f>VLOOKUP(A1,'2020'!A40:D210,4,FALSE)</f>
        <v>216358580</v>
      </c>
      <c r="N18" s="6"/>
      <c r="O18" s="6"/>
    </row>
    <row r="19" spans="1:17" x14ac:dyDescent="0.2">
      <c r="A19" s="13">
        <v>2021</v>
      </c>
      <c r="B19" s="26">
        <f>VLOOKUP(A1,'2021'!A40:E210,5,FALSE)</f>
        <v>9248572</v>
      </c>
      <c r="C19" s="26">
        <v>10025000</v>
      </c>
      <c r="D19" s="26">
        <f>VLOOKUP(A1,'2021'!A40:F210,6,FALSE)</f>
        <v>296141</v>
      </c>
      <c r="E19" s="17">
        <v>419000</v>
      </c>
      <c r="F19" s="4">
        <f>D19/E19</f>
        <v>0.70678042959427212</v>
      </c>
      <c r="G19" s="140"/>
      <c r="J19" s="6">
        <v>2021</v>
      </c>
      <c r="K19" s="17">
        <f>VLOOKUP(A1,'2021'!A40:B210,2,FALSE)</f>
        <v>2163585</v>
      </c>
      <c r="L19" s="17">
        <f>VLOOKUP(A1,'2021'!A40:C210,3,FALSE)</f>
        <v>7579653</v>
      </c>
      <c r="M19" s="23">
        <f>VLOOKUP(A1,'2021'!A40:D210,4,FALSE)</f>
        <v>216358580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13662845</v>
      </c>
      <c r="C20" s="26">
        <v>14300000</v>
      </c>
      <c r="D20" s="26">
        <f>VLOOKUP(A1,'2022'!A40:F210,6,FALSE)</f>
        <v>362895</v>
      </c>
      <c r="E20" s="17">
        <v>755000</v>
      </c>
      <c r="F20" s="4">
        <f>D20/E20</f>
        <v>0.48065562913907284</v>
      </c>
      <c r="G20" s="140"/>
      <c r="J20" s="13">
        <v>2022</v>
      </c>
      <c r="K20" s="17">
        <f>VLOOKUP(A1,'2022'!A40:B210,2,FALSE)</f>
        <v>2163585</v>
      </c>
      <c r="L20" s="17">
        <f>VLOOKUP(A1,'2022'!A40:C210,3,FALSE)</f>
        <v>7849542</v>
      </c>
      <c r="M20" s="23">
        <f>VLOOKUP(A1,'2022'!A40:D210,4,FALSE)</f>
        <v>216358580</v>
      </c>
      <c r="N20" s="23"/>
      <c r="O20" s="6"/>
    </row>
    <row r="21" spans="1:17" x14ac:dyDescent="0.2">
      <c r="A21" s="13">
        <v>2023</v>
      </c>
      <c r="B21" s="3">
        <f>VLOOKUP(A1,'2023'!A40:E210,5,FALSE)</f>
        <v>13204956</v>
      </c>
      <c r="C21" s="3">
        <v>15156000</v>
      </c>
      <c r="D21" s="26">
        <f>VLOOKUP(A1,'2023'!A40:F210,6,FALSE)</f>
        <v>407686</v>
      </c>
      <c r="E21" s="3">
        <v>840000</v>
      </c>
      <c r="F21" s="4">
        <f>D21/E21</f>
        <v>0.48534047619047621</v>
      </c>
      <c r="G21" s="141"/>
      <c r="J21" s="13">
        <v>2023</v>
      </c>
      <c r="K21" s="17">
        <f>VLOOKUP(A1,'2023'!A40:B210,2,FALSE)</f>
        <v>2162945</v>
      </c>
      <c r="L21" s="17">
        <f>VLOOKUP(A1,'2023'!A40:C210,3,FALSE)</f>
        <v>8340761</v>
      </c>
      <c r="M21" s="23">
        <f>VLOOKUP(A1,'2023'!A40:D210,4,FALSE)</f>
        <v>216294580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2162945</v>
      </c>
      <c r="L22" s="17">
        <f>L21</f>
        <v>8340761</v>
      </c>
      <c r="M22" s="23">
        <f>M21</f>
        <v>216294580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2023</v>
      </c>
      <c r="C31" s="60">
        <v>43500</v>
      </c>
      <c r="D31" s="26">
        <f>VLOOKUP(B31,A18:D21,4,FALSE)</f>
        <v>407686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1.8848646138058567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C32">
        <v>2022</v>
      </c>
      <c r="J32" s="41" t="s">
        <v>61</v>
      </c>
      <c r="K32" s="37">
        <f>E21/M21*1000</f>
        <v>3.8835924598757861</v>
      </c>
      <c r="L32" s="13" t="e">
        <f>E22/N22*1000</f>
        <v>#DIV/0!</v>
      </c>
      <c r="N32" s="130" t="s">
        <v>71</v>
      </c>
      <c r="O32" s="131"/>
      <c r="P32" s="74">
        <f>K31*P26</f>
        <v>23.63620225712544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48.700249446842356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38.562043487173831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07054-3D04-1D49-96B9-FFE5722C939C}">
  <sheetPr codeName="Sheet105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224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103</v>
      </c>
      <c r="C3" s="45">
        <v>2429830</v>
      </c>
      <c r="D3" s="45">
        <v>-1804156</v>
      </c>
      <c r="E3" s="45">
        <v>592669</v>
      </c>
      <c r="F3" s="45">
        <v>-190702</v>
      </c>
      <c r="G3" s="45">
        <v>-31798</v>
      </c>
      <c r="H3" s="45">
        <v>181812</v>
      </c>
      <c r="I3" s="77">
        <f t="shared" ref="I3:I5" si="0">H3/$M$21*1000</f>
        <v>1.8047384957127632</v>
      </c>
      <c r="J3" s="45">
        <v>3018344</v>
      </c>
      <c r="K3" s="45">
        <v>8462647</v>
      </c>
      <c r="L3" s="45">
        <v>5444302</v>
      </c>
      <c r="M3" s="45">
        <v>6727697</v>
      </c>
      <c r="N3" s="45">
        <v>5402978</v>
      </c>
      <c r="O3" s="45">
        <v>3741330</v>
      </c>
      <c r="P3" s="45">
        <v>1146436</v>
      </c>
      <c r="Q3" s="45">
        <v>1661097</v>
      </c>
      <c r="R3" s="45">
        <v>39019</v>
      </c>
      <c r="S3" s="45">
        <v>-943422</v>
      </c>
      <c r="T3" s="45">
        <v>-77367</v>
      </c>
      <c r="U3" s="45">
        <v>1914722</v>
      </c>
      <c r="V3" s="45">
        <v>893932</v>
      </c>
    </row>
    <row r="4" spans="1:22" x14ac:dyDescent="0.2">
      <c r="B4" t="s">
        <v>20</v>
      </c>
      <c r="C4" s="45">
        <v>6076816</v>
      </c>
      <c r="D4" s="45">
        <v>-4297280</v>
      </c>
      <c r="E4" s="45">
        <v>1522549</v>
      </c>
      <c r="F4" s="45">
        <v>-525225</v>
      </c>
      <c r="G4" s="45">
        <v>-144156</v>
      </c>
      <c r="H4" s="45">
        <v>246579</v>
      </c>
      <c r="I4" s="77">
        <f t="shared" si="0"/>
        <v>2.4476415942531711</v>
      </c>
      <c r="J4" s="45">
        <v>3314492</v>
      </c>
      <c r="K4" s="45">
        <v>11710282</v>
      </c>
      <c r="L4" s="45">
        <v>8395789</v>
      </c>
      <c r="M4" s="45">
        <v>9275326</v>
      </c>
      <c r="N4" s="45">
        <v>8306768</v>
      </c>
      <c r="O4" s="45">
        <v>1970165</v>
      </c>
      <c r="P4" s="45">
        <v>6565313</v>
      </c>
      <c r="Q4" s="45">
        <v>490330</v>
      </c>
      <c r="R4" s="45">
        <v>126821</v>
      </c>
      <c r="S4" s="45">
        <v>836364</v>
      </c>
      <c r="T4" s="45">
        <v>-57108</v>
      </c>
      <c r="U4" s="45">
        <v>-1216883</v>
      </c>
      <c r="V4" s="45">
        <v>-437627</v>
      </c>
    </row>
    <row r="5" spans="1:22" x14ac:dyDescent="0.2">
      <c r="B5" t="s">
        <v>21</v>
      </c>
      <c r="C5" s="45">
        <v>4551204</v>
      </c>
      <c r="D5" s="45">
        <v>-4308849</v>
      </c>
      <c r="E5" s="45">
        <v>152219</v>
      </c>
      <c r="F5" s="45">
        <v>-164897</v>
      </c>
      <c r="G5" s="45">
        <v>-164159</v>
      </c>
      <c r="H5" s="45">
        <v>-327368</v>
      </c>
      <c r="I5" s="77">
        <f t="shared" si="0"/>
        <v>-3.2495854611604069</v>
      </c>
      <c r="J5" s="45">
        <v>3070352</v>
      </c>
      <c r="K5" s="45">
        <v>12181248</v>
      </c>
      <c r="L5" s="45">
        <v>9110896</v>
      </c>
      <c r="M5" s="45">
        <v>9725845</v>
      </c>
      <c r="N5" s="45">
        <v>9008901</v>
      </c>
      <c r="O5" s="45">
        <v>2825088</v>
      </c>
      <c r="P5" s="45">
        <v>5722579</v>
      </c>
      <c r="Q5" s="45">
        <v>928151</v>
      </c>
      <c r="R5" s="45">
        <v>110930</v>
      </c>
      <c r="S5" s="45">
        <v>-463780</v>
      </c>
      <c r="T5" s="45">
        <v>450855</v>
      </c>
      <c r="U5" s="45">
        <v>498420</v>
      </c>
      <c r="V5" s="45">
        <v>485495</v>
      </c>
    </row>
    <row r="6" spans="1:22" x14ac:dyDescent="0.2">
      <c r="B6" t="s">
        <v>22</v>
      </c>
      <c r="C6" s="45">
        <v>3405597</v>
      </c>
      <c r="D6" s="45">
        <v>-2811418</v>
      </c>
      <c r="E6" s="45">
        <v>524096</v>
      </c>
      <c r="F6" s="45">
        <v>-135775</v>
      </c>
      <c r="G6" s="45">
        <v>-168438</v>
      </c>
      <c r="H6" s="45">
        <v>426787</v>
      </c>
      <c r="I6" s="77">
        <f>H6/$M$21*1000</f>
        <v>4.2364581456106478</v>
      </c>
      <c r="J6" s="45">
        <v>3392847</v>
      </c>
      <c r="K6" s="45">
        <v>12187462</v>
      </c>
      <c r="L6" s="45">
        <v>8794615</v>
      </c>
      <c r="M6" s="45">
        <v>9263462</v>
      </c>
      <c r="N6" s="45">
        <v>8706214</v>
      </c>
      <c r="O6" s="45">
        <v>2714715</v>
      </c>
      <c r="P6" s="45">
        <v>5851716</v>
      </c>
      <c r="Q6" s="45">
        <v>440361</v>
      </c>
      <c r="R6" s="45">
        <v>112730</v>
      </c>
      <c r="S6" s="45">
        <v>-590914</v>
      </c>
      <c r="T6" s="45">
        <v>18559</v>
      </c>
      <c r="U6" s="45">
        <v>593376</v>
      </c>
      <c r="V6" s="45">
        <v>21022</v>
      </c>
    </row>
    <row r="7" spans="1:22" x14ac:dyDescent="0.2">
      <c r="B7" t="s">
        <v>23</v>
      </c>
      <c r="C7" s="45">
        <v>2483556</v>
      </c>
      <c r="D7" s="45">
        <v>-2179372</v>
      </c>
      <c r="E7" s="45">
        <v>272846</v>
      </c>
      <c r="F7" s="45">
        <v>-151910</v>
      </c>
      <c r="G7" s="45">
        <v>-105502</v>
      </c>
      <c r="H7" s="45">
        <v>-80502</v>
      </c>
      <c r="I7" s="77">
        <f t="shared" ref="I7:I9" si="1">H7/$M$20*1000</f>
        <v>-0.99886665573110633</v>
      </c>
      <c r="J7" s="45">
        <v>3066926</v>
      </c>
      <c r="K7" s="45">
        <v>10936796</v>
      </c>
      <c r="L7" s="45">
        <v>7869869</v>
      </c>
      <c r="M7" s="45">
        <v>8317201</v>
      </c>
      <c r="N7" s="45">
        <v>7774548</v>
      </c>
      <c r="O7" s="45">
        <v>2742037</v>
      </c>
      <c r="P7" s="45">
        <v>4891782</v>
      </c>
      <c r="Q7" s="45">
        <v>414256</v>
      </c>
      <c r="R7" s="45">
        <v>124101</v>
      </c>
      <c r="S7" s="45">
        <v>-2709736</v>
      </c>
      <c r="T7" s="45">
        <v>-182609</v>
      </c>
      <c r="U7" s="45">
        <v>2510821</v>
      </c>
      <c r="V7" s="45">
        <v>-381524</v>
      </c>
    </row>
    <row r="8" spans="1:22" x14ac:dyDescent="0.2">
      <c r="B8" t="s">
        <v>110</v>
      </c>
      <c r="C8" s="45">
        <v>3078138</v>
      </c>
      <c r="D8" s="45">
        <v>-2329373</v>
      </c>
      <c r="E8" s="45">
        <v>732588</v>
      </c>
      <c r="F8" s="45">
        <v>-287154</v>
      </c>
      <c r="G8" s="45">
        <v>-63821</v>
      </c>
      <c r="H8" s="45">
        <v>209595</v>
      </c>
      <c r="I8" s="77">
        <f t="shared" si="1"/>
        <v>2.6006491355241015</v>
      </c>
      <c r="J8" s="45">
        <v>3152989</v>
      </c>
      <c r="K8" s="45">
        <v>8728325</v>
      </c>
      <c r="L8" s="45">
        <v>5575336</v>
      </c>
      <c r="M8" s="45">
        <v>6269248</v>
      </c>
      <c r="N8" s="45">
        <v>5464173</v>
      </c>
      <c r="O8" s="45">
        <v>2108809</v>
      </c>
      <c r="P8" s="45">
        <v>3107630</v>
      </c>
      <c r="Q8" s="45">
        <v>799542</v>
      </c>
      <c r="R8" s="45">
        <v>130936</v>
      </c>
      <c r="S8" s="45">
        <v>921860</v>
      </c>
      <c r="T8" s="45">
        <v>-470165</v>
      </c>
      <c r="U8" s="45">
        <v>-447729</v>
      </c>
      <c r="V8" s="45">
        <v>3966</v>
      </c>
    </row>
    <row r="9" spans="1:22" x14ac:dyDescent="0.2">
      <c r="B9" t="s">
        <v>109</v>
      </c>
      <c r="C9" s="45">
        <v>2849486</v>
      </c>
      <c r="D9" s="45">
        <v>-2244457</v>
      </c>
      <c r="E9" s="45">
        <v>491623</v>
      </c>
      <c r="F9" s="45">
        <v>-186369</v>
      </c>
      <c r="G9" s="45">
        <v>-66007</v>
      </c>
      <c r="H9" s="45">
        <v>63911</v>
      </c>
      <c r="I9" s="77">
        <f t="shared" si="1"/>
        <v>0.79300597295012221</v>
      </c>
      <c r="J9" s="45">
        <v>2947450</v>
      </c>
      <c r="K9" s="45">
        <v>9512656</v>
      </c>
      <c r="L9" s="45">
        <v>6565206</v>
      </c>
      <c r="M9" s="45">
        <v>7526946</v>
      </c>
      <c r="N9" s="45">
        <v>6418269</v>
      </c>
      <c r="O9" s="45">
        <v>3459731</v>
      </c>
      <c r="P9" s="45">
        <v>2967428</v>
      </c>
      <c r="Q9" s="45">
        <v>806239</v>
      </c>
      <c r="R9" s="45">
        <v>134039</v>
      </c>
      <c r="S9" s="45">
        <v>723115</v>
      </c>
      <c r="T9" s="45">
        <v>-79052</v>
      </c>
      <c r="U9" s="45">
        <v>-614779</v>
      </c>
      <c r="V9" s="45">
        <v>29283</v>
      </c>
    </row>
    <row r="10" spans="1:22" x14ac:dyDescent="0.2">
      <c r="B10" t="s">
        <v>108</v>
      </c>
      <c r="C10" s="45">
        <v>3594693</v>
      </c>
      <c r="D10" s="45">
        <v>-3175622</v>
      </c>
      <c r="E10" s="45">
        <v>371632</v>
      </c>
      <c r="F10" s="45">
        <v>-237181</v>
      </c>
      <c r="G10" s="45">
        <v>-53924</v>
      </c>
      <c r="H10" s="45">
        <v>-43936</v>
      </c>
      <c r="I10" s="77">
        <f>H10/$M$20*1000</f>
        <v>-0.5451567089786824</v>
      </c>
      <c r="J10" s="45">
        <v>2881910</v>
      </c>
      <c r="K10" s="45">
        <v>9056471</v>
      </c>
      <c r="L10" s="45">
        <v>6174560</v>
      </c>
      <c r="M10" s="45">
        <v>7202715</v>
      </c>
      <c r="N10" s="45">
        <v>6108797</v>
      </c>
      <c r="O10" s="45">
        <v>2874669</v>
      </c>
      <c r="P10" s="45">
        <v>3275710</v>
      </c>
      <c r="Q10" s="45">
        <v>768015</v>
      </c>
      <c r="R10" s="45">
        <v>138559</v>
      </c>
      <c r="S10" s="45">
        <v>-670057</v>
      </c>
      <c r="T10" s="45">
        <v>-200431</v>
      </c>
      <c r="U10" s="45">
        <v>445041</v>
      </c>
      <c r="V10" s="45">
        <v>-425446</v>
      </c>
    </row>
    <row r="11" spans="1:22" x14ac:dyDescent="0.2">
      <c r="B11" t="s">
        <v>107</v>
      </c>
      <c r="C11" s="45">
        <v>2370721</v>
      </c>
      <c r="D11" s="45">
        <v>-1792635</v>
      </c>
      <c r="E11" s="45">
        <v>552682</v>
      </c>
      <c r="F11" s="45">
        <v>-174444</v>
      </c>
      <c r="G11" s="45">
        <v>-38129</v>
      </c>
      <c r="H11" s="45">
        <v>183464</v>
      </c>
      <c r="I11" s="77"/>
      <c r="J11" s="45">
        <v>3216937</v>
      </c>
      <c r="K11" s="45">
        <v>8466174</v>
      </c>
      <c r="L11" s="45">
        <v>5249237</v>
      </c>
      <c r="M11" s="45">
        <v>6582206</v>
      </c>
      <c r="N11" s="45">
        <v>5180995</v>
      </c>
      <c r="O11" s="45">
        <v>2767458</v>
      </c>
      <c r="P11" s="45">
        <v>2456245</v>
      </c>
      <c r="Q11" s="45">
        <v>1187233</v>
      </c>
      <c r="R11" s="45">
        <v>35339</v>
      </c>
      <c r="S11" s="45">
        <v>-1146680</v>
      </c>
      <c r="T11" s="45">
        <v>27485</v>
      </c>
      <c r="U11" s="45">
        <v>511026</v>
      </c>
      <c r="V11" s="45">
        <v>-608168</v>
      </c>
    </row>
    <row r="12" spans="1:22" x14ac:dyDescent="0.2">
      <c r="B12" t="s">
        <v>106</v>
      </c>
      <c r="C12" s="45">
        <v>3190943</v>
      </c>
      <c r="D12" s="45">
        <v>-2443489</v>
      </c>
      <c r="E12" s="45">
        <v>666592</v>
      </c>
      <c r="F12" s="45">
        <v>-310575</v>
      </c>
      <c r="G12" s="45">
        <v>-42976</v>
      </c>
      <c r="H12" s="45">
        <v>160773</v>
      </c>
      <c r="I12" s="77"/>
      <c r="J12" s="45">
        <v>3036690</v>
      </c>
      <c r="K12" s="45">
        <v>7895963</v>
      </c>
      <c r="L12" s="45">
        <v>4859272</v>
      </c>
      <c r="M12" s="45">
        <v>6063524</v>
      </c>
      <c r="N12" s="45">
        <v>4789081</v>
      </c>
      <c r="O12" s="45">
        <v>2358322</v>
      </c>
      <c r="P12" s="45">
        <v>1665266</v>
      </c>
      <c r="Q12" s="45">
        <v>1798924</v>
      </c>
      <c r="R12" s="45">
        <v>133639</v>
      </c>
      <c r="S12" s="45">
        <v>1711193</v>
      </c>
      <c r="T12" s="45">
        <v>-153176</v>
      </c>
      <c r="U12" s="45">
        <v>-328845</v>
      </c>
      <c r="V12" s="45">
        <v>1229170</v>
      </c>
    </row>
    <row r="13" spans="1:22" x14ac:dyDescent="0.2">
      <c r="B13" t="s">
        <v>105</v>
      </c>
      <c r="C13" s="45">
        <v>2062100</v>
      </c>
      <c r="D13" s="45">
        <v>-1638455</v>
      </c>
      <c r="E13" s="45">
        <v>353912</v>
      </c>
      <c r="F13" s="45">
        <v>-172592</v>
      </c>
      <c r="G13" s="45">
        <v>-40624</v>
      </c>
      <c r="H13" s="45">
        <v>31668</v>
      </c>
      <c r="J13" s="45">
        <v>2880631</v>
      </c>
      <c r="K13" s="45">
        <v>8143868</v>
      </c>
      <c r="L13" s="45">
        <v>5263237</v>
      </c>
      <c r="M13" s="45">
        <v>6343389</v>
      </c>
      <c r="N13" s="45">
        <v>5188203</v>
      </c>
      <c r="O13" s="45">
        <v>4119608</v>
      </c>
      <c r="P13" s="45">
        <v>1449916</v>
      </c>
      <c r="Q13" s="45">
        <v>571450</v>
      </c>
      <c r="R13" s="45">
        <v>38996</v>
      </c>
      <c r="S13" s="45">
        <v>-441857</v>
      </c>
      <c r="T13" s="45">
        <v>-41183</v>
      </c>
      <c r="U13" s="45">
        <v>253322</v>
      </c>
      <c r="V13" s="45">
        <v>-229719</v>
      </c>
    </row>
    <row r="14" spans="1:22" x14ac:dyDescent="0.2">
      <c r="B14" t="s">
        <v>104</v>
      </c>
      <c r="C14" s="45">
        <v>2766513</v>
      </c>
      <c r="D14" s="45">
        <v>-2375290</v>
      </c>
      <c r="E14" s="45">
        <v>349573</v>
      </c>
      <c r="F14" s="45">
        <v>-182287</v>
      </c>
      <c r="G14" s="45">
        <v>-38740</v>
      </c>
      <c r="H14" s="45">
        <v>47071</v>
      </c>
      <c r="J14" s="45">
        <v>2866205</v>
      </c>
      <c r="K14" s="45">
        <v>8463075</v>
      </c>
      <c r="L14" s="45">
        <v>5596870</v>
      </c>
      <c r="M14" s="45">
        <v>6676646</v>
      </c>
      <c r="N14" s="45">
        <v>5520671</v>
      </c>
      <c r="O14" s="45">
        <v>4210351</v>
      </c>
      <c r="P14" s="45">
        <v>1446684</v>
      </c>
      <c r="Q14" s="45">
        <v>803016</v>
      </c>
      <c r="R14" s="45">
        <v>39019</v>
      </c>
      <c r="S14" s="45">
        <v>-297786</v>
      </c>
      <c r="T14" s="45">
        <v>-85123</v>
      </c>
      <c r="U14" s="45">
        <v>-477506</v>
      </c>
      <c r="V14" s="45">
        <v>-860416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7505793</v>
      </c>
      <c r="C18" s="75"/>
      <c r="D18" s="26">
        <f>VLOOKUP(A1,'2020'!A40:F210,6,FALSE)</f>
        <v>359155</v>
      </c>
      <c r="E18" s="17">
        <v>360000</v>
      </c>
      <c r="F18" s="4">
        <f>D18/E18</f>
        <v>0.99765277777777783</v>
      </c>
      <c r="G18" s="139">
        <v>0</v>
      </c>
      <c r="J18" s="6">
        <v>2020</v>
      </c>
      <c r="K18" s="17">
        <f>VLOOKUP(A1,'2020'!A40:B210,2,FALSE)</f>
        <v>805933</v>
      </c>
      <c r="L18" s="17">
        <f>VLOOKUP(A1,'2020'!A40:C210,3,FALSE)</f>
        <v>2837438</v>
      </c>
      <c r="M18" s="23">
        <f>VLOOKUP(A1,'2020'!A40:D210,4,FALSE)</f>
        <v>80593340</v>
      </c>
      <c r="N18" s="6"/>
      <c r="O18" s="6"/>
    </row>
    <row r="19" spans="1:17" x14ac:dyDescent="0.2">
      <c r="A19" s="13">
        <v>2021</v>
      </c>
      <c r="B19" s="26">
        <f>VLOOKUP(A1,'2021'!A40:E210,5,FALSE)</f>
        <v>10224140</v>
      </c>
      <c r="C19" s="76"/>
      <c r="D19" s="26">
        <f>VLOOKUP(A1,'2021'!A40:F210,6,FALSE)</f>
        <v>417777</v>
      </c>
      <c r="E19" s="17">
        <v>400000</v>
      </c>
      <c r="F19" s="4">
        <f>D19/E19</f>
        <v>1.0444424999999999</v>
      </c>
      <c r="G19" s="140"/>
      <c r="J19" s="6">
        <v>2021</v>
      </c>
      <c r="K19" s="17">
        <f>VLOOKUP(A1,'2021'!A40:B210,2,FALSE)</f>
        <v>805933</v>
      </c>
      <c r="L19" s="17">
        <f>VLOOKUP(A1,'2021'!A40:C210,3,FALSE)</f>
        <v>3033198</v>
      </c>
      <c r="M19" s="23">
        <f>VLOOKUP(A1,'2021'!A40:D210,4,FALSE)</f>
        <v>80593340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11690615</v>
      </c>
      <c r="C20" s="76"/>
      <c r="D20" s="26">
        <f>VLOOKUP(A1,'2022'!A40:F210,6,FALSE)</f>
        <v>412441</v>
      </c>
      <c r="E20" s="17">
        <v>400000</v>
      </c>
      <c r="F20" s="4">
        <f>D20/E20</f>
        <v>1.0311025</v>
      </c>
      <c r="G20" s="140"/>
      <c r="J20" s="13">
        <v>2022</v>
      </c>
      <c r="K20" s="17">
        <f>VLOOKUP(A1,'2022'!A40:B210,2,FALSE)</f>
        <v>805933</v>
      </c>
      <c r="L20" s="17">
        <f>VLOOKUP(A1,'2022'!A40:C210,3,FALSE)</f>
        <v>3152394</v>
      </c>
      <c r="M20" s="23">
        <f>VLOOKUP(A1,'2022'!A40:D210,4,FALSE)</f>
        <v>80593340</v>
      </c>
      <c r="N20" s="23"/>
      <c r="O20" s="6"/>
    </row>
    <row r="21" spans="1:17" x14ac:dyDescent="0.2">
      <c r="A21" s="13">
        <v>2023</v>
      </c>
      <c r="B21" s="3">
        <f>VLOOKUP(A1,'2023'!A40:E210,5,FALSE)</f>
        <v>16068634</v>
      </c>
      <c r="C21" s="76"/>
      <c r="D21" s="26">
        <f>VLOOKUP(A1,'2023'!A40:F210,6,FALSE)</f>
        <v>265496</v>
      </c>
      <c r="E21" s="3">
        <v>400000</v>
      </c>
      <c r="F21" s="4">
        <f>D21/E21</f>
        <v>0.66374</v>
      </c>
      <c r="G21" s="141"/>
      <c r="J21" s="13">
        <v>2023</v>
      </c>
      <c r="K21" s="17">
        <f>VLOOKUP(A1,'2023'!A40:B210,2,FALSE)</f>
        <v>1007414</v>
      </c>
      <c r="L21" s="17">
        <f>VLOOKUP(A1,'2023'!A40:C210,3,FALSE)</f>
        <v>3314492</v>
      </c>
      <c r="M21" s="23">
        <f>VLOOKUP(A1,'2023'!A40:D210,4,FALSE)</f>
        <v>100741465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1007414</v>
      </c>
      <c r="L22" s="17">
        <f>L21</f>
        <v>3314492</v>
      </c>
      <c r="M22" s="23">
        <f>M21</f>
        <v>100741465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60">
        <v>44000</v>
      </c>
      <c r="D31" s="26">
        <f>VLOOKUP(B31,A18:D21,4,FALSE)</f>
        <v>417777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5.2392527744161743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3.9705596895975259</v>
      </c>
      <c r="L32" s="13" t="e">
        <f>E22/N22*1000</f>
        <v>#DIV/0!</v>
      </c>
      <c r="N32" s="130" t="s">
        <v>71</v>
      </c>
      <c r="O32" s="131"/>
      <c r="P32" s="74">
        <f>K31*P26</f>
        <v>65.700229791178828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49.79081850755297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29.961297465745609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7D560-FC19-DC41-BE7E-DBCEB2AA1A18}">
  <sheetPr codeName="Sheet106"/>
  <dimension ref="A1:V37"/>
  <sheetViews>
    <sheetView topLeftCell="A3" workbookViewId="0">
      <selection activeCell="G22" sqref="G22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243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14695806</v>
      </c>
      <c r="D3" s="45">
        <v>-9058549</v>
      </c>
      <c r="E3" s="45">
        <v>5631863</v>
      </c>
      <c r="F3" s="45">
        <v>-1316156</v>
      </c>
      <c r="G3" s="45">
        <v>-206644</v>
      </c>
      <c r="H3" s="45">
        <v>1728399</v>
      </c>
      <c r="I3" s="77">
        <f t="shared" ref="I3:I5" si="0">H3/$M$21*1000</f>
        <v>1.360977449152051</v>
      </c>
      <c r="J3" s="45">
        <v>29948354</v>
      </c>
      <c r="K3" s="45">
        <v>60325276</v>
      </c>
      <c r="L3" s="45">
        <v>30376921</v>
      </c>
      <c r="M3" s="45">
        <v>36709543</v>
      </c>
      <c r="N3" s="45">
        <v>29667280</v>
      </c>
      <c r="O3" s="45">
        <v>1593411</v>
      </c>
      <c r="P3" s="45">
        <v>9533935</v>
      </c>
      <c r="Q3" s="45">
        <v>8279156</v>
      </c>
      <c r="R3" s="45">
        <v>16104205</v>
      </c>
      <c r="S3" s="45">
        <v>3975063</v>
      </c>
      <c r="T3" s="45">
        <v>2232352</v>
      </c>
      <c r="U3" s="45">
        <v>-5125627</v>
      </c>
      <c r="V3" s="45">
        <v>1081787</v>
      </c>
    </row>
    <row r="4" spans="1:22" x14ac:dyDescent="0.2">
      <c r="B4" t="s">
        <v>21</v>
      </c>
      <c r="C4" s="45">
        <v>13761831</v>
      </c>
      <c r="D4" s="45">
        <v>-8265376</v>
      </c>
      <c r="E4" s="45">
        <v>5496368</v>
      </c>
      <c r="F4" s="45">
        <v>-1434174</v>
      </c>
      <c r="G4" s="45">
        <v>-265654</v>
      </c>
      <c r="H4" s="45">
        <v>1739340</v>
      </c>
      <c r="I4" s="77">
        <f t="shared" si="0"/>
        <v>1.3695926209215166</v>
      </c>
      <c r="J4" s="45">
        <v>28405655</v>
      </c>
      <c r="K4" s="45">
        <v>62112676</v>
      </c>
      <c r="L4" s="45">
        <v>33707020</v>
      </c>
      <c r="M4" s="45">
        <v>39531943</v>
      </c>
      <c r="N4" s="45">
        <v>33050415</v>
      </c>
      <c r="O4" s="45">
        <v>1757547</v>
      </c>
      <c r="P4" s="45">
        <v>9819319</v>
      </c>
      <c r="Q4" s="45">
        <v>7153625</v>
      </c>
      <c r="R4" s="45">
        <v>19618195</v>
      </c>
      <c r="S4" s="45">
        <v>3703972</v>
      </c>
      <c r="T4" s="45">
        <v>-103411</v>
      </c>
      <c r="U4" s="45">
        <v>-2708279</v>
      </c>
      <c r="V4" s="45">
        <v>892281</v>
      </c>
    </row>
    <row r="5" spans="1:22" x14ac:dyDescent="0.2">
      <c r="B5" t="s">
        <v>22</v>
      </c>
      <c r="C5" s="45">
        <v>12484515</v>
      </c>
      <c r="D5" s="45">
        <v>-7850539</v>
      </c>
      <c r="E5" s="45">
        <v>4633824</v>
      </c>
      <c r="F5" s="45">
        <v>-1238296</v>
      </c>
      <c r="G5" s="45">
        <v>-212364</v>
      </c>
      <c r="H5" s="45">
        <v>1509219</v>
      </c>
      <c r="I5" s="77">
        <f t="shared" si="0"/>
        <v>1.1883905422485255</v>
      </c>
      <c r="J5" s="45">
        <v>28595327</v>
      </c>
      <c r="K5" s="45">
        <v>60524394</v>
      </c>
      <c r="L5" s="45">
        <v>31929066</v>
      </c>
      <c r="M5" s="45">
        <v>38758427</v>
      </c>
      <c r="N5" s="45">
        <v>31286939</v>
      </c>
      <c r="O5" s="45">
        <v>2028260</v>
      </c>
      <c r="P5" s="45">
        <v>9006495</v>
      </c>
      <c r="Q5" s="45">
        <v>6236475</v>
      </c>
      <c r="R5" s="45">
        <v>20451941</v>
      </c>
      <c r="S5" s="45">
        <v>3267770</v>
      </c>
      <c r="T5" s="45">
        <v>-7116924</v>
      </c>
      <c r="U5" s="45">
        <v>6833629</v>
      </c>
      <c r="V5" s="45">
        <v>2984475</v>
      </c>
    </row>
    <row r="6" spans="1:22" x14ac:dyDescent="0.2">
      <c r="B6" t="s">
        <v>23</v>
      </c>
      <c r="C6" s="45">
        <v>11683021</v>
      </c>
      <c r="D6" s="45">
        <v>-7113499</v>
      </c>
      <c r="E6" s="45">
        <v>4567879</v>
      </c>
      <c r="F6" s="45">
        <v>-1101871</v>
      </c>
      <c r="G6" s="45">
        <v>-147985</v>
      </c>
      <c r="H6" s="45">
        <v>1493562</v>
      </c>
      <c r="I6" s="77">
        <f>H6/$M$21*1000</f>
        <v>1.1760618936428657</v>
      </c>
      <c r="J6" s="45">
        <v>27061179</v>
      </c>
      <c r="K6" s="45">
        <v>50741161</v>
      </c>
      <c r="L6" s="45">
        <v>23679982</v>
      </c>
      <c r="M6" s="45">
        <v>29524492</v>
      </c>
      <c r="N6" s="45">
        <v>23043504</v>
      </c>
      <c r="O6" s="45">
        <v>2085309</v>
      </c>
      <c r="P6" s="45">
        <v>9293933</v>
      </c>
      <c r="Q6" s="45">
        <v>3289424</v>
      </c>
      <c r="R6" s="45">
        <v>13860719</v>
      </c>
      <c r="S6" s="45">
        <v>-1426695</v>
      </c>
      <c r="T6" s="45">
        <v>-1559114</v>
      </c>
      <c r="U6" s="45">
        <v>-168106</v>
      </c>
      <c r="V6" s="45">
        <v>-3153916</v>
      </c>
    </row>
    <row r="7" spans="1:22" x14ac:dyDescent="0.2">
      <c r="B7" t="s">
        <v>110</v>
      </c>
      <c r="C7" s="45">
        <v>13053462</v>
      </c>
      <c r="D7" s="45">
        <v>-7801152</v>
      </c>
      <c r="E7" s="45">
        <v>5241273</v>
      </c>
      <c r="F7" s="45">
        <v>-1481341</v>
      </c>
      <c r="G7" s="45">
        <v>-156583</v>
      </c>
      <c r="H7" s="45">
        <v>1351601</v>
      </c>
      <c r="I7" s="77">
        <f t="shared" ref="I7:I9" si="1">H7/$M$20*1000</f>
        <v>1.2320585795254557</v>
      </c>
      <c r="J7" s="45">
        <v>25342980</v>
      </c>
      <c r="K7" s="45">
        <v>51655408</v>
      </c>
      <c r="L7" s="45">
        <v>26312427</v>
      </c>
      <c r="M7" s="45">
        <v>30933924</v>
      </c>
      <c r="N7" s="45">
        <v>24534231</v>
      </c>
      <c r="O7" s="45">
        <v>1965787</v>
      </c>
      <c r="P7" s="45">
        <v>8510152</v>
      </c>
      <c r="Q7" s="45">
        <v>6440177</v>
      </c>
      <c r="R7" s="45">
        <v>13036072</v>
      </c>
      <c r="S7" s="45">
        <v>1998631</v>
      </c>
      <c r="T7" s="45">
        <v>6703995</v>
      </c>
      <c r="U7" s="45">
        <v>-5991386</v>
      </c>
      <c r="V7" s="45">
        <v>2711239</v>
      </c>
    </row>
    <row r="8" spans="1:22" x14ac:dyDescent="0.2">
      <c r="B8" t="s">
        <v>109</v>
      </c>
      <c r="C8" s="45">
        <v>11148779</v>
      </c>
      <c r="D8" s="45">
        <v>-6789073</v>
      </c>
      <c r="E8" s="45">
        <v>4359485</v>
      </c>
      <c r="F8" s="45">
        <v>-1131402</v>
      </c>
      <c r="G8" s="45">
        <v>-166542</v>
      </c>
      <c r="H8" s="45">
        <v>1453716</v>
      </c>
      <c r="I8" s="77">
        <f t="shared" si="1"/>
        <v>1.3251420130596434</v>
      </c>
      <c r="J8" s="45">
        <v>24055768</v>
      </c>
      <c r="K8" s="45">
        <v>55127101</v>
      </c>
      <c r="L8" s="45">
        <v>31071333</v>
      </c>
      <c r="M8" s="45">
        <v>35269474</v>
      </c>
      <c r="N8" s="45">
        <v>28697860</v>
      </c>
      <c r="O8" s="45">
        <v>2188156</v>
      </c>
      <c r="P8" s="45">
        <v>8184661</v>
      </c>
      <c r="Q8" s="45">
        <v>3737291</v>
      </c>
      <c r="R8" s="45">
        <v>20389025</v>
      </c>
      <c r="S8" s="45">
        <v>2818884</v>
      </c>
      <c r="T8" s="45">
        <v>530746</v>
      </c>
      <c r="U8" s="45">
        <v>-4814654</v>
      </c>
      <c r="V8" s="45">
        <v>-1465023</v>
      </c>
    </row>
    <row r="9" spans="1:22" x14ac:dyDescent="0.2">
      <c r="B9" t="s">
        <v>108</v>
      </c>
      <c r="C9" s="45">
        <v>10096707</v>
      </c>
      <c r="D9" s="45">
        <v>-6253371</v>
      </c>
      <c r="E9" s="45">
        <v>3842688</v>
      </c>
      <c r="F9" s="45">
        <v>-1013823</v>
      </c>
      <c r="G9" s="45">
        <v>-176780</v>
      </c>
      <c r="H9" s="45">
        <v>1250820</v>
      </c>
      <c r="I9" s="77">
        <f t="shared" si="1"/>
        <v>1.1401911602921502</v>
      </c>
      <c r="J9" s="45">
        <v>23411673</v>
      </c>
      <c r="K9" s="45">
        <v>56295551</v>
      </c>
      <c r="L9" s="45">
        <v>32883878</v>
      </c>
      <c r="M9" s="45">
        <v>37159706</v>
      </c>
      <c r="N9" s="45">
        <v>30416062</v>
      </c>
      <c r="O9" s="45">
        <v>2207460</v>
      </c>
      <c r="P9" s="45">
        <v>7494546</v>
      </c>
      <c r="Q9" s="45">
        <v>5219950</v>
      </c>
      <c r="R9" s="45">
        <v>21520473</v>
      </c>
      <c r="S9" s="45">
        <v>2035298</v>
      </c>
      <c r="T9" s="45">
        <v>4933</v>
      </c>
      <c r="U9" s="45">
        <v>-1627419</v>
      </c>
      <c r="V9" s="45">
        <v>412812</v>
      </c>
    </row>
    <row r="10" spans="1:22" x14ac:dyDescent="0.2">
      <c r="B10" t="s">
        <v>107</v>
      </c>
      <c r="C10" s="45">
        <v>9731832</v>
      </c>
      <c r="D10" s="45">
        <v>-5776932</v>
      </c>
      <c r="E10" s="45">
        <v>3953321</v>
      </c>
      <c r="F10" s="45">
        <v>-1007092</v>
      </c>
      <c r="G10" s="45">
        <v>-145819</v>
      </c>
      <c r="H10" s="45">
        <v>1238879</v>
      </c>
      <c r="I10" s="77">
        <f>H10/$M$20*1000</f>
        <v>1.1293062826558407</v>
      </c>
      <c r="J10" s="45">
        <v>22959401</v>
      </c>
      <c r="K10" s="45">
        <v>55601299</v>
      </c>
      <c r="L10" s="45">
        <v>32641897</v>
      </c>
      <c r="M10" s="45">
        <v>36617350</v>
      </c>
      <c r="N10" s="45">
        <v>30137625</v>
      </c>
      <c r="O10" s="45">
        <v>1841894</v>
      </c>
      <c r="P10" s="45">
        <v>7635393</v>
      </c>
      <c r="Q10" s="45">
        <v>4825840</v>
      </c>
      <c r="R10" s="45">
        <v>21606129</v>
      </c>
      <c r="S10" s="45">
        <v>-1838499</v>
      </c>
      <c r="T10" s="45">
        <v>-1442871</v>
      </c>
      <c r="U10" s="45">
        <v>2660152</v>
      </c>
      <c r="V10" s="45">
        <v>-621218</v>
      </c>
    </row>
    <row r="11" spans="1:22" x14ac:dyDescent="0.2">
      <c r="B11" t="s">
        <v>106</v>
      </c>
      <c r="C11" s="45">
        <v>10714772</v>
      </c>
      <c r="D11" s="45">
        <v>-6609687</v>
      </c>
      <c r="E11" s="45">
        <v>4094368</v>
      </c>
      <c r="F11" s="45">
        <v>-1225942</v>
      </c>
      <c r="G11" s="45">
        <v>-138051</v>
      </c>
      <c r="H11" s="45">
        <v>1301522</v>
      </c>
      <c r="I11" s="77"/>
      <c r="J11" s="45">
        <v>21420176</v>
      </c>
      <c r="K11" s="45">
        <v>53696643</v>
      </c>
      <c r="L11" s="45">
        <v>32276466</v>
      </c>
      <c r="M11" s="45">
        <v>35116784</v>
      </c>
      <c r="N11" s="45">
        <v>29811587</v>
      </c>
      <c r="O11" s="45">
        <v>1507342</v>
      </c>
      <c r="P11" s="45">
        <v>6882319</v>
      </c>
      <c r="Q11" s="45">
        <v>5417845</v>
      </c>
      <c r="R11" s="45">
        <v>20730720</v>
      </c>
      <c r="S11" s="45">
        <v>2934267</v>
      </c>
      <c r="T11" s="45">
        <v>-5189760</v>
      </c>
      <c r="U11" s="45">
        <v>2230747</v>
      </c>
      <c r="V11" s="45">
        <v>-24745</v>
      </c>
    </row>
    <row r="12" spans="1:22" x14ac:dyDescent="0.2">
      <c r="B12" t="s">
        <v>105</v>
      </c>
      <c r="C12" s="45">
        <v>8687049</v>
      </c>
      <c r="D12" s="45">
        <v>-5474243</v>
      </c>
      <c r="E12" s="45">
        <v>3250928</v>
      </c>
      <c r="F12" s="45">
        <v>-804023</v>
      </c>
      <c r="G12" s="45">
        <v>-120148</v>
      </c>
      <c r="H12" s="45">
        <v>1124838</v>
      </c>
      <c r="I12" s="77"/>
      <c r="J12" s="45">
        <v>20324133</v>
      </c>
      <c r="K12" s="45">
        <v>48244877</v>
      </c>
      <c r="L12" s="45">
        <v>27920744</v>
      </c>
      <c r="M12" s="45">
        <v>30655506</v>
      </c>
      <c r="N12" s="45">
        <v>25891181</v>
      </c>
      <c r="O12" s="45">
        <v>1955072</v>
      </c>
      <c r="P12" s="45">
        <v>6654818</v>
      </c>
      <c r="Q12" s="45">
        <v>5446784</v>
      </c>
      <c r="R12" s="45">
        <v>16055301</v>
      </c>
      <c r="S12" s="45">
        <v>1588386</v>
      </c>
      <c r="T12" s="45">
        <v>-822806</v>
      </c>
      <c r="U12" s="45">
        <v>-280991</v>
      </c>
      <c r="V12" s="45">
        <v>484588</v>
      </c>
    </row>
    <row r="13" spans="1:22" x14ac:dyDescent="0.2">
      <c r="B13" t="s">
        <v>104</v>
      </c>
      <c r="C13" s="45">
        <v>8625504</v>
      </c>
      <c r="D13" s="45">
        <v>-5201526</v>
      </c>
      <c r="E13" s="45">
        <v>3440181</v>
      </c>
      <c r="F13" s="45">
        <v>-829919</v>
      </c>
      <c r="G13" s="45">
        <v>-124530</v>
      </c>
      <c r="H13" s="45">
        <v>1000031</v>
      </c>
      <c r="J13" s="45">
        <v>20057528</v>
      </c>
      <c r="K13" s="45">
        <v>46980501</v>
      </c>
      <c r="L13" s="45">
        <v>26922972</v>
      </c>
      <c r="M13" s="45">
        <v>29634333</v>
      </c>
      <c r="N13" s="45">
        <v>24989658</v>
      </c>
      <c r="O13" s="45">
        <v>1849606</v>
      </c>
      <c r="P13" s="45">
        <v>6675995</v>
      </c>
      <c r="Q13" s="45">
        <v>4978881</v>
      </c>
      <c r="R13" s="45">
        <v>15532505</v>
      </c>
      <c r="S13" s="45">
        <v>2101896</v>
      </c>
      <c r="T13" s="45">
        <v>-2163619</v>
      </c>
      <c r="U13" s="45">
        <v>-95253</v>
      </c>
      <c r="V13" s="45">
        <v>-156976</v>
      </c>
    </row>
    <row r="14" spans="1:22" x14ac:dyDescent="0.2">
      <c r="B14" t="s">
        <v>103</v>
      </c>
      <c r="C14" s="45">
        <v>7605674</v>
      </c>
      <c r="D14" s="45">
        <v>-4691800</v>
      </c>
      <c r="E14" s="45">
        <v>2894526</v>
      </c>
      <c r="F14" s="45">
        <v>-852114</v>
      </c>
      <c r="G14" s="45">
        <v>-99817</v>
      </c>
      <c r="H14" s="45">
        <v>906142</v>
      </c>
      <c r="J14" s="45">
        <v>19730300</v>
      </c>
      <c r="K14" s="45">
        <v>44474278</v>
      </c>
      <c r="L14" s="45">
        <v>24743977</v>
      </c>
      <c r="M14" s="45">
        <v>27905525</v>
      </c>
      <c r="N14" s="45">
        <v>22968032</v>
      </c>
      <c r="O14" s="45">
        <v>1638474</v>
      </c>
      <c r="P14" s="45">
        <v>6051076</v>
      </c>
      <c r="Q14" s="45">
        <v>5162685</v>
      </c>
      <c r="R14" s="45">
        <v>14057681</v>
      </c>
      <c r="S14" s="45">
        <v>-782504</v>
      </c>
      <c r="T14" s="45">
        <v>-2239092</v>
      </c>
      <c r="U14" s="45">
        <v>3510160</v>
      </c>
      <c r="V14" s="45">
        <v>488563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29830401</v>
      </c>
      <c r="C18" s="26">
        <v>32450000</v>
      </c>
      <c r="D18" s="26">
        <f>VLOOKUP(A1,'2020'!A40:F210,6,FALSE)</f>
        <v>3538008</v>
      </c>
      <c r="E18" s="17">
        <v>4408000</v>
      </c>
      <c r="F18" s="4">
        <f>D18/E18</f>
        <v>0.80263339382940113</v>
      </c>
      <c r="G18" s="139">
        <v>-0.1</v>
      </c>
      <c r="J18" s="6">
        <v>2020</v>
      </c>
      <c r="K18" s="17">
        <f>VLOOKUP(A1,'2020'!A40:B210,2,FALSE)</f>
        <v>7839875</v>
      </c>
      <c r="L18" s="17">
        <f>VLOOKUP(A1,'2020'!A40:C210,3,FALSE)</f>
        <v>18605667</v>
      </c>
      <c r="M18" s="23">
        <f>VLOOKUP(A1,'2020'!A40:D210,4,FALSE)</f>
        <v>783990000</v>
      </c>
      <c r="N18" s="6"/>
      <c r="O18" s="6"/>
    </row>
    <row r="19" spans="1:17" x14ac:dyDescent="0.2">
      <c r="A19" s="13">
        <v>2021</v>
      </c>
      <c r="B19" s="26">
        <f>VLOOKUP(A1,'2021'!A40:E210,5,FALSE)</f>
        <v>35657262</v>
      </c>
      <c r="C19" s="26">
        <v>34720000</v>
      </c>
      <c r="D19" s="26">
        <f>VLOOKUP(A1,'2021'!A40:F210,6,FALSE)</f>
        <v>4337411</v>
      </c>
      <c r="E19" s="17">
        <v>4968000</v>
      </c>
      <c r="F19" s="4">
        <f>D19/E19</f>
        <v>0.87306984702093393</v>
      </c>
      <c r="G19" s="140"/>
      <c r="J19" s="6">
        <v>2021</v>
      </c>
      <c r="K19" s="17">
        <f>VLOOKUP(A1,'2021'!A40:B210,2,FALSE)</f>
        <v>9075516</v>
      </c>
      <c r="L19" s="17">
        <f>VLOOKUP(A1,'2021'!A40:C210,3,FALSE)</f>
        <v>21417985</v>
      </c>
      <c r="M19" s="23">
        <f>VLOOKUP(A1,'2021'!A40:D210,4,FALSE)</f>
        <v>907551649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44009527</v>
      </c>
      <c r="C20" s="26">
        <v>42420000</v>
      </c>
      <c r="D20" s="26">
        <f>VLOOKUP(A1,'2022'!A40:F210,6,FALSE)</f>
        <v>5310108</v>
      </c>
      <c r="E20" s="17">
        <v>6094400</v>
      </c>
      <c r="F20" s="4">
        <f>D20/E20</f>
        <v>0.87130939879233393</v>
      </c>
      <c r="G20" s="140"/>
      <c r="J20" s="13">
        <v>2022</v>
      </c>
      <c r="K20" s="17">
        <f>VLOOKUP(A1,'2022'!A40:B210,2,FALSE)</f>
        <v>10970265</v>
      </c>
      <c r="L20" s="17">
        <f>VLOOKUP(A1,'2022'!A40:C210,3,FALSE)</f>
        <v>25356124</v>
      </c>
      <c r="M20" s="23">
        <f>VLOOKUP(A1,'2022'!A40:D210,4,FALSE)</f>
        <v>1097026572</v>
      </c>
      <c r="N20" s="23"/>
      <c r="O20" s="6"/>
    </row>
    <row r="21" spans="1:17" x14ac:dyDescent="0.2">
      <c r="A21" s="13">
        <v>2023</v>
      </c>
      <c r="B21" s="3">
        <f>VLOOKUP(A1,'2023'!A40:E210,5,FALSE)</f>
        <v>52617900</v>
      </c>
      <c r="C21" s="3">
        <v>52289000</v>
      </c>
      <c r="D21" s="26">
        <f>VLOOKUP(A1,'2023'!A40:F210,6,FALSE)</f>
        <v>6470522</v>
      </c>
      <c r="E21" s="3">
        <v>7244000</v>
      </c>
      <c r="F21" s="4">
        <f>D21/E21</f>
        <v>0.8932250138045279</v>
      </c>
      <c r="G21" s="141"/>
      <c r="J21" s="13">
        <v>2023</v>
      </c>
      <c r="K21" s="17">
        <f>VLOOKUP(A1,'2023'!A40:B210,2,FALSE)</f>
        <v>12699688</v>
      </c>
      <c r="L21" s="17">
        <f>VLOOKUP(A1,'2023'!A40:C210,3,FALSE)</f>
        <v>29948354</v>
      </c>
      <c r="M21" s="23">
        <f>VLOOKUP(A1,'2023'!A40:D210,4,FALSE)</f>
        <v>1269968875</v>
      </c>
      <c r="N21" s="39"/>
      <c r="O21" s="6"/>
    </row>
    <row r="22" spans="1:17" x14ac:dyDescent="0.2">
      <c r="A22" s="13">
        <v>2024</v>
      </c>
      <c r="B22" s="3"/>
      <c r="C22" s="3">
        <v>63624000</v>
      </c>
      <c r="D22" s="26"/>
      <c r="E22" s="3">
        <v>9410000</v>
      </c>
      <c r="F22" s="3"/>
      <c r="G22" s="3">
        <f>E22 + E22 * G18</f>
        <v>8469000</v>
      </c>
      <c r="J22" s="13">
        <v>2024</v>
      </c>
      <c r="K22" s="17">
        <f>K21</f>
        <v>12699688</v>
      </c>
      <c r="L22" s="17">
        <f>L21</f>
        <v>29948354</v>
      </c>
      <c r="M22" s="23">
        <f>M21</f>
        <v>1269968875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146883.04900284705</v>
      </c>
      <c r="L26" s="60">
        <f>K26-K26*(100%-(VLOOKUP(B31,J18:K21,2,FALSE)/K22))</f>
        <v>146883.04900284705</v>
      </c>
      <c r="M26" s="60">
        <f>K26-K26*(100%-(VLOOKUP(B31,J18:L21,3,FALSE)/L22))</f>
        <v>146883.04900284705</v>
      </c>
      <c r="N26" s="39">
        <f>K26-K26*(100%-(VLOOKUP(B31,J18:M21,4,FALSE)/M22))</f>
        <v>146883.04900284705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132194.74410256237</v>
      </c>
      <c r="L27" s="60">
        <f>K27-K27*(100%-(VLOOKUP(B31,J18:K21,2,FALSE)/K22))</f>
        <v>132194.74410256237</v>
      </c>
      <c r="M27" s="60">
        <f>K27-K27*(100%-(VLOOKUP(B31,J18:L21,3,FALSE)/L22))</f>
        <v>132194.74410256237</v>
      </c>
      <c r="N27" s="39">
        <f>K27-K27*(100%-(VLOOKUP(B31,J18:M21,4,FALSE)/M22))</f>
        <v>132194.74410256237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2023</v>
      </c>
      <c r="C31" s="60">
        <v>101000</v>
      </c>
      <c r="D31" s="26">
        <f>VLOOKUP(B31,A18:D21,4,FALSE)</f>
        <v>6470522</v>
      </c>
      <c r="E31" s="43">
        <f>E22/D31</f>
        <v>1.4542876138895748</v>
      </c>
      <c r="F31" s="43">
        <f>G22/D31</f>
        <v>1.3088588525006175</v>
      </c>
      <c r="G31" s="72"/>
      <c r="J31" s="42"/>
      <c r="K31" s="74">
        <f>SUM(I3:I6)</f>
        <v>5.095022505964959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5.7040768026696718</v>
      </c>
      <c r="L32" s="13" t="e">
        <f>E22/N22*1000</f>
        <v>#DIV/0!</v>
      </c>
      <c r="N32" s="130" t="s">
        <v>71</v>
      </c>
      <c r="O32" s="131"/>
      <c r="P32" s="74">
        <f>K31*P26</f>
        <v>63.89158222480058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71.52912310547768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23.58195983346442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3E2A06-C443-574C-AD43-27D464A4D39A}">
  <sheetPr codeName="Sheet107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252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20860307</v>
      </c>
      <c r="D3" s="45">
        <v>-15014087</v>
      </c>
      <c r="E3" s="45">
        <v>5767833</v>
      </c>
      <c r="F3" s="45">
        <v>-3820368</v>
      </c>
      <c r="G3" s="45">
        <v>-1669014</v>
      </c>
      <c r="H3" s="45">
        <v>50110</v>
      </c>
      <c r="I3" s="77">
        <f t="shared" ref="I3:I5" si="0">H3/$M$21*1000</f>
        <v>3.5021302820420458E-2</v>
      </c>
      <c r="J3" s="45">
        <v>38237241</v>
      </c>
      <c r="K3" s="45">
        <v>147383472</v>
      </c>
      <c r="L3" s="45">
        <v>109146231</v>
      </c>
      <c r="M3" s="45">
        <v>43763477</v>
      </c>
      <c r="N3" s="45">
        <v>50422500</v>
      </c>
      <c r="O3" s="45">
        <v>13174868</v>
      </c>
      <c r="P3" s="45">
        <v>11985015</v>
      </c>
      <c r="Q3" s="45">
        <v>10124515</v>
      </c>
      <c r="R3" s="45">
        <v>6794791</v>
      </c>
      <c r="S3" s="45">
        <v>-1874676</v>
      </c>
      <c r="T3" s="45">
        <v>997722</v>
      </c>
      <c r="U3" s="45">
        <v>1568096</v>
      </c>
      <c r="V3" s="45">
        <v>691142</v>
      </c>
    </row>
    <row r="4" spans="1:22" x14ac:dyDescent="0.2">
      <c r="B4" t="s">
        <v>21</v>
      </c>
      <c r="C4" s="45">
        <v>20244809</v>
      </c>
      <c r="D4" s="45">
        <v>-14215276</v>
      </c>
      <c r="E4" s="45">
        <v>5939635</v>
      </c>
      <c r="F4" s="45">
        <v>-3623606</v>
      </c>
      <c r="G4" s="45">
        <v>-1744521</v>
      </c>
      <c r="H4" s="45">
        <v>48376</v>
      </c>
      <c r="I4" s="77">
        <f t="shared" si="0"/>
        <v>3.3809430158464583E-2</v>
      </c>
      <c r="J4" s="45">
        <v>38073215</v>
      </c>
      <c r="K4" s="45">
        <v>145072630</v>
      </c>
      <c r="L4" s="45">
        <v>106999415</v>
      </c>
      <c r="M4" s="45">
        <v>47845660</v>
      </c>
      <c r="N4" s="45">
        <v>54028721</v>
      </c>
      <c r="O4" s="45">
        <v>14026398</v>
      </c>
      <c r="P4" s="45">
        <v>17765682</v>
      </c>
      <c r="Q4" s="45">
        <v>9477078</v>
      </c>
      <c r="R4" s="45">
        <v>4780789</v>
      </c>
      <c r="S4" s="45">
        <v>1800169</v>
      </c>
      <c r="T4" s="45">
        <v>-3775117</v>
      </c>
      <c r="U4" s="45">
        <v>2519510</v>
      </c>
      <c r="V4" s="45">
        <v>544562</v>
      </c>
    </row>
    <row r="5" spans="1:22" x14ac:dyDescent="0.2">
      <c r="B5" t="s">
        <v>22</v>
      </c>
      <c r="C5" s="45">
        <v>18696931</v>
      </c>
      <c r="D5" s="45">
        <v>-13281084</v>
      </c>
      <c r="E5" s="45">
        <v>5327477</v>
      </c>
      <c r="F5" s="45">
        <v>-3432137</v>
      </c>
      <c r="G5" s="45">
        <v>-1785953</v>
      </c>
      <c r="H5" s="45">
        <v>105294</v>
      </c>
      <c r="I5" s="77">
        <f t="shared" si="0"/>
        <v>7.3588765898490352E-2</v>
      </c>
      <c r="J5" s="45">
        <v>37524303</v>
      </c>
      <c r="K5" s="45">
        <v>140858359</v>
      </c>
      <c r="L5" s="45">
        <v>103334056</v>
      </c>
      <c r="M5" s="45">
        <v>45883821</v>
      </c>
      <c r="N5" s="45">
        <v>57503618</v>
      </c>
      <c r="O5" s="45">
        <v>13902175</v>
      </c>
      <c r="P5" s="45">
        <v>16745392</v>
      </c>
      <c r="Q5" s="45">
        <v>8829035</v>
      </c>
      <c r="R5" s="45">
        <v>4623340</v>
      </c>
      <c r="S5" s="45">
        <v>916560</v>
      </c>
      <c r="T5" s="45">
        <v>-2463930</v>
      </c>
      <c r="U5" s="45">
        <v>-5820775</v>
      </c>
      <c r="V5" s="45">
        <v>-7368145</v>
      </c>
    </row>
    <row r="6" spans="1:22" x14ac:dyDescent="0.2">
      <c r="B6" t="s">
        <v>23</v>
      </c>
      <c r="C6" s="45">
        <v>18714952</v>
      </c>
      <c r="D6" s="45">
        <v>-13620060</v>
      </c>
      <c r="E6" s="45">
        <v>5086167</v>
      </c>
      <c r="F6" s="45">
        <v>-3316244</v>
      </c>
      <c r="G6" s="45">
        <v>-1746572</v>
      </c>
      <c r="H6" s="45">
        <v>214915</v>
      </c>
      <c r="I6" s="77">
        <f>H6/$M$21*1000</f>
        <v>0.15020162234385676</v>
      </c>
      <c r="J6" s="45">
        <v>37106108</v>
      </c>
      <c r="K6" s="45">
        <v>145783619</v>
      </c>
      <c r="L6" s="45">
        <v>108677511</v>
      </c>
      <c r="M6" s="45">
        <v>51583262</v>
      </c>
      <c r="N6" s="45">
        <v>61125017</v>
      </c>
      <c r="O6" s="45">
        <v>13657155</v>
      </c>
      <c r="P6" s="45">
        <v>15001820</v>
      </c>
      <c r="Q6" s="45">
        <v>16203728</v>
      </c>
      <c r="R6" s="45">
        <v>4790093</v>
      </c>
      <c r="S6" s="45">
        <v>-341592</v>
      </c>
      <c r="T6" s="45">
        <v>-2582347</v>
      </c>
      <c r="U6" s="45">
        <v>5279380</v>
      </c>
      <c r="V6" s="45">
        <v>2355441</v>
      </c>
    </row>
    <row r="7" spans="1:22" x14ac:dyDescent="0.2">
      <c r="B7" t="s">
        <v>110</v>
      </c>
      <c r="C7" s="45">
        <v>20722018</v>
      </c>
      <c r="D7" s="45">
        <v>-15088612</v>
      </c>
      <c r="E7" s="45">
        <v>5554169</v>
      </c>
      <c r="F7" s="45">
        <v>-3250042</v>
      </c>
      <c r="G7" s="45">
        <v>-1486306</v>
      </c>
      <c r="H7" s="45">
        <v>447050</v>
      </c>
      <c r="I7" s="77">
        <f t="shared" ref="I7:I9" si="1">H7/$M$20*1000</f>
        <v>0.31400028994367452</v>
      </c>
      <c r="J7" s="45">
        <v>36636739</v>
      </c>
      <c r="K7" s="45">
        <v>141342815</v>
      </c>
      <c r="L7" s="45">
        <v>104706076</v>
      </c>
      <c r="M7" s="45">
        <v>47674624</v>
      </c>
      <c r="N7" s="45">
        <v>65320877</v>
      </c>
      <c r="O7" s="45">
        <v>14445345</v>
      </c>
      <c r="P7" s="45">
        <v>13929560</v>
      </c>
      <c r="Q7" s="45">
        <v>13853100</v>
      </c>
      <c r="R7" s="45">
        <v>3659175</v>
      </c>
      <c r="S7" s="45">
        <v>-1493437</v>
      </c>
      <c r="T7" s="45">
        <v>-4836862</v>
      </c>
      <c r="U7" s="45">
        <v>14144717</v>
      </c>
      <c r="V7" s="45">
        <v>7814418</v>
      </c>
    </row>
    <row r="8" spans="1:22" x14ac:dyDescent="0.2">
      <c r="B8" t="s">
        <v>109</v>
      </c>
      <c r="C8" s="45">
        <v>19577827</v>
      </c>
      <c r="D8" s="45">
        <v>-14098747</v>
      </c>
      <c r="E8" s="45">
        <v>5424308</v>
      </c>
      <c r="F8" s="45">
        <v>-3284082</v>
      </c>
      <c r="G8" s="45">
        <v>-1126241</v>
      </c>
      <c r="H8" s="45">
        <v>543155</v>
      </c>
      <c r="I8" s="77">
        <f t="shared" si="1"/>
        <v>0.38150280166504086</v>
      </c>
      <c r="J8" s="45">
        <v>35601518</v>
      </c>
      <c r="K8" s="45">
        <v>128431115</v>
      </c>
      <c r="L8" s="45">
        <v>92829597</v>
      </c>
      <c r="M8" s="45">
        <v>36801602</v>
      </c>
      <c r="N8" s="45">
        <v>63610497</v>
      </c>
      <c r="O8" s="45">
        <v>14328856</v>
      </c>
      <c r="P8" s="45">
        <v>12788262</v>
      </c>
      <c r="Q8" s="45">
        <v>6045500</v>
      </c>
      <c r="R8" s="45">
        <v>1678605</v>
      </c>
      <c r="S8" s="45">
        <v>-1747569</v>
      </c>
      <c r="T8" s="45">
        <v>-6784245</v>
      </c>
      <c r="U8" s="45">
        <v>4865703</v>
      </c>
      <c r="V8" s="45">
        <v>-3666111</v>
      </c>
    </row>
    <row r="9" spans="1:22" x14ac:dyDescent="0.2">
      <c r="B9" t="s">
        <v>108</v>
      </c>
      <c r="C9" s="45">
        <v>17862146</v>
      </c>
      <c r="D9" s="45">
        <v>-12866613</v>
      </c>
      <c r="E9" s="45">
        <v>4967440</v>
      </c>
      <c r="F9" s="45">
        <v>-2933387</v>
      </c>
      <c r="G9" s="45">
        <v>-1073800</v>
      </c>
      <c r="H9" s="45">
        <v>980911</v>
      </c>
      <c r="I9" s="77">
        <f t="shared" si="1"/>
        <v>0.68897514463469345</v>
      </c>
      <c r="J9" s="45">
        <v>38796240</v>
      </c>
      <c r="K9" s="45">
        <v>125259949</v>
      </c>
      <c r="L9" s="45">
        <v>86463709</v>
      </c>
      <c r="M9" s="45">
        <v>36815333</v>
      </c>
      <c r="N9" s="45">
        <v>52344059</v>
      </c>
      <c r="O9" s="45">
        <v>13763243</v>
      </c>
      <c r="P9" s="45">
        <v>10830674</v>
      </c>
      <c r="Q9" s="45">
        <v>9714354</v>
      </c>
      <c r="R9" s="45">
        <v>646998</v>
      </c>
      <c r="S9" s="45">
        <v>1259976</v>
      </c>
      <c r="T9" s="45">
        <v>-6479935</v>
      </c>
      <c r="U9" s="45">
        <v>2587572</v>
      </c>
      <c r="V9" s="45">
        <v>-2632387</v>
      </c>
    </row>
    <row r="10" spans="1:22" x14ac:dyDescent="0.2">
      <c r="B10" t="s">
        <v>107</v>
      </c>
      <c r="C10" s="45">
        <v>18218759</v>
      </c>
      <c r="D10" s="45">
        <v>-13100229</v>
      </c>
      <c r="E10" s="45">
        <v>5089107</v>
      </c>
      <c r="F10" s="45">
        <v>-3044028</v>
      </c>
      <c r="G10" s="45">
        <v>-1161355</v>
      </c>
      <c r="H10" s="45">
        <v>1595880</v>
      </c>
      <c r="I10" s="77">
        <f>H10/$M$20*1000</f>
        <v>1.1209188742093978</v>
      </c>
      <c r="J10" s="45">
        <v>36738444</v>
      </c>
      <c r="K10" s="45">
        <v>124284102</v>
      </c>
      <c r="L10" s="45">
        <v>87545658</v>
      </c>
      <c r="M10" s="45">
        <v>38346182</v>
      </c>
      <c r="N10" s="45">
        <v>38734533</v>
      </c>
      <c r="O10" s="45">
        <v>13150989</v>
      </c>
      <c r="P10" s="45">
        <v>10445007</v>
      </c>
      <c r="Q10" s="45">
        <v>12349418</v>
      </c>
      <c r="R10" s="45">
        <v>586878</v>
      </c>
      <c r="S10" s="45">
        <v>-1807822</v>
      </c>
      <c r="T10" s="45">
        <v>-8346217</v>
      </c>
      <c r="U10" s="45">
        <v>198180</v>
      </c>
      <c r="V10" s="45">
        <v>-9955859</v>
      </c>
    </row>
    <row r="11" spans="1:22" x14ac:dyDescent="0.2">
      <c r="B11" t="s">
        <v>106</v>
      </c>
      <c r="C11" s="45">
        <v>23989594</v>
      </c>
      <c r="D11" s="45">
        <v>-16950557</v>
      </c>
      <c r="E11" s="45">
        <v>6877246</v>
      </c>
      <c r="F11" s="45">
        <v>-3306185</v>
      </c>
      <c r="G11" s="45">
        <v>-1137928</v>
      </c>
      <c r="H11" s="45">
        <v>6436813</v>
      </c>
      <c r="I11" s="77"/>
      <c r="J11" s="45">
        <v>42336652</v>
      </c>
      <c r="K11" s="45">
        <v>126093471</v>
      </c>
      <c r="L11" s="45">
        <v>83756819</v>
      </c>
      <c r="M11" s="45">
        <v>43630176</v>
      </c>
      <c r="N11" s="45">
        <v>34547836</v>
      </c>
      <c r="O11" s="45">
        <v>12813391</v>
      </c>
      <c r="P11" s="45">
        <v>6634409</v>
      </c>
      <c r="Q11" s="45">
        <v>22304822</v>
      </c>
      <c r="R11" s="45">
        <v>332753</v>
      </c>
      <c r="S11" s="45">
        <v>-2763805</v>
      </c>
      <c r="T11" s="45">
        <v>4443677</v>
      </c>
      <c r="U11" s="45">
        <v>8326528</v>
      </c>
      <c r="V11" s="45">
        <v>10006400</v>
      </c>
    </row>
    <row r="12" spans="1:22" x14ac:dyDescent="0.2">
      <c r="B12" t="s">
        <v>105</v>
      </c>
      <c r="C12" s="45">
        <v>23903900</v>
      </c>
      <c r="D12" s="45">
        <v>-17508621</v>
      </c>
      <c r="E12" s="45">
        <v>6096188</v>
      </c>
      <c r="F12" s="45">
        <v>-3083017</v>
      </c>
      <c r="G12" s="45">
        <v>-1157486</v>
      </c>
      <c r="H12" s="45">
        <v>1147456</v>
      </c>
      <c r="I12" s="77"/>
      <c r="J12" s="45">
        <v>32366715</v>
      </c>
      <c r="K12" s="45">
        <v>123396452</v>
      </c>
      <c r="L12" s="45">
        <v>91029737</v>
      </c>
      <c r="M12" s="45">
        <v>36888542</v>
      </c>
      <c r="N12" s="45">
        <v>39858448</v>
      </c>
      <c r="O12" s="45">
        <v>13732231</v>
      </c>
      <c r="P12" s="45">
        <v>8561607</v>
      </c>
      <c r="Q12" s="45">
        <v>12300031</v>
      </c>
      <c r="R12" s="45">
        <v>350250</v>
      </c>
      <c r="S12" s="45">
        <v>2376117</v>
      </c>
      <c r="T12" s="45">
        <v>-693706</v>
      </c>
      <c r="U12" s="45">
        <v>-925535</v>
      </c>
      <c r="V12" s="45">
        <v>756876</v>
      </c>
    </row>
    <row r="13" spans="1:22" x14ac:dyDescent="0.2">
      <c r="B13" t="s">
        <v>104</v>
      </c>
      <c r="C13" s="45">
        <v>21577402</v>
      </c>
      <c r="D13" s="45">
        <v>-16372047</v>
      </c>
      <c r="E13" s="45">
        <v>4847247</v>
      </c>
      <c r="F13" s="45">
        <v>-2668793</v>
      </c>
      <c r="G13" s="45">
        <v>-1179868</v>
      </c>
      <c r="H13" s="45">
        <v>791243</v>
      </c>
      <c r="J13" s="45">
        <v>31436711</v>
      </c>
      <c r="K13" s="45">
        <v>120696902</v>
      </c>
      <c r="L13" s="45">
        <v>89260191</v>
      </c>
      <c r="M13" s="45">
        <v>34398733</v>
      </c>
      <c r="N13" s="45">
        <v>38124851</v>
      </c>
      <c r="O13" s="45">
        <v>13007276</v>
      </c>
      <c r="P13" s="45">
        <v>7534983</v>
      </c>
      <c r="Q13" s="45">
        <v>11544161</v>
      </c>
      <c r="R13" s="45">
        <v>437650</v>
      </c>
      <c r="S13" s="45">
        <v>1226347</v>
      </c>
      <c r="T13" s="45">
        <v>4717761</v>
      </c>
      <c r="U13" s="45">
        <v>-1519792</v>
      </c>
      <c r="V13" s="45">
        <v>4424316</v>
      </c>
    </row>
    <row r="14" spans="1:22" x14ac:dyDescent="0.2">
      <c r="B14" t="s">
        <v>103</v>
      </c>
      <c r="C14" s="45">
        <v>20320723</v>
      </c>
      <c r="D14" s="45">
        <v>-15662741</v>
      </c>
      <c r="E14" s="45">
        <v>4314120</v>
      </c>
      <c r="F14" s="45">
        <v>-2728343</v>
      </c>
      <c r="G14" s="45">
        <v>-1194144</v>
      </c>
      <c r="H14" s="45">
        <v>187370</v>
      </c>
      <c r="J14" s="45">
        <v>25405101</v>
      </c>
      <c r="K14" s="45">
        <v>116266529</v>
      </c>
      <c r="L14" s="45">
        <v>90861428</v>
      </c>
      <c r="M14" s="45">
        <v>31327888</v>
      </c>
      <c r="N14" s="45">
        <v>37773997</v>
      </c>
      <c r="O14" s="45">
        <v>12630593</v>
      </c>
      <c r="P14" s="45">
        <v>8921369</v>
      </c>
      <c r="Q14" s="45">
        <v>7117888</v>
      </c>
      <c r="R14" s="45">
        <v>550850</v>
      </c>
      <c r="S14" s="45">
        <v>305254</v>
      </c>
      <c r="T14" s="45">
        <v>-2121513</v>
      </c>
      <c r="U14" s="45">
        <v>1214492</v>
      </c>
      <c r="V14" s="45">
        <v>-601767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77217808</v>
      </c>
      <c r="C18" s="26">
        <v>75000000</v>
      </c>
      <c r="D18" s="26">
        <f>VLOOKUP(A1,'2020'!A40:F210,6,FALSE)</f>
        <v>-25201486</v>
      </c>
      <c r="E18" s="26">
        <v>1000000</v>
      </c>
      <c r="F18" s="4">
        <f>D18/E18</f>
        <v>-25.201485999999999</v>
      </c>
      <c r="G18" s="139">
        <v>0</v>
      </c>
      <c r="J18" s="6">
        <v>2020</v>
      </c>
      <c r="K18" s="17">
        <f>VLOOKUP(A1,'2020'!A40:B210,2,FALSE)</f>
        <v>11746832</v>
      </c>
      <c r="L18" s="17">
        <f>VLOOKUP(A1,'2020'!A40:C210,3,FALSE)</f>
        <v>25030279</v>
      </c>
      <c r="M18" s="23">
        <f>VLOOKUP(A1,'2020'!A40:D210,4,FALSE)</f>
        <v>1174683200</v>
      </c>
      <c r="N18" s="6"/>
      <c r="O18" s="6"/>
    </row>
    <row r="19" spans="1:17" x14ac:dyDescent="0.2">
      <c r="A19" s="13">
        <v>2021</v>
      </c>
      <c r="B19" s="26">
        <f>VLOOKUP(A1,'2021'!A40:E210,5,FALSE)</f>
        <v>88628767</v>
      </c>
      <c r="C19" s="26">
        <v>92000000</v>
      </c>
      <c r="D19" s="26">
        <f>VLOOKUP(A1,'2021'!A40:F210,6,FALSE)</f>
        <v>8562882</v>
      </c>
      <c r="E19" s="26">
        <v>2500000</v>
      </c>
      <c r="F19" s="4">
        <f>D19/E19</f>
        <v>3.4251528000000002</v>
      </c>
      <c r="G19" s="140"/>
      <c r="J19" s="6">
        <v>2021</v>
      </c>
      <c r="K19" s="17">
        <f>VLOOKUP(A1,'2021'!A40:B210,2,FALSE)</f>
        <v>11805347</v>
      </c>
      <c r="L19" s="17">
        <f>VLOOKUP(A1,'2021'!A40:C210,3,FALSE)</f>
        <v>42336652</v>
      </c>
      <c r="M19" s="23">
        <f>VLOOKUP(A1,'2021'!A40:D210,4,FALSE)</f>
        <v>1180534700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76189225</v>
      </c>
      <c r="C20" s="26">
        <v>90000000</v>
      </c>
      <c r="D20" s="26">
        <f>VLOOKUP(A1,'2022'!A40:F210,6,FALSE)</f>
        <v>3566996</v>
      </c>
      <c r="E20" s="26">
        <v>6900000</v>
      </c>
      <c r="F20" s="4">
        <f>D20/E20</f>
        <v>0.51695594202898554</v>
      </c>
      <c r="G20" s="140"/>
      <c r="J20" s="13">
        <v>2022</v>
      </c>
      <c r="K20" s="17">
        <f>VLOOKUP(A1,'2022'!A40:B210,2,FALSE)</f>
        <v>14237248</v>
      </c>
      <c r="L20" s="17">
        <f>VLOOKUP(A1,'2022'!A40:C210,3,FALSE)</f>
        <v>36636739</v>
      </c>
      <c r="M20" s="23">
        <f>VLOOKUP(A1,'2022'!A40:D210,4,FALSE)</f>
        <v>1423724800</v>
      </c>
      <c r="N20" s="23"/>
      <c r="O20" s="6"/>
    </row>
    <row r="21" spans="1:17" x14ac:dyDescent="0.2">
      <c r="A21" s="13">
        <v>2023</v>
      </c>
      <c r="B21" s="3">
        <f>VLOOKUP(A1,'2023'!A40:E210,5,FALSE)</f>
        <v>78251619</v>
      </c>
      <c r="C21" s="26">
        <v>90000000</v>
      </c>
      <c r="D21" s="26">
        <f>VLOOKUP(A1,'2023'!A40:F210,6,FALSE)</f>
        <v>418695</v>
      </c>
      <c r="E21" s="26">
        <v>4000000</v>
      </c>
      <c r="F21" s="4">
        <f>D21/E21</f>
        <v>0.10467375</v>
      </c>
      <c r="G21" s="141"/>
      <c r="J21" s="13">
        <v>2023</v>
      </c>
      <c r="K21" s="17">
        <f>VLOOKUP(A1,'2023'!A40:B210,2,FALSE)</f>
        <v>14308434</v>
      </c>
      <c r="L21" s="17">
        <f>VLOOKUP(A1,'2023'!A40:C210,3,FALSE)</f>
        <v>38237241</v>
      </c>
      <c r="M21" s="23">
        <f>VLOOKUP(A1,'2023'!A40:D210,4,FALSE)</f>
        <v>1430843400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14308434</v>
      </c>
      <c r="L22" s="17">
        <f>L21</f>
        <v>38237241</v>
      </c>
      <c r="M22" s="23">
        <f>M21</f>
        <v>1430843400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60"/>
      <c r="D31" s="26">
        <f>VLOOKUP(B31,A18:D21,4,FALSE)</f>
        <v>8562882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0.29262112122123213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2.795554006818636</v>
      </c>
      <c r="L32" s="13" t="e">
        <f>E22/N22*1000</f>
        <v>#DIV/0!</v>
      </c>
      <c r="N32" s="130" t="s">
        <v>71</v>
      </c>
      <c r="O32" s="131"/>
      <c r="P32" s="74">
        <f>K31*P26</f>
        <v>3.6694688601142507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35.056247245505695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26.723568071809954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1E2C2-63EF-9349-A5B6-ABD56090A12E}">
  <sheetPr codeName="Sheet108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  <col min="14" max="14" width="16.1640625" customWidth="1"/>
  </cols>
  <sheetData>
    <row r="1" spans="1:22" x14ac:dyDescent="0.2">
      <c r="A1" s="142" t="s">
        <v>168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3174681</v>
      </c>
      <c r="D3" s="45">
        <v>-2900216</v>
      </c>
      <c r="E3" s="45">
        <v>274465</v>
      </c>
      <c r="F3" s="45">
        <v>0</v>
      </c>
      <c r="G3" s="45">
        <v>-18283</v>
      </c>
      <c r="H3" s="45">
        <v>143241</v>
      </c>
      <c r="I3" s="77">
        <f t="shared" ref="I3:I5" si="0">H3/$M$21*1000</f>
        <v>1.2522612166139844</v>
      </c>
      <c r="J3" s="45">
        <v>1990752</v>
      </c>
      <c r="K3" s="45">
        <v>6929099</v>
      </c>
      <c r="L3" s="45">
        <v>4938347</v>
      </c>
      <c r="M3" s="45">
        <v>5627168</v>
      </c>
      <c r="N3" s="45">
        <v>4540668</v>
      </c>
      <c r="O3" s="45">
        <v>783427</v>
      </c>
      <c r="P3" s="45">
        <v>2944779</v>
      </c>
      <c r="Q3" s="45">
        <v>817851</v>
      </c>
      <c r="R3" s="45">
        <v>1000000</v>
      </c>
      <c r="S3" s="45">
        <v>435845</v>
      </c>
      <c r="T3" s="45">
        <v>-100771</v>
      </c>
      <c r="U3" s="45">
        <v>-89596</v>
      </c>
      <c r="V3" s="45">
        <v>245477</v>
      </c>
    </row>
    <row r="4" spans="1:22" x14ac:dyDescent="0.2">
      <c r="B4" t="s">
        <v>21</v>
      </c>
      <c r="C4" s="45">
        <v>3083433</v>
      </c>
      <c r="D4" s="45">
        <v>-2851011</v>
      </c>
      <c r="E4" s="45">
        <v>232422</v>
      </c>
      <c r="F4" s="45">
        <v>0</v>
      </c>
      <c r="G4" s="45">
        <v>-22784</v>
      </c>
      <c r="H4" s="45">
        <v>140590</v>
      </c>
      <c r="I4" s="77">
        <f t="shared" si="0"/>
        <v>1.2290852789617501</v>
      </c>
      <c r="J4" s="45">
        <v>1824948</v>
      </c>
      <c r="K4" s="45">
        <v>6873230</v>
      </c>
      <c r="L4" s="45">
        <v>5048282</v>
      </c>
      <c r="M4" s="45">
        <v>5579520</v>
      </c>
      <c r="N4" s="45">
        <v>4715010</v>
      </c>
      <c r="O4" s="45">
        <v>750141</v>
      </c>
      <c r="P4" s="45">
        <v>3109888</v>
      </c>
      <c r="Q4" s="45">
        <v>572373</v>
      </c>
      <c r="R4" s="45">
        <v>1082000</v>
      </c>
      <c r="S4" s="45">
        <v>55806</v>
      </c>
      <c r="T4" s="45">
        <v>-31203</v>
      </c>
      <c r="U4" s="45">
        <v>93497</v>
      </c>
      <c r="V4" s="45">
        <v>118100</v>
      </c>
    </row>
    <row r="5" spans="1:22" x14ac:dyDescent="0.2">
      <c r="B5" t="s">
        <v>22</v>
      </c>
      <c r="C5" s="45">
        <v>2701363</v>
      </c>
      <c r="D5" s="45">
        <v>-2496287</v>
      </c>
      <c r="E5" s="45">
        <v>205075</v>
      </c>
      <c r="F5" s="45">
        <v>0</v>
      </c>
      <c r="G5" s="45">
        <v>-20514</v>
      </c>
      <c r="H5" s="45">
        <v>124135</v>
      </c>
      <c r="I5" s="77">
        <f t="shared" si="0"/>
        <v>1.085230109566234</v>
      </c>
      <c r="J5" s="45">
        <v>1666679</v>
      </c>
      <c r="K5" s="45">
        <v>6122023</v>
      </c>
      <c r="L5" s="45">
        <v>4455344</v>
      </c>
      <c r="M5" s="45">
        <v>4998044</v>
      </c>
      <c r="N5" s="45">
        <v>4137956</v>
      </c>
      <c r="O5" s="45">
        <v>614458</v>
      </c>
      <c r="P5" s="45">
        <v>2731315</v>
      </c>
      <c r="Q5" s="45">
        <v>454375</v>
      </c>
      <c r="R5" s="45">
        <v>1122000</v>
      </c>
      <c r="S5" s="45">
        <v>92797</v>
      </c>
      <c r="T5" s="45">
        <v>156226</v>
      </c>
      <c r="U5" s="45">
        <v>-87034</v>
      </c>
      <c r="V5" s="45">
        <v>161989</v>
      </c>
    </row>
    <row r="6" spans="1:22" x14ac:dyDescent="0.2">
      <c r="B6" t="s">
        <v>23</v>
      </c>
      <c r="C6" s="45">
        <v>2339471</v>
      </c>
      <c r="D6" s="45">
        <v>-2165645</v>
      </c>
      <c r="E6" s="45">
        <v>173825</v>
      </c>
      <c r="F6" s="45">
        <v>0</v>
      </c>
      <c r="G6" s="45">
        <v>-23381</v>
      </c>
      <c r="H6" s="45">
        <v>108489</v>
      </c>
      <c r="I6" s="77">
        <f>H6/$M$21*1000</f>
        <v>0.94844749149499474</v>
      </c>
      <c r="J6" s="45">
        <v>1749793</v>
      </c>
      <c r="K6" s="45">
        <v>6155842</v>
      </c>
      <c r="L6" s="45">
        <v>4406048</v>
      </c>
      <c r="M6" s="45">
        <v>4992834</v>
      </c>
      <c r="N6" s="45">
        <v>4097906</v>
      </c>
      <c r="O6" s="45">
        <v>824846</v>
      </c>
      <c r="P6" s="45">
        <v>2475145</v>
      </c>
      <c r="Q6" s="45">
        <v>292232</v>
      </c>
      <c r="R6" s="45">
        <v>1334000</v>
      </c>
      <c r="S6" s="45">
        <v>-9928</v>
      </c>
      <c r="T6" s="45">
        <v>-183022</v>
      </c>
      <c r="U6" s="45">
        <v>71325</v>
      </c>
      <c r="V6" s="45">
        <v>-121624</v>
      </c>
    </row>
    <row r="7" spans="1:22" x14ac:dyDescent="0.2">
      <c r="B7" t="s">
        <v>110</v>
      </c>
      <c r="C7" s="45">
        <v>2539336</v>
      </c>
      <c r="D7" s="45">
        <v>-2346256</v>
      </c>
      <c r="E7" s="45">
        <v>193079</v>
      </c>
      <c r="F7" s="45">
        <v>0</v>
      </c>
      <c r="G7" s="45">
        <v>-21523</v>
      </c>
      <c r="H7" s="45">
        <v>123957</v>
      </c>
      <c r="I7" s="77">
        <f t="shared" ref="I7:I9" si="1">H7/$M$20*1000</f>
        <v>1.0836739734281362</v>
      </c>
      <c r="J7" s="45">
        <v>1625565</v>
      </c>
      <c r="K7" s="45">
        <v>6064654</v>
      </c>
      <c r="L7" s="45">
        <v>4439089</v>
      </c>
      <c r="M7" s="45">
        <v>5021603</v>
      </c>
      <c r="N7" s="45">
        <v>4119247</v>
      </c>
      <c r="O7" s="45">
        <v>898075</v>
      </c>
      <c r="P7" s="45">
        <v>2398990</v>
      </c>
      <c r="Q7" s="45">
        <v>413861</v>
      </c>
      <c r="R7" s="45">
        <v>1222000</v>
      </c>
      <c r="S7" s="45">
        <v>-240764</v>
      </c>
      <c r="T7" s="45">
        <v>-835094</v>
      </c>
      <c r="U7" s="45">
        <v>889646</v>
      </c>
      <c r="V7" s="45">
        <v>-186211</v>
      </c>
    </row>
    <row r="8" spans="1:22" x14ac:dyDescent="0.2">
      <c r="B8" t="s">
        <v>109</v>
      </c>
      <c r="C8" s="45">
        <v>2605466</v>
      </c>
      <c r="D8" s="45">
        <v>-2394753</v>
      </c>
      <c r="E8" s="45">
        <v>210713</v>
      </c>
      <c r="F8" s="45">
        <v>0</v>
      </c>
      <c r="G8" s="45">
        <v>-1170</v>
      </c>
      <c r="H8" s="45">
        <v>128233</v>
      </c>
      <c r="I8" s="77">
        <f t="shared" si="1"/>
        <v>1.121056210093905</v>
      </c>
      <c r="J8" s="45">
        <v>1498247</v>
      </c>
      <c r="K8" s="45">
        <v>5156319</v>
      </c>
      <c r="L8" s="45">
        <v>3658072</v>
      </c>
      <c r="M8" s="45">
        <v>4090305</v>
      </c>
      <c r="N8" s="45">
        <v>3416172</v>
      </c>
      <c r="O8" s="45">
        <v>655237</v>
      </c>
      <c r="P8" s="45">
        <v>2265137</v>
      </c>
      <c r="Q8" s="45">
        <v>600283</v>
      </c>
      <c r="R8" s="45">
        <v>507000</v>
      </c>
      <c r="S8" s="45">
        <v>141124</v>
      </c>
      <c r="T8" s="45">
        <v>-528647</v>
      </c>
      <c r="U8" s="45">
        <v>377397</v>
      </c>
      <c r="V8" s="45">
        <v>-10125</v>
      </c>
    </row>
    <row r="9" spans="1:22" x14ac:dyDescent="0.2">
      <c r="B9" t="s">
        <v>108</v>
      </c>
      <c r="C9" s="45">
        <v>2223657</v>
      </c>
      <c r="D9" s="45">
        <v>-2062264</v>
      </c>
      <c r="E9" s="45">
        <v>161392</v>
      </c>
      <c r="F9" s="45">
        <v>0</v>
      </c>
      <c r="G9" s="45">
        <v>-1328</v>
      </c>
      <c r="H9" s="45">
        <v>102919</v>
      </c>
      <c r="I9" s="77">
        <f t="shared" si="1"/>
        <v>0.89975266964552503</v>
      </c>
      <c r="J9" s="45">
        <v>1351137</v>
      </c>
      <c r="K9" s="45">
        <v>4320537</v>
      </c>
      <c r="L9" s="45">
        <v>2969399</v>
      </c>
      <c r="M9" s="45">
        <v>3350663</v>
      </c>
      <c r="N9" s="45">
        <v>2801304</v>
      </c>
      <c r="O9" s="45">
        <v>626172</v>
      </c>
      <c r="P9" s="45">
        <v>1943025</v>
      </c>
      <c r="Q9" s="45">
        <v>610407</v>
      </c>
      <c r="R9" s="45">
        <v>100000</v>
      </c>
      <c r="S9" s="45">
        <v>246924</v>
      </c>
      <c r="T9" s="45">
        <v>-115040</v>
      </c>
      <c r="U9" s="45">
        <v>-70721</v>
      </c>
      <c r="V9" s="45">
        <v>61161</v>
      </c>
    </row>
    <row r="10" spans="1:22" x14ac:dyDescent="0.2">
      <c r="B10" t="s">
        <v>107</v>
      </c>
      <c r="C10" s="45">
        <v>2001424</v>
      </c>
      <c r="D10" s="45">
        <v>-1850498</v>
      </c>
      <c r="E10" s="45">
        <v>150926</v>
      </c>
      <c r="F10" s="45">
        <v>0</v>
      </c>
      <c r="G10" s="45">
        <v>-1256</v>
      </c>
      <c r="H10" s="45">
        <v>89203</v>
      </c>
      <c r="I10" s="77">
        <f>H10/$M$20*1000</f>
        <v>0.77984276363343763</v>
      </c>
      <c r="J10" s="45">
        <v>1403376</v>
      </c>
      <c r="K10" s="45">
        <v>3961764</v>
      </c>
      <c r="L10" s="45">
        <v>2558388</v>
      </c>
      <c r="M10" s="45">
        <v>2963715</v>
      </c>
      <c r="N10" s="45">
        <v>2388591</v>
      </c>
      <c r="O10" s="45">
        <v>572396</v>
      </c>
      <c r="P10" s="45">
        <v>1672862</v>
      </c>
      <c r="Q10" s="45">
        <v>549130</v>
      </c>
      <c r="R10" s="45">
        <v>100000</v>
      </c>
      <c r="S10" s="45">
        <v>-71071</v>
      </c>
      <c r="T10" s="45">
        <v>-42629</v>
      </c>
      <c r="U10" s="45">
        <v>-5287</v>
      </c>
      <c r="V10" s="45">
        <v>-118988</v>
      </c>
    </row>
    <row r="11" spans="1:22" x14ac:dyDescent="0.2">
      <c r="B11" t="s">
        <v>106</v>
      </c>
      <c r="C11" s="45">
        <v>1989783</v>
      </c>
      <c r="D11" s="45">
        <v>-1780223</v>
      </c>
      <c r="E11" s="45">
        <v>209560</v>
      </c>
      <c r="F11" s="45">
        <v>0</v>
      </c>
      <c r="G11" s="45">
        <v>-3537</v>
      </c>
      <c r="H11" s="45">
        <v>130416</v>
      </c>
      <c r="I11" s="77"/>
      <c r="J11" s="45">
        <v>1312824</v>
      </c>
      <c r="K11" s="45">
        <v>3977677</v>
      </c>
      <c r="L11" s="45">
        <v>2664852</v>
      </c>
      <c r="M11" s="45">
        <v>3033540</v>
      </c>
      <c r="N11" s="45">
        <v>2501545</v>
      </c>
      <c r="O11" s="45">
        <v>566858</v>
      </c>
      <c r="P11" s="45">
        <v>1624296</v>
      </c>
      <c r="Q11" s="45">
        <v>666444</v>
      </c>
      <c r="R11" s="45">
        <v>100000</v>
      </c>
      <c r="S11" s="45">
        <v>-27226</v>
      </c>
      <c r="T11" s="45">
        <v>-77752</v>
      </c>
      <c r="U11" s="45">
        <v>23037</v>
      </c>
      <c r="V11" s="45">
        <v>-81941</v>
      </c>
    </row>
    <row r="12" spans="1:22" x14ac:dyDescent="0.2">
      <c r="B12" t="s">
        <v>105</v>
      </c>
      <c r="C12" s="45">
        <v>1921717</v>
      </c>
      <c r="D12" s="45">
        <v>-1760898</v>
      </c>
      <c r="E12" s="45">
        <v>160819</v>
      </c>
      <c r="F12" s="45">
        <v>0</v>
      </c>
      <c r="G12" s="45">
        <v>-1028</v>
      </c>
      <c r="H12" s="45">
        <v>91637</v>
      </c>
      <c r="I12" s="77"/>
      <c r="J12" s="45">
        <v>1188027</v>
      </c>
      <c r="K12" s="45">
        <v>3799661</v>
      </c>
      <c r="L12" s="45">
        <v>2611634</v>
      </c>
      <c r="M12" s="45">
        <v>2889104</v>
      </c>
      <c r="N12" s="45">
        <v>2468441</v>
      </c>
      <c r="O12" s="45">
        <v>516971</v>
      </c>
      <c r="P12" s="45">
        <v>1490646</v>
      </c>
      <c r="Q12" s="45">
        <v>748227</v>
      </c>
      <c r="R12" s="45">
        <v>100000</v>
      </c>
      <c r="S12" s="45">
        <v>45459</v>
      </c>
      <c r="T12" s="45">
        <v>-112358</v>
      </c>
      <c r="U12" s="45">
        <v>-65385</v>
      </c>
      <c r="V12" s="45">
        <v>-132283</v>
      </c>
    </row>
    <row r="13" spans="1:22" x14ac:dyDescent="0.2">
      <c r="B13" t="s">
        <v>104</v>
      </c>
      <c r="C13" s="45">
        <v>1792724</v>
      </c>
      <c r="D13" s="45">
        <v>-1661021</v>
      </c>
      <c r="E13" s="45">
        <v>131703</v>
      </c>
      <c r="F13" s="45">
        <v>0</v>
      </c>
      <c r="G13" s="45">
        <v>-1838</v>
      </c>
      <c r="H13" s="45">
        <v>82094</v>
      </c>
      <c r="J13" s="45">
        <v>1097678</v>
      </c>
      <c r="K13" s="45">
        <v>3878481</v>
      </c>
      <c r="L13" s="45">
        <v>2780803</v>
      </c>
      <c r="M13" s="45">
        <v>3002394</v>
      </c>
      <c r="N13" s="45">
        <v>2675453</v>
      </c>
      <c r="O13" s="45">
        <v>602583</v>
      </c>
      <c r="P13" s="45">
        <v>1480043</v>
      </c>
      <c r="Q13" s="45">
        <v>880600</v>
      </c>
      <c r="R13" s="45">
        <v>0</v>
      </c>
      <c r="S13" s="45">
        <v>328983</v>
      </c>
      <c r="T13" s="45">
        <v>-98197</v>
      </c>
      <c r="U13" s="45">
        <v>44775</v>
      </c>
      <c r="V13" s="45">
        <v>275562</v>
      </c>
    </row>
    <row r="14" spans="1:22" x14ac:dyDescent="0.2">
      <c r="B14" t="s">
        <v>103</v>
      </c>
      <c r="C14" s="45">
        <v>1749879</v>
      </c>
      <c r="D14" s="45">
        <v>-1625790</v>
      </c>
      <c r="E14" s="45">
        <v>124089</v>
      </c>
      <c r="F14" s="45">
        <v>0</v>
      </c>
      <c r="G14" s="45">
        <v>0</v>
      </c>
      <c r="H14" s="45">
        <v>71593</v>
      </c>
      <c r="J14" s="45">
        <v>1143032</v>
      </c>
      <c r="K14" s="45">
        <v>3574772</v>
      </c>
      <c r="L14" s="45">
        <v>2431739</v>
      </c>
      <c r="M14" s="45">
        <v>2766631</v>
      </c>
      <c r="N14" s="45">
        <v>2351837</v>
      </c>
      <c r="O14" s="45">
        <v>557005</v>
      </c>
      <c r="P14" s="45">
        <v>1562221</v>
      </c>
      <c r="Q14" s="45">
        <v>605017</v>
      </c>
      <c r="R14" s="45">
        <v>0</v>
      </c>
      <c r="S14" s="45">
        <v>238099</v>
      </c>
      <c r="T14" s="45">
        <v>-194473</v>
      </c>
      <c r="U14" s="45">
        <v>57350</v>
      </c>
      <c r="V14" s="45">
        <v>100976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6359187</v>
      </c>
      <c r="C18" s="75"/>
      <c r="D18" s="26">
        <f>VLOOKUP(A1,'2020'!A40:F210,6,FALSE)</f>
        <v>274162</v>
      </c>
      <c r="E18" s="26"/>
      <c r="F18" s="4" t="e">
        <f>D18/E18</f>
        <v>#DIV/0!</v>
      </c>
      <c r="G18" s="139">
        <v>0</v>
      </c>
      <c r="J18" s="6">
        <v>2020</v>
      </c>
      <c r="K18" s="17">
        <f>VLOOKUP(A1,'2020'!A40:B210,2,FALSE)</f>
        <v>717818</v>
      </c>
      <c r="L18" s="17">
        <f>VLOOKUP(A1,'2020'!A40:C210,3,FALSE)</f>
        <v>1060862</v>
      </c>
      <c r="M18" s="23">
        <f>VLOOKUP(A1,'2020'!A40:D210,4,FALSE)</f>
        <v>71781828</v>
      </c>
      <c r="N18" s="6"/>
      <c r="O18" s="6"/>
    </row>
    <row r="19" spans="1:17" x14ac:dyDescent="0.2">
      <c r="A19" s="13">
        <v>2021</v>
      </c>
      <c r="B19" s="26">
        <f>VLOOKUP(A1,'2021'!A40:E210,5,FALSE)</f>
        <v>7446888</v>
      </c>
      <c r="C19" s="76"/>
      <c r="D19" s="26">
        <f>VLOOKUP(A1,'2021'!A40:F210,6,FALSE)</f>
        <v>375253</v>
      </c>
      <c r="E19" s="26"/>
      <c r="F19" s="4" t="e">
        <f>D19/E19</f>
        <v>#DIV/0!</v>
      </c>
      <c r="G19" s="140"/>
      <c r="J19" s="6">
        <v>2021</v>
      </c>
      <c r="K19" s="17">
        <f>VLOOKUP(A1,'2021'!A40:B210,2,FALSE)</f>
        <v>929238</v>
      </c>
      <c r="L19" s="17">
        <f>VLOOKUP(A1,'2021'!A40:C210,3,FALSE)</f>
        <v>1311715</v>
      </c>
      <c r="M19" s="23">
        <f>VLOOKUP(A1,'2021'!A40:D210,4,FALSE)</f>
        <v>92923873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9369884</v>
      </c>
      <c r="C20" s="76"/>
      <c r="D20" s="26">
        <f>VLOOKUP(A1,'2022'!A40:F210,6,FALSE)</f>
        <v>444316</v>
      </c>
      <c r="E20" s="26"/>
      <c r="F20" s="4" t="e">
        <f>D20/E20</f>
        <v>#DIV/0!</v>
      </c>
      <c r="G20" s="140"/>
      <c r="J20" s="13">
        <v>2022</v>
      </c>
      <c r="K20" s="17">
        <f>VLOOKUP(A1,'2022'!A40:B210,2,FALSE)</f>
        <v>1143858</v>
      </c>
      <c r="L20" s="17">
        <f>VLOOKUP(A1,'2022'!A40:C210,3,FALSE)</f>
        <v>1625565</v>
      </c>
      <c r="M20" s="23">
        <f>VLOOKUP(A1,'2022'!A40:D210,4,FALSE)</f>
        <v>114385879</v>
      </c>
      <c r="N20" s="23"/>
      <c r="O20" s="6"/>
    </row>
    <row r="21" spans="1:17" x14ac:dyDescent="0.2">
      <c r="A21" s="13">
        <v>2023</v>
      </c>
      <c r="B21" s="3">
        <f>VLOOKUP(A1,'2023'!A40:E210,5,FALSE)</f>
        <v>11298950</v>
      </c>
      <c r="C21" s="76"/>
      <c r="D21" s="26">
        <f>VLOOKUP(A1,'2023'!A40:F210,6,FALSE)</f>
        <v>516503</v>
      </c>
      <c r="E21" s="3"/>
      <c r="F21" s="4" t="e">
        <f>D21/E21</f>
        <v>#DIV/0!</v>
      </c>
      <c r="G21" s="141"/>
      <c r="J21" s="13">
        <v>2023</v>
      </c>
      <c r="K21" s="17">
        <f>VLOOKUP(A1,'2023'!A40:B210,2,FALSE)</f>
        <v>1143858</v>
      </c>
      <c r="L21" s="17">
        <f>VLOOKUP(A1,'2023'!A40:C210,3,FALSE)</f>
        <v>1990752</v>
      </c>
      <c r="M21" s="23">
        <f>VLOOKUP(A1,'2023'!A40:D210,4,FALSE)</f>
        <v>114385879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1143858</v>
      </c>
      <c r="L22" s="17">
        <f>L21</f>
        <v>1990752</v>
      </c>
      <c r="M22" s="23">
        <f>M21</f>
        <v>114385879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2023</v>
      </c>
      <c r="C31" s="60"/>
      <c r="D31" s="26">
        <f>VLOOKUP(B31,A18:D21,4,FALSE)</f>
        <v>516503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4.5150240966369637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</v>
      </c>
      <c r="L32" s="13" t="e">
        <f>E22/N22*1000</f>
        <v>#DIV/0!</v>
      </c>
      <c r="N32" s="130" t="s">
        <v>71</v>
      </c>
      <c r="O32" s="131"/>
      <c r="P32" s="74">
        <f>K31*P26</f>
        <v>56.618402171827519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0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17.403826568487531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200E0-8209-C34D-8BE7-BE948EBFB498}">
  <sheetPr codeName="Sheet109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237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I3" s="77">
        <f t="shared" ref="I3:I5" si="0">H3/$M$21*1000</f>
        <v>0</v>
      </c>
    </row>
    <row r="4" spans="1:22" x14ac:dyDescent="0.2">
      <c r="I4" s="77">
        <f t="shared" si="0"/>
        <v>0</v>
      </c>
    </row>
    <row r="5" spans="1:22" x14ac:dyDescent="0.2">
      <c r="I5" s="77">
        <f t="shared" si="0"/>
        <v>0</v>
      </c>
    </row>
    <row r="6" spans="1:22" x14ac:dyDescent="0.2">
      <c r="I6" s="77">
        <f>H6/$M$21*1000</f>
        <v>0</v>
      </c>
    </row>
    <row r="7" spans="1:22" x14ac:dyDescent="0.2">
      <c r="I7" s="77">
        <f t="shared" ref="I7:I9" si="1">H7/$M$20*1000</f>
        <v>0</v>
      </c>
    </row>
    <row r="8" spans="1:22" x14ac:dyDescent="0.2">
      <c r="I8" s="77">
        <f t="shared" si="1"/>
        <v>0</v>
      </c>
    </row>
    <row r="9" spans="1:22" x14ac:dyDescent="0.2">
      <c r="I9" s="77">
        <f t="shared" si="1"/>
        <v>0</v>
      </c>
    </row>
    <row r="10" spans="1:22" x14ac:dyDescent="0.2">
      <c r="I10" s="77">
        <f>H10/$M$20*1000</f>
        <v>0</v>
      </c>
    </row>
    <row r="11" spans="1:22" x14ac:dyDescent="0.2">
      <c r="I11" s="77"/>
    </row>
    <row r="12" spans="1:22" x14ac:dyDescent="0.2">
      <c r="I12" s="77"/>
    </row>
    <row r="17" spans="1:17" x14ac:dyDescent="0.2">
      <c r="A17" t="s">
        <v>298</v>
      </c>
    </row>
    <row r="18" spans="1:17" x14ac:dyDescent="0.2">
      <c r="B18">
        <f>VLOOKUP(A1,'2020'!A40:E210,5,FALSE)</f>
        <v>14309200</v>
      </c>
      <c r="D18">
        <f>VLOOKUP(A1,'2020'!A40:F210,6,FALSE)</f>
        <v>243077</v>
      </c>
      <c r="K18">
        <f>VLOOKUP(A1,'2020'!A40:B210,2,FALSE)</f>
        <v>6387694</v>
      </c>
      <c r="L18">
        <f>VLOOKUP(A1,'2020'!A40:C210,3,FALSE)</f>
        <v>8054003</v>
      </c>
      <c r="M18">
        <f>VLOOKUP(A1,'2020'!A40:D210,4,FALSE)</f>
        <v>638769480</v>
      </c>
    </row>
    <row r="19" spans="1:17" x14ac:dyDescent="0.2">
      <c r="B19">
        <f>VLOOKUP(A1,'2021'!A40:E210,5,FALSE)</f>
        <v>16658614</v>
      </c>
      <c r="D19">
        <f>VLOOKUP(A1,'2021'!A40:F210,6,FALSE)</f>
        <v>821429</v>
      </c>
      <c r="K19">
        <f>VLOOKUP(A1,'2021'!A40:B210,2,FALSE)</f>
        <v>6507622</v>
      </c>
      <c r="L19">
        <f>VLOOKUP(A1,'2021'!A40:C210,3,FALSE)</f>
        <v>9441571</v>
      </c>
      <c r="M19">
        <f>VLOOKUP(A1,'2021'!A40:D210,4,FALSE)</f>
        <v>638769480</v>
      </c>
    </row>
    <row r="20" spans="1:17" x14ac:dyDescent="0.2">
      <c r="B20">
        <f>VLOOKUP(A1,'2022'!A40:E210,5,FALSE)</f>
        <v>21253536</v>
      </c>
      <c r="D20">
        <f>VLOOKUP(A1,'2022'!A40:F210,6,FALSE)</f>
        <v>739332</v>
      </c>
      <c r="K20">
        <f>VLOOKUP(A1,'2022'!A40:B210,2,FALSE)</f>
        <v>6947998</v>
      </c>
      <c r="L20">
        <f>VLOOKUP(A1,'2022'!A40:C210,3,FALSE)</f>
        <v>10177177</v>
      </c>
      <c r="M20">
        <f>VLOOKUP(A1,'2022'!A40:D210,4,FALSE)</f>
        <v>694799896</v>
      </c>
    </row>
    <row r="21" spans="1:17" x14ac:dyDescent="0.2">
      <c r="B21">
        <f>VLOOKUP(A1,'2023'!A40:E210,5,FALSE)</f>
        <v>25893559</v>
      </c>
      <c r="D21">
        <f>VLOOKUP(A1,'2023'!A40:F210,6,FALSE)</f>
        <v>553352</v>
      </c>
      <c r="K21">
        <f>VLOOKUP(A1,'2023'!A40:B210,2,FALSE)</f>
        <v>7621123</v>
      </c>
      <c r="L21">
        <f>VLOOKUP(A1,'2023'!A40:C210,3,FALSE)</f>
        <v>11100192</v>
      </c>
      <c r="M21">
        <f>VLOOKUP(A1,'2023'!A40:D210,4,FALSE)</f>
        <v>762112326</v>
      </c>
    </row>
    <row r="22" spans="1:17" x14ac:dyDescent="0.2">
      <c r="K22">
        <f>K21</f>
        <v>7621123</v>
      </c>
      <c r="L22">
        <f>L21</f>
        <v>11100192</v>
      </c>
      <c r="M22">
        <f>M21</f>
        <v>762112326</v>
      </c>
    </row>
    <row r="26" spans="1:17" x14ac:dyDescent="0.2"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1:17" x14ac:dyDescent="0.2"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1:17" x14ac:dyDescent="0.2">
      <c r="K31" s="86">
        <f>SUM(I3:I6)</f>
        <v>0</v>
      </c>
      <c r="L31" t="e">
        <f>K31*(M22/N22)</f>
        <v>#DIV/0!</v>
      </c>
    </row>
    <row r="32" spans="1:17" x14ac:dyDescent="0.2">
      <c r="L32" t="e">
        <f>E22/N22*1000</f>
        <v>#DIV/0!</v>
      </c>
      <c r="P32" s="73"/>
      <c r="Q32" s="73"/>
    </row>
    <row r="36" spans="11:11" x14ac:dyDescent="0.2">
      <c r="K36">
        <f>((K3-L3)/M22)*1000</f>
        <v>0</v>
      </c>
    </row>
    <row r="37" spans="11:11" x14ac:dyDescent="0.2">
      <c r="K37" t="e">
        <f>((K3-L3)/N22)*1000</f>
        <v>#DIV/0!</v>
      </c>
    </row>
  </sheetData>
  <mergeCells count="4">
    <mergeCell ref="A1:B1"/>
    <mergeCell ref="C1:H1"/>
    <mergeCell ref="J1:R1"/>
    <mergeCell ref="S1:V1"/>
  </mergeCells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BB18B-FE2F-9D44-910D-4F39E5834BC0}">
  <sheetPr codeName="Sheet110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236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2302368</v>
      </c>
      <c r="D3" s="45">
        <v>-1369296</v>
      </c>
      <c r="E3" s="45">
        <v>904348</v>
      </c>
      <c r="F3" s="45">
        <v>-129258</v>
      </c>
      <c r="G3" s="45">
        <v>-20093</v>
      </c>
      <c r="H3" s="45">
        <v>654398</v>
      </c>
      <c r="I3" s="77">
        <f t="shared" ref="I3:I5" si="0">H3/$M$21*1000</f>
        <v>1.8333559771979013</v>
      </c>
      <c r="J3" s="45">
        <v>8586571</v>
      </c>
      <c r="K3" s="45">
        <v>12058890</v>
      </c>
      <c r="L3" s="45">
        <v>3472319</v>
      </c>
      <c r="M3" s="45">
        <v>8099565</v>
      </c>
      <c r="N3" s="45">
        <v>3281600</v>
      </c>
      <c r="O3" s="45">
        <v>962602</v>
      </c>
      <c r="P3" s="45">
        <v>663239</v>
      </c>
      <c r="Q3" s="45">
        <v>289482</v>
      </c>
      <c r="R3" s="45">
        <v>6165000</v>
      </c>
      <c r="S3" s="45">
        <v>235732</v>
      </c>
      <c r="T3" s="45">
        <v>-747073</v>
      </c>
      <c r="U3" s="45">
        <v>568279</v>
      </c>
      <c r="V3" s="45">
        <v>56939</v>
      </c>
    </row>
    <row r="4" spans="1:22" x14ac:dyDescent="0.2">
      <c r="B4" t="s">
        <v>21</v>
      </c>
      <c r="C4" s="45">
        <v>2482408</v>
      </c>
      <c r="D4" s="45">
        <v>-1606938</v>
      </c>
      <c r="E4" s="45">
        <v>860293</v>
      </c>
      <c r="F4" s="45">
        <v>-297281</v>
      </c>
      <c r="G4" s="45">
        <v>-28240</v>
      </c>
      <c r="H4" s="45">
        <v>506300</v>
      </c>
      <c r="I4" s="77">
        <f t="shared" si="0"/>
        <v>1.418445855970369</v>
      </c>
      <c r="J4" s="45">
        <v>7932172</v>
      </c>
      <c r="K4" s="45">
        <v>11213612</v>
      </c>
      <c r="L4" s="45">
        <v>3281439</v>
      </c>
      <c r="M4" s="45">
        <v>7340651</v>
      </c>
      <c r="N4" s="45">
        <v>3231901</v>
      </c>
      <c r="O4" s="45">
        <v>996509</v>
      </c>
      <c r="P4" s="45">
        <v>694302</v>
      </c>
      <c r="Q4" s="45">
        <v>232726</v>
      </c>
      <c r="R4" s="45">
        <v>5392000</v>
      </c>
      <c r="S4" s="45">
        <v>1441362</v>
      </c>
      <c r="T4" s="45">
        <v>-189731</v>
      </c>
      <c r="U4" s="45">
        <v>-1319028</v>
      </c>
      <c r="V4" s="45">
        <v>-67396</v>
      </c>
    </row>
    <row r="5" spans="1:22" x14ac:dyDescent="0.2">
      <c r="B5" t="s">
        <v>22</v>
      </c>
      <c r="C5" s="45">
        <v>3159642</v>
      </c>
      <c r="D5" s="45">
        <v>-2155483</v>
      </c>
      <c r="E5" s="45">
        <v>996867</v>
      </c>
      <c r="F5" s="45">
        <v>-168815</v>
      </c>
      <c r="G5" s="45">
        <v>-49913</v>
      </c>
      <c r="H5" s="45">
        <v>712269</v>
      </c>
      <c r="I5" s="77">
        <f t="shared" si="0"/>
        <v>1.9954868879837224</v>
      </c>
      <c r="J5" s="45">
        <v>7730064</v>
      </c>
      <c r="K5" s="45">
        <v>11831854</v>
      </c>
      <c r="L5" s="45">
        <v>4101790</v>
      </c>
      <c r="M5" s="45">
        <v>7980804</v>
      </c>
      <c r="N5" s="45">
        <v>4048825</v>
      </c>
      <c r="O5" s="45">
        <v>1755809</v>
      </c>
      <c r="P5" s="45">
        <v>680044</v>
      </c>
      <c r="Q5" s="45">
        <v>300114</v>
      </c>
      <c r="R5" s="45">
        <v>5204000</v>
      </c>
      <c r="S5" s="45">
        <v>1147976</v>
      </c>
      <c r="T5" s="45">
        <v>-292362</v>
      </c>
      <c r="U5" s="45">
        <v>-886600</v>
      </c>
      <c r="V5" s="45">
        <v>-30986</v>
      </c>
    </row>
    <row r="6" spans="1:22" x14ac:dyDescent="0.2">
      <c r="B6" t="s">
        <v>23</v>
      </c>
      <c r="C6" s="45">
        <v>2138806</v>
      </c>
      <c r="D6" s="45">
        <v>-1533898</v>
      </c>
      <c r="E6" s="45">
        <v>595715</v>
      </c>
      <c r="F6" s="45">
        <v>-210570</v>
      </c>
      <c r="G6" s="45">
        <v>-38016</v>
      </c>
      <c r="H6" s="45">
        <v>316509</v>
      </c>
      <c r="I6" s="77">
        <f>H6/$M$21*1000</f>
        <v>0.88672897378496063</v>
      </c>
      <c r="J6" s="45">
        <v>7479983</v>
      </c>
      <c r="K6" s="45">
        <v>11814538</v>
      </c>
      <c r="L6" s="45">
        <v>4334554</v>
      </c>
      <c r="M6" s="45">
        <v>7906881</v>
      </c>
      <c r="N6" s="45">
        <v>4283092</v>
      </c>
      <c r="O6" s="45">
        <v>2116753</v>
      </c>
      <c r="P6" s="45">
        <v>585573</v>
      </c>
      <c r="Q6" s="45">
        <v>331109</v>
      </c>
      <c r="R6" s="45">
        <v>4850000</v>
      </c>
      <c r="S6" s="45">
        <v>-416785</v>
      </c>
      <c r="T6" s="45">
        <v>-552604</v>
      </c>
      <c r="U6" s="45">
        <v>1097880</v>
      </c>
      <c r="V6" s="45">
        <v>128490</v>
      </c>
    </row>
    <row r="7" spans="1:22" x14ac:dyDescent="0.2">
      <c r="B7" t="s">
        <v>110</v>
      </c>
      <c r="C7" s="45">
        <v>1971395</v>
      </c>
      <c r="D7" s="45">
        <v>-1360428</v>
      </c>
      <c r="E7" s="45">
        <v>587429</v>
      </c>
      <c r="F7" s="45">
        <v>-146649</v>
      </c>
      <c r="G7" s="45">
        <v>-17285</v>
      </c>
      <c r="H7" s="45">
        <v>426821</v>
      </c>
      <c r="I7" s="77">
        <f t="shared" ref="I7:I9" si="1">H7/$M$20*1000</f>
        <v>1.1957781526587574</v>
      </c>
      <c r="J7" s="45">
        <v>7462648</v>
      </c>
      <c r="K7" s="45">
        <v>10261336</v>
      </c>
      <c r="L7" s="45">
        <v>2798687</v>
      </c>
      <c r="M7" s="45">
        <v>6084509</v>
      </c>
      <c r="N7" s="45">
        <v>2747135</v>
      </c>
      <c r="O7" s="45">
        <v>948094</v>
      </c>
      <c r="P7" s="45">
        <v>582355</v>
      </c>
      <c r="Q7" s="45">
        <v>202618</v>
      </c>
      <c r="R7" s="45">
        <v>4296000</v>
      </c>
      <c r="S7" s="45">
        <v>-76118</v>
      </c>
      <c r="T7" s="45">
        <v>-499956</v>
      </c>
      <c r="U7" s="45">
        <v>710389</v>
      </c>
      <c r="V7" s="45">
        <v>134315</v>
      </c>
    </row>
    <row r="8" spans="1:22" x14ac:dyDescent="0.2">
      <c r="B8" t="s">
        <v>109</v>
      </c>
      <c r="C8" s="45">
        <v>2307949</v>
      </c>
      <c r="D8" s="45">
        <v>-1564681</v>
      </c>
      <c r="E8" s="45">
        <v>733837</v>
      </c>
      <c r="F8" s="45">
        <v>-318300</v>
      </c>
      <c r="G8" s="45">
        <v>-19535</v>
      </c>
      <c r="H8" s="45">
        <v>316602</v>
      </c>
      <c r="I8" s="77">
        <f t="shared" si="1"/>
        <v>0.88698952180906732</v>
      </c>
      <c r="J8" s="45">
        <v>7035827</v>
      </c>
      <c r="K8" s="45">
        <v>9421164</v>
      </c>
      <c r="L8" s="45">
        <v>2385337</v>
      </c>
      <c r="M8" s="45">
        <v>5212519</v>
      </c>
      <c r="N8" s="45">
        <v>2325100</v>
      </c>
      <c r="O8" s="45">
        <v>833871</v>
      </c>
      <c r="P8" s="45">
        <v>521415</v>
      </c>
      <c r="Q8" s="45">
        <v>68954</v>
      </c>
      <c r="R8" s="45">
        <v>3752000</v>
      </c>
      <c r="S8" s="45">
        <v>1077381</v>
      </c>
      <c r="T8" s="45">
        <v>218081</v>
      </c>
      <c r="U8" s="45">
        <v>-1611285</v>
      </c>
      <c r="V8" s="45">
        <v>-315822</v>
      </c>
    </row>
    <row r="9" spans="1:22" x14ac:dyDescent="0.2">
      <c r="B9" t="s">
        <v>108</v>
      </c>
      <c r="C9" s="45">
        <v>2213690</v>
      </c>
      <c r="D9" s="45">
        <v>-1544163</v>
      </c>
      <c r="E9" s="45">
        <v>654922</v>
      </c>
      <c r="F9" s="45">
        <v>-172779</v>
      </c>
      <c r="G9" s="45">
        <v>-24533</v>
      </c>
      <c r="H9" s="45">
        <v>365323</v>
      </c>
      <c r="I9" s="77">
        <f t="shared" si="1"/>
        <v>1.0234858689327733</v>
      </c>
      <c r="J9" s="45">
        <v>6869927</v>
      </c>
      <c r="K9" s="45">
        <v>10513243</v>
      </c>
      <c r="L9" s="45">
        <v>3643316</v>
      </c>
      <c r="M9" s="45">
        <v>6263671</v>
      </c>
      <c r="N9" s="45">
        <v>3582653</v>
      </c>
      <c r="O9" s="45">
        <v>1484687</v>
      </c>
      <c r="P9" s="45">
        <v>402842</v>
      </c>
      <c r="Q9" s="45">
        <v>384776</v>
      </c>
      <c r="R9" s="45">
        <v>3963000</v>
      </c>
      <c r="S9" s="45">
        <v>693593</v>
      </c>
      <c r="T9" s="45">
        <v>-249207</v>
      </c>
      <c r="U9" s="45">
        <v>-370960</v>
      </c>
      <c r="V9" s="45">
        <v>73425</v>
      </c>
    </row>
    <row r="10" spans="1:22" x14ac:dyDescent="0.2">
      <c r="B10" t="s">
        <v>107</v>
      </c>
      <c r="C10" s="45">
        <v>1829684</v>
      </c>
      <c r="D10" s="45">
        <v>-1329341</v>
      </c>
      <c r="E10" s="45">
        <v>483968</v>
      </c>
      <c r="F10" s="45">
        <v>-232800</v>
      </c>
      <c r="G10" s="45">
        <v>-21814</v>
      </c>
      <c r="H10" s="45">
        <v>175764</v>
      </c>
      <c r="I10" s="77">
        <f>H10/$M$20*1000</f>
        <v>0.49241895601180313</v>
      </c>
      <c r="J10" s="45">
        <v>7119949</v>
      </c>
      <c r="K10" s="45">
        <v>10420223</v>
      </c>
      <c r="L10" s="45">
        <v>3300273</v>
      </c>
      <c r="M10" s="45">
        <v>6151196</v>
      </c>
      <c r="N10" s="45">
        <v>3229302</v>
      </c>
      <c r="O10" s="45">
        <v>1717066</v>
      </c>
      <c r="P10" s="45">
        <v>381118</v>
      </c>
      <c r="Q10" s="45">
        <v>341533</v>
      </c>
      <c r="R10" s="45">
        <v>3693000</v>
      </c>
      <c r="S10" s="45">
        <v>-310848</v>
      </c>
      <c r="T10" s="45">
        <v>212285</v>
      </c>
      <c r="U10" s="45">
        <v>231214</v>
      </c>
      <c r="V10" s="45">
        <v>132651</v>
      </c>
    </row>
    <row r="11" spans="1:22" x14ac:dyDescent="0.2">
      <c r="B11" t="s">
        <v>106</v>
      </c>
      <c r="C11" s="45">
        <v>1575294</v>
      </c>
      <c r="D11" s="45">
        <v>-1066056</v>
      </c>
      <c r="E11" s="45">
        <v>493153</v>
      </c>
      <c r="F11" s="45">
        <v>-69948</v>
      </c>
      <c r="G11" s="45">
        <v>-16945</v>
      </c>
      <c r="H11" s="45">
        <v>372481</v>
      </c>
      <c r="I11" s="77"/>
      <c r="J11" s="45">
        <v>7083234</v>
      </c>
      <c r="K11" s="45">
        <v>9875591</v>
      </c>
      <c r="L11" s="45">
        <v>2792356</v>
      </c>
      <c r="M11" s="45">
        <v>5323116</v>
      </c>
      <c r="N11" s="45">
        <v>2721265</v>
      </c>
      <c r="O11" s="45">
        <v>816197</v>
      </c>
      <c r="P11" s="45">
        <v>385863</v>
      </c>
      <c r="Q11" s="45">
        <v>178881</v>
      </c>
      <c r="R11" s="45">
        <v>3923000</v>
      </c>
      <c r="S11" s="45">
        <v>-177820</v>
      </c>
      <c r="T11" s="45">
        <v>-403328</v>
      </c>
      <c r="U11" s="45">
        <v>391190</v>
      </c>
      <c r="V11" s="45">
        <v>-189958</v>
      </c>
    </row>
    <row r="12" spans="1:22" x14ac:dyDescent="0.2">
      <c r="B12" t="s">
        <v>105</v>
      </c>
      <c r="C12" s="45">
        <v>2119069</v>
      </c>
      <c r="D12" s="45">
        <v>-1393991</v>
      </c>
      <c r="E12" s="45">
        <v>720635</v>
      </c>
      <c r="F12" s="45">
        <v>-285359</v>
      </c>
      <c r="G12" s="45">
        <v>-14598</v>
      </c>
      <c r="H12" s="45">
        <v>348108</v>
      </c>
      <c r="I12" s="77"/>
      <c r="J12" s="45">
        <v>6710752</v>
      </c>
      <c r="K12" s="45">
        <v>9496225</v>
      </c>
      <c r="L12" s="45">
        <v>2785472</v>
      </c>
      <c r="M12" s="45">
        <v>4900363</v>
      </c>
      <c r="N12" s="45">
        <v>2757560</v>
      </c>
      <c r="O12" s="45">
        <v>638280</v>
      </c>
      <c r="P12" s="45">
        <v>408844</v>
      </c>
      <c r="Q12" s="45">
        <v>369007</v>
      </c>
      <c r="R12" s="45">
        <v>3461049</v>
      </c>
      <c r="S12" s="45">
        <v>847498</v>
      </c>
      <c r="T12" s="45">
        <v>-702743</v>
      </c>
      <c r="U12" s="45">
        <v>-341927</v>
      </c>
      <c r="V12" s="45">
        <v>-197172</v>
      </c>
    </row>
    <row r="13" spans="1:22" x14ac:dyDescent="0.2">
      <c r="B13" t="s">
        <v>104</v>
      </c>
      <c r="C13" s="45">
        <v>2031972</v>
      </c>
      <c r="D13" s="45">
        <v>-1368274</v>
      </c>
      <c r="E13" s="45">
        <v>654037</v>
      </c>
      <c r="F13" s="45">
        <v>-172073</v>
      </c>
      <c r="G13" s="45">
        <v>-17635</v>
      </c>
      <c r="H13" s="45">
        <v>360593</v>
      </c>
      <c r="J13" s="45">
        <v>6513347</v>
      </c>
      <c r="K13" s="45">
        <v>9306501</v>
      </c>
      <c r="L13" s="45">
        <v>2793154</v>
      </c>
      <c r="M13" s="45">
        <v>4622170</v>
      </c>
      <c r="N13" s="45">
        <v>2765132</v>
      </c>
      <c r="O13" s="45">
        <v>1014344</v>
      </c>
      <c r="P13" s="45">
        <v>272220</v>
      </c>
      <c r="Q13" s="45">
        <v>566089</v>
      </c>
      <c r="R13" s="45">
        <v>2747049</v>
      </c>
      <c r="S13" s="45">
        <v>1023464</v>
      </c>
      <c r="T13" s="45">
        <v>-130366</v>
      </c>
      <c r="U13" s="45">
        <v>-713364</v>
      </c>
      <c r="V13" s="45">
        <v>179733</v>
      </c>
    </row>
    <row r="14" spans="1:22" x14ac:dyDescent="0.2">
      <c r="B14" t="s">
        <v>103</v>
      </c>
      <c r="C14" s="45">
        <v>1648120</v>
      </c>
      <c r="D14" s="45">
        <v>-1251972</v>
      </c>
      <c r="E14" s="45">
        <v>387154</v>
      </c>
      <c r="F14" s="45">
        <v>-165525</v>
      </c>
      <c r="G14" s="45">
        <v>-16701</v>
      </c>
      <c r="H14" s="45">
        <v>160727</v>
      </c>
      <c r="J14" s="45">
        <v>6615391</v>
      </c>
      <c r="K14" s="45">
        <v>9489743</v>
      </c>
      <c r="L14" s="45">
        <v>2874351</v>
      </c>
      <c r="M14" s="45">
        <v>4761344</v>
      </c>
      <c r="N14" s="45">
        <v>2846654</v>
      </c>
      <c r="O14" s="45">
        <v>1399158</v>
      </c>
      <c r="P14" s="45">
        <v>287413</v>
      </c>
      <c r="Q14" s="45">
        <v>386446</v>
      </c>
      <c r="R14" s="45">
        <v>2669000</v>
      </c>
      <c r="S14" s="45">
        <v>-215500</v>
      </c>
      <c r="T14" s="45">
        <v>-39317</v>
      </c>
      <c r="U14" s="45">
        <v>219220</v>
      </c>
      <c r="V14" s="45">
        <v>-35598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6213489</v>
      </c>
      <c r="C18" s="26">
        <v>8400000</v>
      </c>
      <c r="D18" s="26">
        <f>VLOOKUP(A1,'2020'!A40:F210,6,FALSE)</f>
        <v>1104351</v>
      </c>
      <c r="E18" s="17">
        <v>913000</v>
      </c>
      <c r="F18" s="4">
        <f>D18/E18</f>
        <v>1.2095848849945237</v>
      </c>
      <c r="G18" s="139">
        <v>0</v>
      </c>
      <c r="J18" s="6">
        <v>2020</v>
      </c>
      <c r="K18" s="17">
        <f>VLOOKUP(A1,'2020'!A40:B210,2,FALSE)</f>
        <v>3569399</v>
      </c>
      <c r="L18" s="17">
        <f>VLOOKUP(A1,'2020'!A40:C210,3,FALSE)</f>
        <v>6605367</v>
      </c>
      <c r="M18" s="23">
        <f>VLOOKUP(A1,'2020'!A40:D210,4,FALSE)</f>
        <v>356939955</v>
      </c>
      <c r="N18" s="6"/>
      <c r="O18" s="6"/>
    </row>
    <row r="19" spans="1:17" x14ac:dyDescent="0.2">
      <c r="A19" s="13">
        <v>2021</v>
      </c>
      <c r="B19" s="26">
        <f>VLOOKUP(A1,'2021'!A40:E210,5,FALSE)</f>
        <v>7335294</v>
      </c>
      <c r="C19" s="26">
        <v>8000000</v>
      </c>
      <c r="D19" s="26">
        <f>VLOOKUP(A1,'2021'!A40:F210,6,FALSE)</f>
        <v>1253564</v>
      </c>
      <c r="E19" s="17">
        <v>913000</v>
      </c>
      <c r="F19" s="4">
        <f>D19/E19</f>
        <v>1.3730164293537788</v>
      </c>
      <c r="G19" s="140"/>
      <c r="J19" s="6">
        <v>2021</v>
      </c>
      <c r="K19" s="17">
        <f>VLOOKUP(A1,'2021'!A40:B210,2,FALSE)</f>
        <v>3569399</v>
      </c>
      <c r="L19" s="17">
        <f>VLOOKUP(A1,'2021'!A40:C210,3,FALSE)</f>
        <v>7094887</v>
      </c>
      <c r="M19" s="23">
        <f>VLOOKUP(A1,'2021'!A40:D210,4,FALSE)</f>
        <v>356939955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8255003</v>
      </c>
      <c r="C20" s="3">
        <v>8000000</v>
      </c>
      <c r="D20" s="26">
        <f>VLOOKUP(A1,'2022'!A40:F210,6,FALSE)</f>
        <v>1286743</v>
      </c>
      <c r="E20" s="17">
        <v>1008000</v>
      </c>
      <c r="F20" s="4">
        <f>D20/E20</f>
        <v>1.276530753968254</v>
      </c>
      <c r="G20" s="140"/>
      <c r="J20" s="13">
        <v>2022</v>
      </c>
      <c r="K20" s="17">
        <f>VLOOKUP(A1,'2022'!A40:B210,2,FALSE)</f>
        <v>3569399</v>
      </c>
      <c r="L20" s="17">
        <f>VLOOKUP(A1,'2022'!A40:C210,3,FALSE)</f>
        <v>7464879</v>
      </c>
      <c r="M20" s="23">
        <f>VLOOKUP(A1,'2022'!A40:D210,4,FALSE)</f>
        <v>356939955</v>
      </c>
      <c r="N20" s="23"/>
      <c r="O20" s="6"/>
    </row>
    <row r="21" spans="1:17" x14ac:dyDescent="0.2">
      <c r="A21" s="13">
        <v>2023</v>
      </c>
      <c r="B21" s="3">
        <f>VLOOKUP(A1,'2023'!A40:E210,5,FALSE)</f>
        <v>10022843</v>
      </c>
      <c r="C21" s="3">
        <v>8400000</v>
      </c>
      <c r="D21" s="26">
        <f>VLOOKUP(A1,'2023'!A40:F210,6,FALSE)</f>
        <v>2189477</v>
      </c>
      <c r="E21" s="3">
        <v>1008000</v>
      </c>
      <c r="F21" s="4">
        <f>D21/E21</f>
        <v>2.1721001984126982</v>
      </c>
      <c r="G21" s="141"/>
      <c r="J21" s="13">
        <v>2023</v>
      </c>
      <c r="K21" s="17">
        <f>VLOOKUP(A1,'2023'!A40:B210,2,FALSE)</f>
        <v>3569399</v>
      </c>
      <c r="L21" s="17">
        <f>VLOOKUP(A1,'2023'!A40:C210,3,FALSE)</f>
        <v>8586571</v>
      </c>
      <c r="M21" s="23">
        <f>VLOOKUP(A1,'2023'!A40:D210,4,FALSE)</f>
        <v>356939955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3569399</v>
      </c>
      <c r="L22" s="17">
        <f>L21</f>
        <v>8586571</v>
      </c>
      <c r="M22" s="23">
        <f>M21</f>
        <v>356939955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2023</v>
      </c>
      <c r="C31" s="60">
        <v>52500</v>
      </c>
      <c r="D31" s="26">
        <f>VLOOKUP(B31,A18:D21,4,FALSE)</f>
        <v>2189477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6.1340176949369534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2.8240043903182541</v>
      </c>
      <c r="L32" s="13" t="e">
        <f>E22/N22*1000</f>
        <v>#DIV/0!</v>
      </c>
      <c r="N32" s="130" t="s">
        <v>71</v>
      </c>
      <c r="O32" s="131"/>
      <c r="P32" s="74">
        <f>K31*P26</f>
        <v>76.920581894509397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35.413015054590907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24.056065676368451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9CFEF-09A8-FA4C-B259-E5D479FE0555}">
  <sheetPr codeName="Sheet111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247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817110</v>
      </c>
      <c r="D3" s="45">
        <v>-703439</v>
      </c>
      <c r="E3" s="45">
        <v>112448</v>
      </c>
      <c r="F3" s="45">
        <v>-28340</v>
      </c>
      <c r="G3" s="45">
        <v>-6239</v>
      </c>
      <c r="H3" s="45">
        <v>75008</v>
      </c>
      <c r="I3" s="77">
        <f t="shared" ref="I3:I5" si="0">H3/$M$21*1000</f>
        <v>0.93185687290658936</v>
      </c>
      <c r="J3" s="45">
        <v>1851647</v>
      </c>
      <c r="K3" s="45">
        <v>2915372</v>
      </c>
      <c r="L3" s="45">
        <v>1063725</v>
      </c>
      <c r="M3" s="45">
        <v>1785334</v>
      </c>
      <c r="N3" s="45">
        <v>1062753</v>
      </c>
      <c r="O3" s="45">
        <v>504234</v>
      </c>
      <c r="P3" s="45">
        <v>893954</v>
      </c>
      <c r="Q3" s="45">
        <v>247229</v>
      </c>
      <c r="R3" s="45">
        <v>101169</v>
      </c>
      <c r="S3" s="45">
        <v>66925</v>
      </c>
      <c r="T3" s="45">
        <v>-24971</v>
      </c>
      <c r="U3" s="45">
        <v>-6441</v>
      </c>
      <c r="V3" s="45">
        <v>35512</v>
      </c>
    </row>
    <row r="4" spans="1:22" x14ac:dyDescent="0.2">
      <c r="B4" t="s">
        <v>21</v>
      </c>
      <c r="C4" s="45">
        <v>794642</v>
      </c>
      <c r="D4" s="45">
        <v>-687515</v>
      </c>
      <c r="E4" s="45">
        <v>106893</v>
      </c>
      <c r="F4" s="45">
        <v>-25928</v>
      </c>
      <c r="G4" s="45">
        <v>-8496</v>
      </c>
      <c r="H4" s="45">
        <v>55899</v>
      </c>
      <c r="I4" s="77">
        <f t="shared" si="0"/>
        <v>0.69445748904924065</v>
      </c>
      <c r="J4" s="45">
        <v>1857131</v>
      </c>
      <c r="K4" s="45">
        <v>2866113</v>
      </c>
      <c r="L4" s="45">
        <v>1008981</v>
      </c>
      <c r="M4" s="45">
        <v>1711321</v>
      </c>
      <c r="N4" s="45">
        <v>1008981</v>
      </c>
      <c r="O4" s="45">
        <v>553614</v>
      </c>
      <c r="P4" s="45">
        <v>823093</v>
      </c>
      <c r="Q4" s="45">
        <v>211707</v>
      </c>
      <c r="R4" s="45">
        <v>74828</v>
      </c>
      <c r="S4" s="45">
        <v>187413</v>
      </c>
      <c r="T4" s="45">
        <v>-37719</v>
      </c>
      <c r="U4" s="45">
        <v>-103646</v>
      </c>
      <c r="V4" s="45">
        <v>46048</v>
      </c>
    </row>
    <row r="5" spans="1:22" x14ac:dyDescent="0.2">
      <c r="B5" t="s">
        <v>22</v>
      </c>
      <c r="C5" s="45">
        <v>801090</v>
      </c>
      <c r="D5" s="45">
        <v>-663600</v>
      </c>
      <c r="E5" s="45">
        <v>137378</v>
      </c>
      <c r="F5" s="45">
        <v>-25199</v>
      </c>
      <c r="G5" s="45">
        <v>-9513</v>
      </c>
      <c r="H5" s="45">
        <v>92043</v>
      </c>
      <c r="I5" s="77">
        <f t="shared" si="0"/>
        <v>1.1434900564331965</v>
      </c>
      <c r="J5" s="45">
        <v>1841479</v>
      </c>
      <c r="K5" s="45">
        <v>2879121</v>
      </c>
      <c r="L5" s="45">
        <v>1037642</v>
      </c>
      <c r="M5" s="45">
        <v>1714125</v>
      </c>
      <c r="N5" s="45">
        <v>1037642</v>
      </c>
      <c r="O5" s="45">
        <v>647855</v>
      </c>
      <c r="P5" s="45">
        <v>794294</v>
      </c>
      <c r="Q5" s="45">
        <v>165669</v>
      </c>
      <c r="R5" s="45">
        <v>44828</v>
      </c>
      <c r="S5" s="45">
        <v>12125</v>
      </c>
      <c r="T5" s="45">
        <v>-81542</v>
      </c>
      <c r="U5" s="45">
        <v>60688</v>
      </c>
      <c r="V5" s="45">
        <v>-8728</v>
      </c>
    </row>
    <row r="6" spans="1:22" x14ac:dyDescent="0.2">
      <c r="B6" t="s">
        <v>23</v>
      </c>
      <c r="C6" s="45">
        <v>848411</v>
      </c>
      <c r="D6" s="45">
        <v>-700823</v>
      </c>
      <c r="E6" s="45">
        <v>146808</v>
      </c>
      <c r="F6" s="45">
        <v>-28610</v>
      </c>
      <c r="G6" s="45">
        <v>-8955</v>
      </c>
      <c r="H6" s="45">
        <v>86129</v>
      </c>
      <c r="I6" s="77">
        <f>H6/$M$21*1000</f>
        <v>1.0700178728478513</v>
      </c>
      <c r="J6" s="45">
        <v>1839277</v>
      </c>
      <c r="K6" s="45">
        <v>2972457</v>
      </c>
      <c r="L6" s="45">
        <v>1133180</v>
      </c>
      <c r="M6" s="45">
        <v>1780189</v>
      </c>
      <c r="N6" s="45">
        <v>1133180</v>
      </c>
      <c r="O6" s="45">
        <v>743633</v>
      </c>
      <c r="P6" s="45">
        <v>763202</v>
      </c>
      <c r="Q6" s="45">
        <v>174310</v>
      </c>
      <c r="R6" s="45">
        <v>39812</v>
      </c>
      <c r="S6" s="45">
        <v>-29379</v>
      </c>
      <c r="T6" s="45">
        <v>-19401</v>
      </c>
      <c r="U6" s="45">
        <v>33999</v>
      </c>
      <c r="V6" s="45">
        <v>-14781</v>
      </c>
    </row>
    <row r="7" spans="1:22" x14ac:dyDescent="0.2">
      <c r="B7" t="s">
        <v>110</v>
      </c>
      <c r="C7" s="45">
        <v>946605</v>
      </c>
      <c r="D7" s="45">
        <v>-826725</v>
      </c>
      <c r="E7" s="45">
        <v>119209</v>
      </c>
      <c r="F7" s="45">
        <v>-32664</v>
      </c>
      <c r="G7" s="45">
        <v>-5979</v>
      </c>
      <c r="H7" s="45">
        <v>82212</v>
      </c>
      <c r="I7" s="77">
        <f t="shared" ref="I7:I9" si="1">H7/$M$20*1000</f>
        <v>1.1745507209910138</v>
      </c>
      <c r="J7" s="45">
        <v>1751538</v>
      </c>
      <c r="K7" s="45">
        <v>2882477</v>
      </c>
      <c r="L7" s="45">
        <v>1130938</v>
      </c>
      <c r="M7" s="45">
        <v>1662751</v>
      </c>
      <c r="N7" s="45">
        <v>1130938</v>
      </c>
      <c r="O7" s="45">
        <v>628715</v>
      </c>
      <c r="P7" s="45">
        <v>781709</v>
      </c>
      <c r="Q7" s="45">
        <v>189178</v>
      </c>
      <c r="R7" s="45">
        <v>19102</v>
      </c>
      <c r="S7" s="45">
        <v>141421</v>
      </c>
      <c r="T7" s="45">
        <v>-96151</v>
      </c>
      <c r="U7" s="45">
        <v>-74870</v>
      </c>
      <c r="V7" s="45">
        <v>-29599</v>
      </c>
    </row>
    <row r="8" spans="1:22" x14ac:dyDescent="0.2">
      <c r="B8" t="s">
        <v>109</v>
      </c>
      <c r="C8" s="45">
        <v>970707</v>
      </c>
      <c r="D8" s="45">
        <v>-844873</v>
      </c>
      <c r="E8" s="45">
        <v>125495</v>
      </c>
      <c r="F8" s="45">
        <v>-30343</v>
      </c>
      <c r="G8" s="45">
        <v>-4872</v>
      </c>
      <c r="H8" s="45">
        <v>64498</v>
      </c>
      <c r="I8" s="77">
        <f t="shared" si="1"/>
        <v>0.92147341510337188</v>
      </c>
      <c r="J8" s="45">
        <v>1804873</v>
      </c>
      <c r="K8" s="45">
        <v>2905202</v>
      </c>
      <c r="L8" s="45">
        <v>1100328</v>
      </c>
      <c r="M8" s="45">
        <v>1715018</v>
      </c>
      <c r="N8" s="45">
        <v>1100328</v>
      </c>
      <c r="O8" s="45">
        <v>643197</v>
      </c>
      <c r="P8" s="45">
        <v>805282</v>
      </c>
      <c r="Q8" s="45">
        <v>219209</v>
      </c>
      <c r="R8" s="45">
        <v>19066</v>
      </c>
      <c r="S8" s="45">
        <v>230843</v>
      </c>
      <c r="T8" s="45">
        <v>-5043</v>
      </c>
      <c r="U8" s="45">
        <v>-144197</v>
      </c>
      <c r="V8" s="45">
        <v>81602</v>
      </c>
    </row>
    <row r="9" spans="1:22" x14ac:dyDescent="0.2">
      <c r="B9" t="s">
        <v>108</v>
      </c>
      <c r="C9" s="45">
        <v>993527</v>
      </c>
      <c r="D9" s="45">
        <v>-820702</v>
      </c>
      <c r="E9" s="45">
        <v>172778</v>
      </c>
      <c r="F9" s="45">
        <v>-24827</v>
      </c>
      <c r="G9" s="45">
        <v>-4317</v>
      </c>
      <c r="H9" s="45">
        <v>113567</v>
      </c>
      <c r="I9" s="77">
        <f t="shared" si="1"/>
        <v>1.6225149823722385</v>
      </c>
      <c r="J9" s="45">
        <v>1740375</v>
      </c>
      <c r="K9" s="45">
        <v>2974922</v>
      </c>
      <c r="L9" s="45">
        <v>1234546</v>
      </c>
      <c r="M9" s="45">
        <v>1767234</v>
      </c>
      <c r="N9" s="45">
        <v>1234546</v>
      </c>
      <c r="O9" s="45">
        <v>687287</v>
      </c>
      <c r="P9" s="45">
        <v>893164</v>
      </c>
      <c r="Q9" s="45">
        <v>137312</v>
      </c>
      <c r="R9" s="45">
        <v>19066</v>
      </c>
      <c r="S9" s="45">
        <v>-92727</v>
      </c>
      <c r="T9" s="45">
        <v>7716</v>
      </c>
      <c r="U9" s="45">
        <v>115742</v>
      </c>
      <c r="V9" s="45">
        <v>30731</v>
      </c>
    </row>
    <row r="10" spans="1:22" x14ac:dyDescent="0.2">
      <c r="B10" t="s">
        <v>107</v>
      </c>
      <c r="C10" s="45">
        <v>1032078</v>
      </c>
      <c r="D10" s="45">
        <v>-840916</v>
      </c>
      <c r="E10" s="45">
        <v>191079</v>
      </c>
      <c r="F10" s="45">
        <v>-31543</v>
      </c>
      <c r="G10" s="45">
        <v>-3771</v>
      </c>
      <c r="H10" s="45">
        <v>117922</v>
      </c>
      <c r="I10" s="77">
        <f>H10/$M$20*1000</f>
        <v>1.6847342251824835</v>
      </c>
      <c r="J10" s="45">
        <v>1815017</v>
      </c>
      <c r="K10" s="45">
        <v>2802735</v>
      </c>
      <c r="L10" s="45">
        <v>987717</v>
      </c>
      <c r="M10" s="45">
        <v>1581238</v>
      </c>
      <c r="N10" s="45">
        <v>987717</v>
      </c>
      <c r="O10" s="45">
        <v>571468</v>
      </c>
      <c r="P10" s="45">
        <v>804915</v>
      </c>
      <c r="Q10" s="45">
        <v>106556</v>
      </c>
      <c r="R10" s="45">
        <v>44057</v>
      </c>
      <c r="S10" s="45">
        <v>71612</v>
      </c>
      <c r="T10" s="45">
        <v>-1397</v>
      </c>
      <c r="U10" s="45">
        <v>-61804</v>
      </c>
      <c r="V10" s="45">
        <v>8410</v>
      </c>
    </row>
    <row r="11" spans="1:22" x14ac:dyDescent="0.2">
      <c r="B11" t="s">
        <v>106</v>
      </c>
      <c r="C11" s="45">
        <v>1119251</v>
      </c>
      <c r="D11" s="45">
        <v>-988506</v>
      </c>
      <c r="E11" s="45">
        <v>130251</v>
      </c>
      <c r="F11" s="45">
        <v>-38450</v>
      </c>
      <c r="G11" s="45">
        <v>-2704</v>
      </c>
      <c r="H11" s="45">
        <v>92598</v>
      </c>
      <c r="I11" s="77"/>
      <c r="J11" s="45">
        <v>1696891</v>
      </c>
      <c r="K11" s="45">
        <v>2401062</v>
      </c>
      <c r="L11" s="45">
        <v>704171</v>
      </c>
      <c r="M11" s="45">
        <v>1170473</v>
      </c>
      <c r="N11" s="45">
        <v>704171</v>
      </c>
      <c r="O11" s="45">
        <v>319899</v>
      </c>
      <c r="P11" s="45">
        <v>666640</v>
      </c>
      <c r="Q11" s="45">
        <v>98169</v>
      </c>
      <c r="R11" s="45">
        <v>44057</v>
      </c>
      <c r="S11" s="45">
        <v>-262016</v>
      </c>
      <c r="T11" s="45">
        <v>-34902</v>
      </c>
      <c r="U11" s="45">
        <v>93178</v>
      </c>
      <c r="V11" s="45">
        <v>-203740</v>
      </c>
    </row>
    <row r="12" spans="1:22" x14ac:dyDescent="0.2">
      <c r="B12" t="s">
        <v>105</v>
      </c>
      <c r="C12" s="45">
        <v>948463</v>
      </c>
      <c r="D12" s="45">
        <v>-816101</v>
      </c>
      <c r="E12" s="45">
        <v>132361</v>
      </c>
      <c r="F12" s="45">
        <v>-27415</v>
      </c>
      <c r="G12" s="45">
        <v>-2993</v>
      </c>
      <c r="H12" s="45">
        <v>87605</v>
      </c>
      <c r="I12" s="77"/>
      <c r="J12" s="45">
        <v>1660391</v>
      </c>
      <c r="K12" s="45">
        <v>2491162</v>
      </c>
      <c r="L12" s="45">
        <v>830771</v>
      </c>
      <c r="M12" s="45">
        <v>1330230</v>
      </c>
      <c r="N12" s="45">
        <v>830771</v>
      </c>
      <c r="O12" s="45">
        <v>329293</v>
      </c>
      <c r="P12" s="45">
        <v>669915</v>
      </c>
      <c r="Q12" s="45">
        <v>302196</v>
      </c>
      <c r="R12" s="45">
        <v>14022</v>
      </c>
      <c r="S12" s="45">
        <v>203916</v>
      </c>
      <c r="T12" s="45">
        <v>14763</v>
      </c>
      <c r="U12" s="45">
        <v>-102436</v>
      </c>
      <c r="V12" s="45">
        <v>116243</v>
      </c>
    </row>
    <row r="13" spans="1:22" x14ac:dyDescent="0.2">
      <c r="B13" t="s">
        <v>104</v>
      </c>
      <c r="C13" s="45">
        <v>1080112</v>
      </c>
      <c r="D13" s="45">
        <v>-904919</v>
      </c>
      <c r="E13" s="45">
        <v>175193</v>
      </c>
      <c r="F13" s="45">
        <v>-29561</v>
      </c>
      <c r="G13" s="45">
        <v>-4177</v>
      </c>
      <c r="H13" s="45">
        <v>128195</v>
      </c>
      <c r="J13" s="45">
        <v>1572887</v>
      </c>
      <c r="K13" s="45">
        <v>2457356</v>
      </c>
      <c r="L13" s="45">
        <v>884469</v>
      </c>
      <c r="M13" s="45">
        <v>1273585</v>
      </c>
      <c r="N13" s="45">
        <v>884469</v>
      </c>
      <c r="O13" s="45">
        <v>382386</v>
      </c>
      <c r="P13" s="45">
        <v>685209</v>
      </c>
      <c r="Q13" s="45">
        <v>185992</v>
      </c>
      <c r="R13" s="45">
        <v>9022</v>
      </c>
      <c r="S13" s="45">
        <v>166548</v>
      </c>
      <c r="T13" s="45">
        <v>-47799</v>
      </c>
      <c r="U13" s="45">
        <v>-36426</v>
      </c>
      <c r="V13" s="45">
        <v>82322</v>
      </c>
    </row>
    <row r="14" spans="1:22" x14ac:dyDescent="0.2">
      <c r="B14" t="s">
        <v>103</v>
      </c>
      <c r="C14" s="45">
        <v>1016999</v>
      </c>
      <c r="D14" s="45">
        <v>-782151</v>
      </c>
      <c r="E14" s="45">
        <v>234845</v>
      </c>
      <c r="F14" s="45">
        <v>-25014</v>
      </c>
      <c r="G14" s="45">
        <v>-5887</v>
      </c>
      <c r="H14" s="45">
        <v>172940</v>
      </c>
      <c r="J14" s="45">
        <v>1455893</v>
      </c>
      <c r="K14" s="45">
        <v>2622259</v>
      </c>
      <c r="L14" s="45">
        <v>1166365</v>
      </c>
      <c r="M14" s="45">
        <v>1435921</v>
      </c>
      <c r="N14" s="45">
        <v>1066365</v>
      </c>
      <c r="O14" s="45">
        <v>553071</v>
      </c>
      <c r="P14" s="45">
        <v>737854</v>
      </c>
      <c r="Q14" s="45">
        <v>103675</v>
      </c>
      <c r="R14" s="45">
        <v>9012</v>
      </c>
      <c r="S14" s="45">
        <v>45824</v>
      </c>
      <c r="T14" s="45">
        <v>-17507</v>
      </c>
      <c r="U14" s="45">
        <v>-126738</v>
      </c>
      <c r="V14" s="45">
        <v>-98421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2887570</v>
      </c>
      <c r="C18" s="26">
        <v>2338000</v>
      </c>
      <c r="D18" s="26">
        <f>VLOOKUP(A1,'2020'!A40:F210,6,FALSE)</f>
        <v>391923</v>
      </c>
      <c r="E18" s="17">
        <v>200000</v>
      </c>
      <c r="F18" s="4">
        <f>D18/E18</f>
        <v>1.9596150000000001</v>
      </c>
      <c r="G18" s="139">
        <v>0</v>
      </c>
      <c r="J18" s="6">
        <v>2020</v>
      </c>
      <c r="K18" s="17">
        <f>VLOOKUP(A1,'2020'!A40:B210,2,FALSE)</f>
        <v>559957</v>
      </c>
      <c r="L18" s="17">
        <f>VLOOKUP(A1,'2020'!A40:C210,3,FALSE)</f>
        <v>1394944</v>
      </c>
      <c r="M18" s="23">
        <f>VLOOKUP(A1,'2020'!A40:D210,4,FALSE)</f>
        <v>55995783</v>
      </c>
      <c r="N18" s="6"/>
      <c r="O18" s="6"/>
    </row>
    <row r="19" spans="1:17" x14ac:dyDescent="0.2">
      <c r="A19" s="13">
        <v>2021</v>
      </c>
      <c r="B19" s="26">
        <f>VLOOKUP(A1,'2021'!A40:E210,5,FALSE)</f>
        <v>4164330</v>
      </c>
      <c r="C19" s="26">
        <v>3500000</v>
      </c>
      <c r="D19" s="26">
        <f>VLOOKUP(A1,'2021'!A40:F210,6,FALSE)</f>
        <v>481340</v>
      </c>
      <c r="E19" s="17">
        <v>399000</v>
      </c>
      <c r="F19" s="4">
        <f>D19/E19</f>
        <v>1.2063659147869674</v>
      </c>
      <c r="G19" s="140"/>
      <c r="J19" s="6">
        <v>2021</v>
      </c>
      <c r="K19" s="17">
        <f>VLOOKUP(A1,'2021'!A40:B210,2,FALSE)</f>
        <v>699944</v>
      </c>
      <c r="L19" s="17">
        <f>VLOOKUP(A1,'2021'!A40:C210,3,FALSE)</f>
        <v>1697095</v>
      </c>
      <c r="M19" s="23">
        <f>VLOOKUP(A1,'2021'!A40:D210,4,FALSE)</f>
        <v>69994423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3941780</v>
      </c>
      <c r="C20" s="26">
        <v>3900000</v>
      </c>
      <c r="D20" s="26">
        <f>VLOOKUP(A1,'2022'!A40:F210,6,FALSE)</f>
        <v>378200</v>
      </c>
      <c r="E20" s="17">
        <v>450000</v>
      </c>
      <c r="F20" s="4">
        <f>D20/E20</f>
        <v>0.84044444444444444</v>
      </c>
      <c r="G20" s="140"/>
      <c r="J20" s="13">
        <v>2022</v>
      </c>
      <c r="K20" s="17">
        <f>VLOOKUP(A1,'2022'!A40:B210,2,FALSE)</f>
        <v>699944</v>
      </c>
      <c r="L20" s="17">
        <f>VLOOKUP(A1,'2022'!A40:C210,3,FALSE)</f>
        <v>1751538</v>
      </c>
      <c r="M20" s="23">
        <f>VLOOKUP(A1,'2022'!A40:D210,4,FALSE)</f>
        <v>69994423</v>
      </c>
      <c r="N20" s="23"/>
      <c r="O20" s="6"/>
    </row>
    <row r="21" spans="1:17" x14ac:dyDescent="0.2">
      <c r="A21" s="13">
        <v>2023</v>
      </c>
      <c r="B21" s="3">
        <f>VLOOKUP(A1,'2023'!A40:E210,5,FALSE)</f>
        <v>3258908</v>
      </c>
      <c r="C21" s="3">
        <v>3240000</v>
      </c>
      <c r="D21" s="26">
        <f>VLOOKUP(A1,'2023'!A40:F210,6,FALSE)</f>
        <v>309081</v>
      </c>
      <c r="E21" s="3">
        <v>300000</v>
      </c>
      <c r="F21" s="4">
        <f>D21/E21</f>
        <v>1.03027</v>
      </c>
      <c r="G21" s="141"/>
      <c r="J21" s="13">
        <v>2023</v>
      </c>
      <c r="K21" s="17">
        <f>VLOOKUP(A1,'2023'!A40:B210,2,FALSE)</f>
        <v>804930</v>
      </c>
      <c r="L21" s="17">
        <f>VLOOKUP(A1,'2023'!A40:C210,3,FALSE)</f>
        <v>1851647</v>
      </c>
      <c r="M21" s="23">
        <f>VLOOKUP(A1,'2023'!A40:D210,4,FALSE)</f>
        <v>80493048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804930</v>
      </c>
      <c r="L22" s="17">
        <f>L21</f>
        <v>1851647</v>
      </c>
      <c r="M22" s="23">
        <f>M21</f>
        <v>80493048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60">
        <v>74000</v>
      </c>
      <c r="D31" s="26">
        <f>VLOOKUP(B31,A18:D21,4,FALSE)</f>
        <v>481340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3.8398222912368776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3.7270299417659025</v>
      </c>
      <c r="L32" s="13" t="e">
        <f>E22/N22*1000</f>
        <v>#DIV/0!</v>
      </c>
      <c r="N32" s="130" t="s">
        <v>71</v>
      </c>
      <c r="O32" s="131"/>
      <c r="P32" s="74">
        <f>K31*P26</f>
        <v>48.151371532110439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46.736955469744416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23.003812701936695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457D1-D5B3-8643-A806-7DE7B2809DF1}">
  <sheetPr codeName="Sheet112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240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1841568</v>
      </c>
      <c r="D3" s="45">
        <v>-881629</v>
      </c>
      <c r="E3" s="45">
        <v>653095</v>
      </c>
      <c r="F3" s="45">
        <v>-297092</v>
      </c>
      <c r="G3" s="45">
        <v>-7716</v>
      </c>
      <c r="H3" s="45">
        <v>261115</v>
      </c>
      <c r="I3" s="77">
        <f t="shared" ref="I3:I5" si="0">H3/$M$21*1000</f>
        <v>1.997115462077633</v>
      </c>
      <c r="J3" s="45">
        <v>4853762</v>
      </c>
      <c r="K3" s="45">
        <v>6071594</v>
      </c>
      <c r="L3" s="45">
        <v>1217832</v>
      </c>
      <c r="M3" s="45">
        <v>4635130</v>
      </c>
      <c r="N3" s="45">
        <v>1149534</v>
      </c>
      <c r="O3" s="45">
        <v>1527573</v>
      </c>
      <c r="P3" s="45">
        <v>720853</v>
      </c>
      <c r="Q3" s="45">
        <v>94134</v>
      </c>
      <c r="R3" s="45">
        <v>2230000</v>
      </c>
      <c r="S3" s="45">
        <v>160520</v>
      </c>
      <c r="T3" s="45">
        <v>53570</v>
      </c>
      <c r="U3" s="45">
        <v>-187456</v>
      </c>
      <c r="V3" s="45">
        <v>26634</v>
      </c>
    </row>
    <row r="4" spans="1:22" x14ac:dyDescent="0.2">
      <c r="B4" t="s">
        <v>21</v>
      </c>
      <c r="C4" s="45">
        <v>1258822</v>
      </c>
      <c r="D4" s="45">
        <v>-584810</v>
      </c>
      <c r="E4" s="45">
        <v>514651</v>
      </c>
      <c r="F4" s="45">
        <v>-254348</v>
      </c>
      <c r="G4" s="45">
        <v>-10278</v>
      </c>
      <c r="H4" s="45">
        <v>166075</v>
      </c>
      <c r="I4" s="77">
        <f t="shared" si="0"/>
        <v>1.2702102535838342</v>
      </c>
      <c r="J4" s="45">
        <v>4592646</v>
      </c>
      <c r="K4" s="45">
        <v>5989488</v>
      </c>
      <c r="L4" s="45">
        <v>1396842</v>
      </c>
      <c r="M4" s="45">
        <v>4647711</v>
      </c>
      <c r="N4" s="45">
        <v>1328930</v>
      </c>
      <c r="O4" s="45">
        <v>1574183</v>
      </c>
      <c r="P4" s="45">
        <v>656119</v>
      </c>
      <c r="Q4" s="45">
        <v>67513</v>
      </c>
      <c r="R4" s="45">
        <v>2290000</v>
      </c>
      <c r="S4" s="45">
        <v>5451</v>
      </c>
      <c r="T4" s="45">
        <v>-132721</v>
      </c>
      <c r="U4" s="45">
        <v>138386</v>
      </c>
      <c r="V4" s="45">
        <v>11117</v>
      </c>
    </row>
    <row r="5" spans="1:22" x14ac:dyDescent="0.2">
      <c r="B5" t="s">
        <v>22</v>
      </c>
      <c r="C5" s="45">
        <v>1283916</v>
      </c>
      <c r="D5" s="45">
        <v>-590997</v>
      </c>
      <c r="E5" s="45">
        <v>561652</v>
      </c>
      <c r="F5" s="45">
        <v>-239133</v>
      </c>
      <c r="G5" s="45">
        <v>-7068</v>
      </c>
      <c r="H5" s="45">
        <v>263335</v>
      </c>
      <c r="I5" s="77">
        <f t="shared" si="0"/>
        <v>2.0140949398012884</v>
      </c>
      <c r="J5" s="45">
        <v>4426570</v>
      </c>
      <c r="K5" s="45">
        <v>5724777</v>
      </c>
      <c r="L5" s="45">
        <v>1298206</v>
      </c>
      <c r="M5" s="45">
        <v>4551835</v>
      </c>
      <c r="N5" s="45">
        <v>1231895</v>
      </c>
      <c r="O5" s="45">
        <v>1489824</v>
      </c>
      <c r="P5" s="45">
        <v>639467</v>
      </c>
      <c r="Q5" s="45">
        <v>56410</v>
      </c>
      <c r="R5" s="45">
        <v>2320000</v>
      </c>
      <c r="S5" s="45">
        <v>94287</v>
      </c>
      <c r="T5" s="45">
        <v>23520</v>
      </c>
      <c r="U5" s="45">
        <v>-109571</v>
      </c>
      <c r="V5" s="45">
        <v>8236</v>
      </c>
    </row>
    <row r="6" spans="1:22" x14ac:dyDescent="0.2">
      <c r="B6" t="s">
        <v>23</v>
      </c>
      <c r="C6" s="45">
        <v>1383426</v>
      </c>
      <c r="D6" s="45">
        <v>-614412</v>
      </c>
      <c r="E6" s="45">
        <v>614145</v>
      </c>
      <c r="F6" s="45">
        <v>-187850</v>
      </c>
      <c r="G6" s="45">
        <v>-4466</v>
      </c>
      <c r="H6" s="45">
        <v>360963</v>
      </c>
      <c r="I6" s="77">
        <f>H6/$M$21*1000</f>
        <v>2.7607942421459075</v>
      </c>
      <c r="J6" s="45">
        <v>4652500</v>
      </c>
      <c r="K6" s="45">
        <v>5502985</v>
      </c>
      <c r="L6" s="45">
        <v>850485</v>
      </c>
      <c r="M6" s="45">
        <v>4478449</v>
      </c>
      <c r="N6" s="45">
        <v>785308</v>
      </c>
      <c r="O6" s="45">
        <v>1338945</v>
      </c>
      <c r="P6" s="45">
        <v>561985</v>
      </c>
      <c r="Q6" s="45">
        <v>48155</v>
      </c>
      <c r="R6" s="45">
        <v>2490000</v>
      </c>
      <c r="S6" s="45">
        <v>-20087</v>
      </c>
      <c r="T6" s="45">
        <v>-124188</v>
      </c>
      <c r="U6" s="45">
        <v>158471</v>
      </c>
      <c r="V6" s="45">
        <v>14194</v>
      </c>
    </row>
    <row r="7" spans="1:22" x14ac:dyDescent="0.2">
      <c r="B7" t="s">
        <v>110</v>
      </c>
      <c r="C7" s="45">
        <v>1459017</v>
      </c>
      <c r="D7" s="45">
        <v>-709404</v>
      </c>
      <c r="E7" s="45">
        <v>620884</v>
      </c>
      <c r="F7" s="45">
        <v>-287581</v>
      </c>
      <c r="G7" s="45">
        <v>-398</v>
      </c>
      <c r="H7" s="45">
        <v>236197</v>
      </c>
      <c r="I7" s="77">
        <f t="shared" ref="I7:I9" si="1">H7/$M$20*1000</f>
        <v>1.8065322972496818</v>
      </c>
      <c r="J7" s="45">
        <v>4291536</v>
      </c>
      <c r="K7" s="45">
        <v>5168186</v>
      </c>
      <c r="L7" s="45">
        <v>876649</v>
      </c>
      <c r="M7" s="45">
        <v>4218772</v>
      </c>
      <c r="N7" s="45">
        <v>811536</v>
      </c>
      <c r="O7" s="45">
        <v>1250833</v>
      </c>
      <c r="P7" s="45">
        <v>550503</v>
      </c>
      <c r="Q7" s="45">
        <v>34017</v>
      </c>
      <c r="R7" s="45">
        <v>2355000</v>
      </c>
      <c r="S7" s="45">
        <v>193953</v>
      </c>
      <c r="T7" s="45">
        <v>-291065</v>
      </c>
      <c r="U7" s="45">
        <v>76749</v>
      </c>
      <c r="V7" s="45">
        <v>-20362</v>
      </c>
    </row>
    <row r="8" spans="1:22" x14ac:dyDescent="0.2">
      <c r="B8" t="s">
        <v>109</v>
      </c>
      <c r="C8" s="45">
        <v>1295988</v>
      </c>
      <c r="D8" s="45">
        <v>-583422</v>
      </c>
      <c r="E8" s="45">
        <v>578262</v>
      </c>
      <c r="F8" s="45">
        <v>-225225</v>
      </c>
      <c r="G8" s="45">
        <v>-4674</v>
      </c>
      <c r="H8" s="45">
        <v>262386</v>
      </c>
      <c r="I8" s="77">
        <f t="shared" si="1"/>
        <v>2.0068365954950953</v>
      </c>
      <c r="J8" s="45">
        <v>4058418</v>
      </c>
      <c r="K8" s="45">
        <v>4757356</v>
      </c>
      <c r="L8" s="45">
        <v>698937</v>
      </c>
      <c r="M8" s="45">
        <v>3849516</v>
      </c>
      <c r="N8" s="45">
        <v>632901</v>
      </c>
      <c r="O8" s="45">
        <v>1108294</v>
      </c>
      <c r="P8" s="45">
        <v>567027</v>
      </c>
      <c r="Q8" s="45">
        <v>54710</v>
      </c>
      <c r="R8" s="45">
        <v>2095000</v>
      </c>
      <c r="S8" s="45">
        <v>233063</v>
      </c>
      <c r="T8" s="45">
        <v>370023</v>
      </c>
      <c r="U8" s="45">
        <v>-601684</v>
      </c>
      <c r="V8" s="45">
        <v>1402</v>
      </c>
    </row>
    <row r="9" spans="1:22" x14ac:dyDescent="0.2">
      <c r="B9" t="s">
        <v>108</v>
      </c>
      <c r="C9" s="45">
        <v>1245256</v>
      </c>
      <c r="D9" s="45">
        <v>-565552</v>
      </c>
      <c r="E9" s="45">
        <v>553714</v>
      </c>
      <c r="F9" s="45">
        <v>-234207</v>
      </c>
      <c r="G9" s="45">
        <v>-5072</v>
      </c>
      <c r="H9" s="45">
        <v>234569</v>
      </c>
      <c r="I9" s="77">
        <f t="shared" si="1"/>
        <v>1.7940806802523344</v>
      </c>
      <c r="J9" s="45">
        <v>3796047</v>
      </c>
      <c r="K9" s="45">
        <v>5121518</v>
      </c>
      <c r="L9" s="45">
        <v>1325470</v>
      </c>
      <c r="M9" s="45">
        <v>4253448</v>
      </c>
      <c r="N9" s="45">
        <v>1258643</v>
      </c>
      <c r="O9" s="45">
        <v>1110932</v>
      </c>
      <c r="P9" s="45">
        <v>574810</v>
      </c>
      <c r="Q9" s="45">
        <v>53223</v>
      </c>
      <c r="R9" s="45">
        <v>2495000</v>
      </c>
      <c r="S9" s="45">
        <v>226600</v>
      </c>
      <c r="T9" s="45">
        <v>-196470</v>
      </c>
      <c r="U9" s="45">
        <v>-16545</v>
      </c>
      <c r="V9" s="45">
        <v>13584</v>
      </c>
    </row>
    <row r="10" spans="1:22" x14ac:dyDescent="0.2">
      <c r="B10" t="s">
        <v>107</v>
      </c>
      <c r="C10" s="45">
        <v>1181478</v>
      </c>
      <c r="D10" s="45">
        <v>-560141</v>
      </c>
      <c r="E10" s="45">
        <v>504633</v>
      </c>
      <c r="F10" s="45">
        <v>-166190</v>
      </c>
      <c r="G10" s="45">
        <v>-2413</v>
      </c>
      <c r="H10" s="45">
        <v>255300</v>
      </c>
      <c r="I10" s="77">
        <f>H10/$M$20*1000</f>
        <v>1.9526399382203998</v>
      </c>
      <c r="J10" s="45">
        <v>3561515</v>
      </c>
      <c r="K10" s="45">
        <v>4750344</v>
      </c>
      <c r="L10" s="45">
        <v>1188828</v>
      </c>
      <c r="M10" s="45">
        <v>3878221</v>
      </c>
      <c r="N10" s="45">
        <v>1122207</v>
      </c>
      <c r="O10" s="45">
        <v>995855</v>
      </c>
      <c r="P10" s="45">
        <v>434889</v>
      </c>
      <c r="Q10" s="45">
        <v>39605</v>
      </c>
      <c r="R10" s="45">
        <v>2385000</v>
      </c>
      <c r="S10" s="45">
        <v>241257</v>
      </c>
      <c r="T10" s="45">
        <v>-236216</v>
      </c>
      <c r="U10" s="45">
        <v>-8798</v>
      </c>
      <c r="V10" s="45">
        <v>-3758</v>
      </c>
    </row>
    <row r="11" spans="1:22" x14ac:dyDescent="0.2">
      <c r="B11" t="s">
        <v>106</v>
      </c>
      <c r="C11" s="45">
        <v>1252663</v>
      </c>
      <c r="D11" s="45">
        <v>-545434</v>
      </c>
      <c r="E11" s="45">
        <v>548065</v>
      </c>
      <c r="F11" s="45">
        <v>-280564</v>
      </c>
      <c r="G11" s="45">
        <v>-1867</v>
      </c>
      <c r="H11" s="45">
        <v>170496</v>
      </c>
      <c r="I11" s="77"/>
      <c r="J11" s="45">
        <v>3793143</v>
      </c>
      <c r="K11" s="45">
        <v>4617666</v>
      </c>
      <c r="L11" s="45">
        <v>824522</v>
      </c>
      <c r="M11" s="45">
        <v>3727292</v>
      </c>
      <c r="N11" s="45">
        <v>757715</v>
      </c>
      <c r="O11" s="45">
        <v>1072605</v>
      </c>
      <c r="P11" s="45">
        <v>488071</v>
      </c>
      <c r="Q11" s="45">
        <v>43373</v>
      </c>
      <c r="R11" s="45">
        <v>2110000</v>
      </c>
      <c r="S11" s="45">
        <v>-7633</v>
      </c>
      <c r="T11" s="45">
        <v>147642</v>
      </c>
      <c r="U11" s="45">
        <v>-159475</v>
      </c>
      <c r="V11" s="45">
        <v>-19466</v>
      </c>
    </row>
    <row r="12" spans="1:22" x14ac:dyDescent="0.2">
      <c r="B12" t="s">
        <v>105</v>
      </c>
      <c r="C12" s="45">
        <v>1054390</v>
      </c>
      <c r="D12" s="45">
        <v>-485325</v>
      </c>
      <c r="E12" s="45">
        <v>459124</v>
      </c>
      <c r="F12" s="45">
        <v>-179774</v>
      </c>
      <c r="G12" s="45">
        <v>-3934</v>
      </c>
      <c r="H12" s="45">
        <v>201308</v>
      </c>
      <c r="I12" s="77"/>
      <c r="J12" s="45">
        <v>3622649</v>
      </c>
      <c r="K12" s="45">
        <v>4538808</v>
      </c>
      <c r="L12" s="45">
        <v>916159</v>
      </c>
      <c r="M12" s="45">
        <v>3636931</v>
      </c>
      <c r="N12" s="45">
        <v>853082</v>
      </c>
      <c r="O12" s="45">
        <v>940492</v>
      </c>
      <c r="P12" s="45">
        <v>366612</v>
      </c>
      <c r="Q12" s="45">
        <v>62776</v>
      </c>
      <c r="R12" s="45">
        <v>2250000</v>
      </c>
      <c r="S12" s="45">
        <v>253797</v>
      </c>
      <c r="T12" s="45">
        <v>-62531</v>
      </c>
      <c r="U12" s="45">
        <v>-195818</v>
      </c>
      <c r="V12" s="45">
        <v>-4552</v>
      </c>
    </row>
    <row r="13" spans="1:22" x14ac:dyDescent="0.2">
      <c r="B13" t="s">
        <v>104</v>
      </c>
      <c r="C13" s="45">
        <v>1045745</v>
      </c>
      <c r="D13" s="45">
        <v>-484609</v>
      </c>
      <c r="E13" s="45">
        <v>463226</v>
      </c>
      <c r="F13" s="45">
        <v>-174366</v>
      </c>
      <c r="G13" s="45">
        <v>-3987</v>
      </c>
      <c r="H13" s="45">
        <v>201067</v>
      </c>
      <c r="J13" s="45">
        <v>3421339</v>
      </c>
      <c r="K13" s="45">
        <v>4537418</v>
      </c>
      <c r="L13" s="45">
        <v>1116078</v>
      </c>
      <c r="M13" s="45">
        <v>3617734</v>
      </c>
      <c r="N13" s="45">
        <v>1053273</v>
      </c>
      <c r="O13" s="45">
        <v>989031</v>
      </c>
      <c r="P13" s="45">
        <v>362737</v>
      </c>
      <c r="Q13" s="45">
        <v>67330</v>
      </c>
      <c r="R13" s="45">
        <v>2181000</v>
      </c>
      <c r="S13" s="45">
        <v>119445</v>
      </c>
      <c r="T13" s="45">
        <v>290974</v>
      </c>
      <c r="U13" s="45">
        <v>-398996</v>
      </c>
      <c r="V13" s="45">
        <v>11423</v>
      </c>
    </row>
    <row r="14" spans="1:22" x14ac:dyDescent="0.2">
      <c r="B14" t="s">
        <v>103</v>
      </c>
      <c r="C14" s="45">
        <v>1169215</v>
      </c>
      <c r="D14" s="45">
        <v>-566889</v>
      </c>
      <c r="E14" s="45">
        <v>450494</v>
      </c>
      <c r="F14" s="45">
        <v>-168250</v>
      </c>
      <c r="G14" s="45">
        <v>-2291</v>
      </c>
      <c r="H14" s="45">
        <v>204347</v>
      </c>
      <c r="J14" s="45">
        <v>3771995</v>
      </c>
      <c r="K14" s="45">
        <v>4702406</v>
      </c>
      <c r="L14" s="45">
        <v>930411</v>
      </c>
      <c r="M14" s="45">
        <v>3753918</v>
      </c>
      <c r="N14" s="45">
        <v>868213</v>
      </c>
      <c r="O14" s="45">
        <v>851831</v>
      </c>
      <c r="P14" s="45">
        <v>399976</v>
      </c>
      <c r="Q14" s="45">
        <v>55916</v>
      </c>
      <c r="R14" s="45">
        <v>2430000</v>
      </c>
      <c r="S14" s="45">
        <v>92794</v>
      </c>
      <c r="T14" s="45">
        <v>-336351</v>
      </c>
      <c r="U14" s="45">
        <v>226425</v>
      </c>
      <c r="V14" s="45">
        <v>-17130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3755619</v>
      </c>
      <c r="C18" s="26">
        <v>3866000</v>
      </c>
      <c r="D18" s="26">
        <f>VLOOKUP(A1,'2020'!A40:F210,6,FALSE)</f>
        <v>739875</v>
      </c>
      <c r="E18" s="17">
        <v>576000</v>
      </c>
      <c r="F18" s="4">
        <f>D18/E18</f>
        <v>1.2845052083333333</v>
      </c>
      <c r="G18" s="139">
        <v>0</v>
      </c>
      <c r="J18" s="6">
        <v>2020</v>
      </c>
      <c r="K18" s="17">
        <f>VLOOKUP(A1,'2020'!A40:B210,2,FALSE)</f>
        <v>1307460</v>
      </c>
      <c r="L18" s="17">
        <f>VLOOKUP(A1,'2020'!A40:C210,3,FALSE)</f>
        <v>3568039</v>
      </c>
      <c r="M18" s="23">
        <f>VLOOKUP(A1,'2020'!A40:D210,4,FALSE)</f>
        <v>130750000</v>
      </c>
      <c r="N18" s="6"/>
      <c r="O18" s="6"/>
    </row>
    <row r="19" spans="1:17" x14ac:dyDescent="0.2">
      <c r="A19" s="13">
        <v>2021</v>
      </c>
      <c r="B19" s="26">
        <f>VLOOKUP(A1,'2021'!A40:E210,5,FALSE)</f>
        <v>4003170</v>
      </c>
      <c r="C19" s="26">
        <v>3970000</v>
      </c>
      <c r="D19" s="26">
        <f>VLOOKUP(A1,'2021'!A40:F210,6,FALSE)</f>
        <v>777219</v>
      </c>
      <c r="E19" s="17">
        <v>656800</v>
      </c>
      <c r="F19" s="4">
        <f>D19/E19</f>
        <v>1.1833419610231426</v>
      </c>
      <c r="G19" s="140"/>
      <c r="J19" s="6">
        <v>2021</v>
      </c>
      <c r="K19" s="17">
        <f>VLOOKUP(A1,'2021'!A40:B210,2,FALSE)</f>
        <v>1307460</v>
      </c>
      <c r="L19" s="17">
        <f>VLOOKUP(A1,'2021'!A40:C210,3,FALSE)</f>
        <v>3793143</v>
      </c>
      <c r="M19" s="23">
        <f>VLOOKUP(A1,'2021'!A40:D210,4,FALSE)</f>
        <v>130746071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4676016</v>
      </c>
      <c r="C20" s="26">
        <v>4220000</v>
      </c>
      <c r="D20" s="26">
        <f>VLOOKUP(A1,'2022'!A40:F210,6,FALSE)</f>
        <v>988454</v>
      </c>
      <c r="E20" s="17">
        <v>682400</v>
      </c>
      <c r="F20" s="4">
        <f>D20/E20</f>
        <v>1.4484964830011724</v>
      </c>
      <c r="G20" s="140"/>
      <c r="J20" s="13">
        <v>2022</v>
      </c>
      <c r="K20" s="17">
        <f>VLOOKUP(A1,'2022'!A40:B210,2,FALSE)</f>
        <v>1307460</v>
      </c>
      <c r="L20" s="17">
        <f>VLOOKUP(A1,'2022'!A40:C210,3,FALSE)</f>
        <v>4291536</v>
      </c>
      <c r="M20" s="23">
        <f>VLOOKUP(A1,'2022'!A40:D210,4,FALSE)</f>
        <v>130746071</v>
      </c>
      <c r="N20" s="23"/>
      <c r="O20" s="6"/>
    </row>
    <row r="21" spans="1:17" x14ac:dyDescent="0.2">
      <c r="A21" s="13">
        <v>2023</v>
      </c>
      <c r="B21" s="3">
        <f>VLOOKUP(A1,'2023'!A40:E210,5,FALSE)</f>
        <v>5015395</v>
      </c>
      <c r="C21" s="3">
        <v>5000000</v>
      </c>
      <c r="D21" s="26">
        <f>VLOOKUP(A1,'2023'!A40:F210,6,FALSE)</f>
        <v>1051490</v>
      </c>
      <c r="E21" s="3">
        <v>904000</v>
      </c>
      <c r="F21" s="4">
        <f>D21/E21</f>
        <v>1.1631526548672566</v>
      </c>
      <c r="G21" s="141"/>
      <c r="J21" s="13">
        <v>2023</v>
      </c>
      <c r="K21" s="17">
        <f>VLOOKUP(A1,'2023'!A40:B210,2,FALSE)</f>
        <v>1307460</v>
      </c>
      <c r="L21" s="17">
        <f>VLOOKUP(A1,'2023'!A40:C210,3,FALSE)</f>
        <v>4853762</v>
      </c>
      <c r="M21" s="23">
        <f>VLOOKUP(A1,'2023'!A40:D210,4,FALSE)</f>
        <v>130746071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1307460</v>
      </c>
      <c r="L22" s="17">
        <f>L21</f>
        <v>4853762</v>
      </c>
      <c r="M22" s="23">
        <f>M21</f>
        <v>130746071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2023</v>
      </c>
      <c r="C31" s="60">
        <v>139000</v>
      </c>
      <c r="D31" s="26">
        <f>VLOOKUP(B31,A18:D21,4,FALSE)</f>
        <v>1051490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8.0422148976086625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6.9141657036868045</v>
      </c>
      <c r="L32" s="13" t="e">
        <f>E22/N22*1000</f>
        <v>#DIV/0!</v>
      </c>
      <c r="N32" s="130" t="s">
        <v>71</v>
      </c>
      <c r="O32" s="131"/>
      <c r="P32" s="74">
        <f>K31*P26</f>
        <v>100.84937481601263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86.703637924232524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37.123578267984819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E52AD-18E6-9E45-884A-5AC2DD35715C}">
  <sheetPr codeName="Sheet113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241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675298</v>
      </c>
      <c r="D3" s="45">
        <v>-402800</v>
      </c>
      <c r="E3" s="45">
        <v>205352</v>
      </c>
      <c r="F3" s="45">
        <v>-75346</v>
      </c>
      <c r="G3" s="45">
        <v>-934</v>
      </c>
      <c r="H3" s="45">
        <v>72349</v>
      </c>
      <c r="I3" s="77">
        <f t="shared" ref="I3:I5" si="0">H3/$M$21*1000</f>
        <v>1.0329897511008559</v>
      </c>
      <c r="J3" s="45">
        <v>2084578</v>
      </c>
      <c r="K3" s="45">
        <v>2392615</v>
      </c>
      <c r="L3" s="45">
        <v>308036</v>
      </c>
      <c r="M3" s="45">
        <v>1207134</v>
      </c>
      <c r="N3" s="45">
        <v>308036</v>
      </c>
      <c r="O3" s="45">
        <v>699445</v>
      </c>
      <c r="P3" s="45">
        <v>296563</v>
      </c>
      <c r="Q3" s="45">
        <v>106200</v>
      </c>
      <c r="R3" s="45">
        <v>93000</v>
      </c>
      <c r="S3" s="45">
        <v>105721</v>
      </c>
      <c r="T3" s="45">
        <v>-612</v>
      </c>
      <c r="U3" s="45">
        <v>-96899</v>
      </c>
      <c r="V3" s="45">
        <v>8209</v>
      </c>
    </row>
    <row r="4" spans="1:22" x14ac:dyDescent="0.2">
      <c r="B4" t="s">
        <v>21</v>
      </c>
      <c r="C4" s="45">
        <v>514061</v>
      </c>
      <c r="D4" s="45">
        <v>-285774</v>
      </c>
      <c r="E4" s="45">
        <v>181146</v>
      </c>
      <c r="F4" s="45">
        <v>-71391</v>
      </c>
      <c r="G4" s="45">
        <v>-2447</v>
      </c>
      <c r="H4" s="45">
        <v>69704</v>
      </c>
      <c r="I4" s="77">
        <f t="shared" si="0"/>
        <v>0.99522478003474912</v>
      </c>
      <c r="J4" s="45">
        <v>2012229</v>
      </c>
      <c r="K4" s="45">
        <v>2486758</v>
      </c>
      <c r="L4" s="45">
        <v>474529</v>
      </c>
      <c r="M4" s="45">
        <v>1303059</v>
      </c>
      <c r="N4" s="45">
        <v>474529</v>
      </c>
      <c r="O4" s="45">
        <v>771009</v>
      </c>
      <c r="P4" s="45">
        <v>311036</v>
      </c>
      <c r="Q4" s="45">
        <v>97983</v>
      </c>
      <c r="R4" s="45">
        <v>103000</v>
      </c>
      <c r="S4" s="45">
        <v>-62953</v>
      </c>
      <c r="T4" s="45">
        <v>194818</v>
      </c>
      <c r="U4" s="45">
        <v>-100667</v>
      </c>
      <c r="V4" s="45">
        <v>31197</v>
      </c>
    </row>
    <row r="5" spans="1:22" x14ac:dyDescent="0.2">
      <c r="B5" t="s">
        <v>22</v>
      </c>
      <c r="C5" s="45">
        <v>442934</v>
      </c>
      <c r="D5" s="45">
        <v>-246555</v>
      </c>
      <c r="E5" s="45">
        <v>193135</v>
      </c>
      <c r="F5" s="45">
        <v>-70820</v>
      </c>
      <c r="G5" s="45">
        <v>-2206</v>
      </c>
      <c r="H5" s="45">
        <v>79675</v>
      </c>
      <c r="I5" s="77">
        <f t="shared" si="0"/>
        <v>1.1375894403372639</v>
      </c>
      <c r="J5" s="45">
        <v>1942524</v>
      </c>
      <c r="K5" s="45">
        <v>2522727</v>
      </c>
      <c r="L5" s="45">
        <v>580202</v>
      </c>
      <c r="M5" s="45">
        <v>1337582</v>
      </c>
      <c r="N5" s="45">
        <v>580202</v>
      </c>
      <c r="O5" s="45">
        <v>657788</v>
      </c>
      <c r="P5" s="45">
        <v>294547</v>
      </c>
      <c r="Q5" s="45">
        <v>66785</v>
      </c>
      <c r="R5" s="45">
        <v>303000</v>
      </c>
      <c r="S5" s="45">
        <v>-38673</v>
      </c>
      <c r="T5" s="45">
        <v>-32933</v>
      </c>
      <c r="U5" s="45">
        <v>79693</v>
      </c>
      <c r="V5" s="45">
        <v>8086</v>
      </c>
    </row>
    <row r="6" spans="1:22" x14ac:dyDescent="0.2">
      <c r="B6" t="s">
        <v>23</v>
      </c>
      <c r="C6" s="45">
        <v>481576</v>
      </c>
      <c r="D6" s="45">
        <v>-248371</v>
      </c>
      <c r="E6" s="45">
        <v>230900</v>
      </c>
      <c r="F6" s="45">
        <v>-92326</v>
      </c>
      <c r="G6" s="45">
        <v>-447</v>
      </c>
      <c r="H6" s="45">
        <v>77826</v>
      </c>
      <c r="I6" s="77">
        <f>H6/$M$21*1000</f>
        <v>1.1111896552706357</v>
      </c>
      <c r="J6" s="45">
        <v>1972273</v>
      </c>
      <c r="K6" s="45">
        <v>2366362</v>
      </c>
      <c r="L6" s="45">
        <v>394089</v>
      </c>
      <c r="M6" s="45">
        <v>1192751</v>
      </c>
      <c r="N6" s="45">
        <v>394089</v>
      </c>
      <c r="O6" s="45">
        <v>529532</v>
      </c>
      <c r="P6" s="45">
        <v>305113</v>
      </c>
      <c r="Q6" s="45">
        <v>58707</v>
      </c>
      <c r="R6" s="45">
        <v>293000</v>
      </c>
      <c r="S6" s="45">
        <v>-34403</v>
      </c>
      <c r="T6" s="45">
        <v>-91378</v>
      </c>
      <c r="U6" s="45">
        <v>5643</v>
      </c>
      <c r="V6" s="45">
        <v>-120137</v>
      </c>
    </row>
    <row r="7" spans="1:22" x14ac:dyDescent="0.2">
      <c r="B7" t="s">
        <v>110</v>
      </c>
      <c r="C7" s="45">
        <v>584694</v>
      </c>
      <c r="D7" s="45">
        <v>-315590</v>
      </c>
      <c r="E7" s="45">
        <v>241569</v>
      </c>
      <c r="F7" s="45">
        <v>-88692</v>
      </c>
      <c r="G7" s="45">
        <v>-949</v>
      </c>
      <c r="H7" s="45">
        <v>78961</v>
      </c>
      <c r="I7" s="77">
        <f t="shared" ref="I7:I9" si="1">H7/$M$20*1000</f>
        <v>1.183727786833354</v>
      </c>
      <c r="J7" s="45">
        <v>1904871</v>
      </c>
      <c r="K7" s="45">
        <v>2287513</v>
      </c>
      <c r="L7" s="45">
        <v>382642</v>
      </c>
      <c r="M7" s="45">
        <v>1114123</v>
      </c>
      <c r="N7" s="45">
        <v>382642</v>
      </c>
      <c r="O7" s="45">
        <v>435841</v>
      </c>
      <c r="P7" s="45">
        <v>281509</v>
      </c>
      <c r="Q7" s="45">
        <v>178845</v>
      </c>
      <c r="R7" s="45">
        <v>211300</v>
      </c>
      <c r="S7" s="45">
        <v>95558</v>
      </c>
      <c r="T7" s="45">
        <v>55881</v>
      </c>
      <c r="U7" s="45">
        <v>-37429</v>
      </c>
      <c r="V7" s="45">
        <v>114011</v>
      </c>
    </row>
    <row r="8" spans="1:22" x14ac:dyDescent="0.2">
      <c r="B8" t="s">
        <v>109</v>
      </c>
      <c r="C8" s="45">
        <v>419814</v>
      </c>
      <c r="D8" s="45">
        <v>-245793</v>
      </c>
      <c r="E8" s="45">
        <v>172055</v>
      </c>
      <c r="F8" s="45">
        <v>-65408</v>
      </c>
      <c r="G8" s="45">
        <v>-653</v>
      </c>
      <c r="H8" s="45">
        <v>55789</v>
      </c>
      <c r="I8" s="77">
        <f t="shared" si="1"/>
        <v>0.83634945732255139</v>
      </c>
      <c r="J8" s="45">
        <v>1825909</v>
      </c>
      <c r="K8" s="45">
        <v>2189034</v>
      </c>
      <c r="L8" s="45">
        <v>363124</v>
      </c>
      <c r="M8" s="45">
        <v>1010922</v>
      </c>
      <c r="N8" s="45">
        <v>363124</v>
      </c>
      <c r="O8" s="45">
        <v>400305</v>
      </c>
      <c r="P8" s="45">
        <v>290531</v>
      </c>
      <c r="Q8" s="45">
        <v>64843</v>
      </c>
      <c r="R8" s="45">
        <v>251300</v>
      </c>
      <c r="S8" s="45">
        <v>73528</v>
      </c>
      <c r="T8" s="45">
        <v>-113357</v>
      </c>
      <c r="U8" s="45">
        <v>37429</v>
      </c>
      <c r="V8" s="45">
        <v>-2399</v>
      </c>
    </row>
    <row r="9" spans="1:22" x14ac:dyDescent="0.2">
      <c r="B9" t="s">
        <v>108</v>
      </c>
      <c r="C9" s="45">
        <v>355958</v>
      </c>
      <c r="D9" s="45">
        <v>-213356</v>
      </c>
      <c r="E9" s="45">
        <v>141094</v>
      </c>
      <c r="F9" s="45">
        <v>-61530</v>
      </c>
      <c r="G9" s="45">
        <v>-471</v>
      </c>
      <c r="H9" s="45">
        <v>46612</v>
      </c>
      <c r="I9" s="77">
        <f t="shared" si="1"/>
        <v>0.69877432656471283</v>
      </c>
      <c r="J9" s="45">
        <v>1770119</v>
      </c>
      <c r="K9" s="45">
        <v>2097230</v>
      </c>
      <c r="L9" s="45">
        <v>327110</v>
      </c>
      <c r="M9" s="45">
        <v>936385</v>
      </c>
      <c r="N9" s="45">
        <v>327110</v>
      </c>
      <c r="O9" s="45">
        <v>424349</v>
      </c>
      <c r="P9" s="45">
        <v>264965</v>
      </c>
      <c r="Q9" s="45">
        <v>67242</v>
      </c>
      <c r="R9" s="45">
        <v>176300</v>
      </c>
      <c r="S9" s="45">
        <v>125019</v>
      </c>
      <c r="T9" s="45">
        <v>-141706</v>
      </c>
      <c r="U9" s="45">
        <v>-164850</v>
      </c>
      <c r="V9" s="45">
        <v>-181537</v>
      </c>
    </row>
    <row r="10" spans="1:22" x14ac:dyDescent="0.2">
      <c r="B10" t="s">
        <v>107</v>
      </c>
      <c r="C10" s="45">
        <v>315843</v>
      </c>
      <c r="D10" s="45">
        <v>-171610</v>
      </c>
      <c r="E10" s="45">
        <v>142634</v>
      </c>
      <c r="F10" s="45">
        <v>-53383</v>
      </c>
      <c r="G10" s="45">
        <v>-1720</v>
      </c>
      <c r="H10" s="45">
        <v>52601</v>
      </c>
      <c r="I10" s="77">
        <f>H10/$M$20*1000</f>
        <v>0.78855720311573108</v>
      </c>
      <c r="J10" s="45">
        <v>1847011</v>
      </c>
      <c r="K10" s="45">
        <v>2164190</v>
      </c>
      <c r="L10" s="45">
        <v>317179</v>
      </c>
      <c r="M10" s="45">
        <v>1031084</v>
      </c>
      <c r="N10" s="45">
        <v>317179</v>
      </c>
      <c r="O10" s="45">
        <v>456457</v>
      </c>
      <c r="P10" s="45">
        <v>248339</v>
      </c>
      <c r="Q10" s="45">
        <v>248779</v>
      </c>
      <c r="R10" s="45">
        <v>73000</v>
      </c>
      <c r="S10" s="45">
        <v>84496</v>
      </c>
      <c r="T10" s="45">
        <v>-122</v>
      </c>
      <c r="U10" s="45">
        <v>-106867</v>
      </c>
      <c r="V10" s="45">
        <v>-22493</v>
      </c>
    </row>
    <row r="11" spans="1:22" x14ac:dyDescent="0.2">
      <c r="B11" t="s">
        <v>106</v>
      </c>
      <c r="C11" s="45">
        <v>417514</v>
      </c>
      <c r="D11" s="45">
        <v>-258337</v>
      </c>
      <c r="E11" s="45">
        <v>138179</v>
      </c>
      <c r="F11" s="45">
        <v>-35243</v>
      </c>
      <c r="G11" s="45">
        <v>-1632</v>
      </c>
      <c r="H11" s="45">
        <v>66595</v>
      </c>
      <c r="I11" s="77"/>
      <c r="J11" s="45">
        <v>1794410</v>
      </c>
      <c r="K11" s="45">
        <v>2294700</v>
      </c>
      <c r="L11" s="45">
        <v>500290</v>
      </c>
      <c r="M11" s="45">
        <v>1176339</v>
      </c>
      <c r="N11" s="45">
        <v>408638</v>
      </c>
      <c r="O11" s="45">
        <v>492074</v>
      </c>
      <c r="P11" s="45">
        <v>295062</v>
      </c>
      <c r="Q11" s="45">
        <v>271272</v>
      </c>
      <c r="R11" s="45">
        <v>112452</v>
      </c>
      <c r="S11" s="45">
        <v>112634</v>
      </c>
      <c r="T11" s="45">
        <v>63745</v>
      </c>
      <c r="U11" s="45">
        <v>32281</v>
      </c>
      <c r="V11" s="45">
        <v>208662</v>
      </c>
    </row>
    <row r="12" spans="1:22" x14ac:dyDescent="0.2">
      <c r="B12" t="s">
        <v>105</v>
      </c>
      <c r="C12" s="45">
        <v>260964</v>
      </c>
      <c r="D12" s="45">
        <v>-167035</v>
      </c>
      <c r="E12" s="45">
        <v>89183</v>
      </c>
      <c r="F12" s="45">
        <v>-36963</v>
      </c>
      <c r="G12" s="45">
        <v>-1157</v>
      </c>
      <c r="H12" s="45">
        <v>31318</v>
      </c>
      <c r="I12" s="77"/>
      <c r="J12" s="45">
        <v>1727814</v>
      </c>
      <c r="K12" s="45">
        <v>2152587</v>
      </c>
      <c r="L12" s="45">
        <v>424773</v>
      </c>
      <c r="M12" s="45">
        <v>1052873</v>
      </c>
      <c r="N12" s="45">
        <v>330067</v>
      </c>
      <c r="O12" s="45">
        <v>471327</v>
      </c>
      <c r="P12" s="45">
        <v>331248</v>
      </c>
      <c r="Q12" s="45">
        <v>62625</v>
      </c>
      <c r="R12" s="45">
        <v>185137</v>
      </c>
      <c r="S12" s="45">
        <v>19260</v>
      </c>
      <c r="T12" s="45">
        <v>-81805</v>
      </c>
      <c r="U12" s="45">
        <v>-67024</v>
      </c>
      <c r="V12" s="45">
        <v>-129569</v>
      </c>
    </row>
    <row r="13" spans="1:22" x14ac:dyDescent="0.2">
      <c r="B13" t="s">
        <v>104</v>
      </c>
      <c r="C13" s="45">
        <v>321139</v>
      </c>
      <c r="D13" s="45">
        <v>-180722</v>
      </c>
      <c r="E13" s="45">
        <v>136701</v>
      </c>
      <c r="F13" s="45">
        <v>-59544</v>
      </c>
      <c r="G13" s="45">
        <v>-1699</v>
      </c>
      <c r="H13" s="45">
        <v>49324</v>
      </c>
      <c r="J13" s="45">
        <v>1696495</v>
      </c>
      <c r="K13" s="45">
        <v>2228838</v>
      </c>
      <c r="L13" s="45">
        <v>532343</v>
      </c>
      <c r="M13" s="45">
        <v>1120034</v>
      </c>
      <c r="N13" s="45">
        <v>437637</v>
      </c>
      <c r="O13" s="45">
        <v>454201</v>
      </c>
      <c r="P13" s="45">
        <v>365914</v>
      </c>
      <c r="Q13" s="45">
        <v>192194</v>
      </c>
      <c r="R13" s="45">
        <v>104996</v>
      </c>
      <c r="S13" s="45">
        <v>54535</v>
      </c>
      <c r="T13" s="45">
        <v>-49120</v>
      </c>
      <c r="U13" s="45">
        <v>-44421</v>
      </c>
      <c r="V13" s="45">
        <v>-39006</v>
      </c>
    </row>
    <row r="14" spans="1:22" x14ac:dyDescent="0.2">
      <c r="B14" t="s">
        <v>103</v>
      </c>
      <c r="C14" s="45">
        <v>301696</v>
      </c>
      <c r="D14" s="45">
        <v>-172500</v>
      </c>
      <c r="E14" s="45">
        <v>123937</v>
      </c>
      <c r="F14" s="45">
        <v>-49541</v>
      </c>
      <c r="G14" s="45">
        <v>-1006</v>
      </c>
      <c r="H14" s="45">
        <v>41855</v>
      </c>
      <c r="J14" s="45">
        <v>1772341</v>
      </c>
      <c r="K14" s="45">
        <v>2184511</v>
      </c>
      <c r="L14" s="45">
        <v>412169</v>
      </c>
      <c r="M14" s="45">
        <v>1076530</v>
      </c>
      <c r="N14" s="45">
        <v>208192</v>
      </c>
      <c r="O14" s="45">
        <v>418195</v>
      </c>
      <c r="P14" s="45">
        <v>357540</v>
      </c>
      <c r="Q14" s="45">
        <v>231417</v>
      </c>
      <c r="R14" s="45">
        <v>63617</v>
      </c>
      <c r="S14" s="45">
        <v>48450</v>
      </c>
      <c r="T14" s="45">
        <v>-15961</v>
      </c>
      <c r="U14" s="45">
        <v>113659</v>
      </c>
      <c r="V14" s="45">
        <v>146148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1369422</v>
      </c>
      <c r="C18" s="26">
        <v>1750000</v>
      </c>
      <c r="D18" s="26">
        <f>VLOOKUP(A1,'2020'!A40:F210,6,FALSE)</f>
        <v>209697</v>
      </c>
      <c r="E18" s="83">
        <v>208000</v>
      </c>
      <c r="F18" s="4">
        <f>D18/E18</f>
        <v>1.0081586538461538</v>
      </c>
      <c r="G18" s="139">
        <v>0</v>
      </c>
      <c r="J18" s="6">
        <v>2020</v>
      </c>
      <c r="K18" s="17">
        <f>VLOOKUP(A1,'2020'!A40:B210,2,FALSE)</f>
        <v>667053</v>
      </c>
      <c r="L18" s="17">
        <f>VLOOKUP(A1,'2020'!A40:C210,3,FALSE)</f>
        <v>1730486</v>
      </c>
      <c r="M18" s="23">
        <f>VLOOKUP(A1,'2020'!A40:D210,4,FALSE)</f>
        <v>66710000</v>
      </c>
      <c r="N18" s="6"/>
      <c r="O18" s="6"/>
    </row>
    <row r="19" spans="1:17" x14ac:dyDescent="0.2">
      <c r="A19" s="13">
        <v>2021</v>
      </c>
      <c r="B19" s="26">
        <f>VLOOKUP(A1,'2021'!A40:E210,5,FALSE)</f>
        <v>1266596</v>
      </c>
      <c r="C19" s="26">
        <v>1530000</v>
      </c>
      <c r="D19" s="26">
        <f>VLOOKUP(A1,'2021'!A40:F210,6,FALSE)</f>
        <v>189094</v>
      </c>
      <c r="E19" s="84">
        <v>232000</v>
      </c>
      <c r="F19" s="4">
        <f>D19/E19</f>
        <v>0.81506034482758616</v>
      </c>
      <c r="G19" s="140"/>
      <c r="J19" s="6">
        <v>2021</v>
      </c>
      <c r="K19" s="17">
        <f>VLOOKUP(A1,'2021'!A40:B210,2,FALSE)</f>
        <v>667053</v>
      </c>
      <c r="L19" s="17">
        <f>VLOOKUP(A1,'2021'!A40:C210,3,FALSE)</f>
        <v>1794410</v>
      </c>
      <c r="M19" s="23">
        <f>VLOOKUP(A1,'2021'!A40:D210,4,FALSE)</f>
        <v>66705370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1643706</v>
      </c>
      <c r="C20" s="26">
        <v>1450000</v>
      </c>
      <c r="D20" s="26">
        <f>VLOOKUP(A1,'2022'!A40:F210,6,FALSE)</f>
        <v>223540</v>
      </c>
      <c r="E20" s="84">
        <v>220000</v>
      </c>
      <c r="F20" s="4">
        <f>D20/E20</f>
        <v>1.0160909090909092</v>
      </c>
      <c r="G20" s="140"/>
      <c r="J20" s="13">
        <v>2022</v>
      </c>
      <c r="K20" s="17">
        <f>VLOOKUP(A1,'2022'!A40:B210,2,FALSE)</f>
        <v>667053</v>
      </c>
      <c r="L20" s="17">
        <f>VLOOKUP(A1,'2022'!A40:C210,3,FALSE)</f>
        <v>1894446</v>
      </c>
      <c r="M20" s="23">
        <f>VLOOKUP(A1,'2022'!A40:D210,4,FALSE)</f>
        <v>66705370</v>
      </c>
      <c r="N20" s="23"/>
      <c r="O20" s="6"/>
    </row>
    <row r="21" spans="1:17" x14ac:dyDescent="0.2">
      <c r="A21" s="13">
        <v>2023</v>
      </c>
      <c r="B21" s="3">
        <f>VLOOKUP(A1,'2023'!A40:E210,5,FALSE)</f>
        <v>1994036</v>
      </c>
      <c r="C21" s="3">
        <v>1750000</v>
      </c>
      <c r="D21" s="26">
        <f>VLOOKUP(A1,'2023'!A40:F210,6,FALSE)</f>
        <v>299556</v>
      </c>
      <c r="E21" s="31">
        <v>280000</v>
      </c>
      <c r="F21" s="4">
        <f>D21/E21</f>
        <v>1.0698428571428571</v>
      </c>
      <c r="G21" s="141"/>
      <c r="J21" s="13">
        <v>2023</v>
      </c>
      <c r="K21" s="17">
        <f>VLOOKUP(A1,'2023'!A40:B210,2,FALSE)</f>
        <v>700384</v>
      </c>
      <c r="L21" s="17">
        <f>VLOOKUP(A1,'2023'!A40:C210,3,FALSE)</f>
        <v>2084578</v>
      </c>
      <c r="M21" s="23">
        <f>VLOOKUP(A1,'2023'!A40:D210,4,FALSE)</f>
        <v>70038449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700384</v>
      </c>
      <c r="L22" s="17">
        <f>L21</f>
        <v>2084578</v>
      </c>
      <c r="M22" s="23">
        <f>M21</f>
        <v>70038449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2023</v>
      </c>
      <c r="C31" s="60">
        <v>84000</v>
      </c>
      <c r="D31" s="26">
        <f>VLOOKUP(B31,A18:D21,4,FALSE)</f>
        <v>299556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4.2769936267435043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C32">
        <v>2022</v>
      </c>
      <c r="J32" s="41" t="s">
        <v>61</v>
      </c>
      <c r="K32" s="37">
        <f>E21/M21*1000</f>
        <v>3.997804120419628</v>
      </c>
      <c r="L32" s="13" t="e">
        <f>E22/N22*1000</f>
        <v>#DIV/0!</v>
      </c>
      <c r="N32" s="130" t="s">
        <v>71</v>
      </c>
      <c r="O32" s="131"/>
      <c r="P32" s="74">
        <f>K31*P26</f>
        <v>53.633500079363543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50.13246367006213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29.763351841215101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7A6A3-2080-424C-9292-4A7ADE2B92E2}">
  <sheetPr codeName="Sheet114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241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1126065</v>
      </c>
      <c r="D3" s="45">
        <v>-895721</v>
      </c>
      <c r="E3" s="45">
        <v>201644</v>
      </c>
      <c r="F3" s="45">
        <v>-71109</v>
      </c>
      <c r="G3" s="45">
        <v>-3350</v>
      </c>
      <c r="H3" s="45">
        <v>95771</v>
      </c>
      <c r="I3" s="77">
        <f t="shared" ref="I3:I5" si="0">H3/$M$21*1000</f>
        <v>1.367406065773958</v>
      </c>
      <c r="J3" s="45">
        <v>1852784</v>
      </c>
      <c r="K3" s="45">
        <v>3406588</v>
      </c>
      <c r="L3" s="45">
        <v>1553804</v>
      </c>
      <c r="M3" s="45">
        <v>2291303</v>
      </c>
      <c r="N3" s="45">
        <v>1528916</v>
      </c>
      <c r="O3" s="45">
        <v>1184910</v>
      </c>
      <c r="P3" s="45">
        <v>455769</v>
      </c>
      <c r="Q3" s="45">
        <v>320742</v>
      </c>
      <c r="R3" s="45">
        <v>134100</v>
      </c>
      <c r="S3" s="45">
        <v>67704</v>
      </c>
      <c r="T3" s="45">
        <v>10453</v>
      </c>
      <c r="U3" s="45">
        <v>71250</v>
      </c>
      <c r="V3" s="45">
        <v>149408</v>
      </c>
    </row>
    <row r="4" spans="1:22" x14ac:dyDescent="0.2">
      <c r="B4" t="s">
        <v>21</v>
      </c>
      <c r="C4" s="45">
        <v>1180950</v>
      </c>
      <c r="D4" s="45">
        <v>-934259</v>
      </c>
      <c r="E4" s="45">
        <v>189216</v>
      </c>
      <c r="F4" s="45">
        <v>-67724</v>
      </c>
      <c r="G4" s="45">
        <v>-4668</v>
      </c>
      <c r="H4" s="45">
        <v>75667</v>
      </c>
      <c r="I4" s="77">
        <f t="shared" si="0"/>
        <v>1.0803637299278286</v>
      </c>
      <c r="J4" s="45">
        <v>1816433</v>
      </c>
      <c r="K4" s="45">
        <v>3157702</v>
      </c>
      <c r="L4" s="45">
        <v>1341269</v>
      </c>
      <c r="M4" s="45">
        <v>2190009</v>
      </c>
      <c r="N4" s="45">
        <v>1340133</v>
      </c>
      <c r="O4" s="45">
        <v>1193004</v>
      </c>
      <c r="P4" s="45">
        <v>543920</v>
      </c>
      <c r="Q4" s="45">
        <v>168814</v>
      </c>
      <c r="R4" s="45">
        <v>171000</v>
      </c>
      <c r="S4" s="45">
        <v>43260</v>
      </c>
      <c r="T4" s="45">
        <v>-42641</v>
      </c>
      <c r="U4" s="45">
        <v>15311</v>
      </c>
      <c r="V4" s="45">
        <v>15930</v>
      </c>
    </row>
    <row r="5" spans="1:22" x14ac:dyDescent="0.2">
      <c r="B5" t="s">
        <v>22</v>
      </c>
      <c r="C5" s="45">
        <v>1199001</v>
      </c>
      <c r="D5" s="45">
        <v>-1016251</v>
      </c>
      <c r="E5" s="45">
        <v>145317</v>
      </c>
      <c r="F5" s="45">
        <v>-61884</v>
      </c>
      <c r="G5" s="45">
        <v>-5718</v>
      </c>
      <c r="H5" s="45">
        <v>50894</v>
      </c>
      <c r="I5" s="77">
        <f t="shared" si="0"/>
        <v>0.72665801037370203</v>
      </c>
      <c r="J5" s="45">
        <v>1740789</v>
      </c>
      <c r="K5" s="45">
        <v>3124293</v>
      </c>
      <c r="L5" s="45">
        <v>1383504</v>
      </c>
      <c r="M5" s="45">
        <v>2148737</v>
      </c>
      <c r="N5" s="45">
        <v>1381987</v>
      </c>
      <c r="O5" s="45">
        <v>1268120</v>
      </c>
      <c r="P5" s="45">
        <v>440861</v>
      </c>
      <c r="Q5" s="45">
        <v>152776</v>
      </c>
      <c r="R5" s="45">
        <v>171000</v>
      </c>
      <c r="S5" s="45">
        <v>255129</v>
      </c>
      <c r="T5" s="45">
        <v>-179643</v>
      </c>
      <c r="U5" s="45">
        <v>-194662</v>
      </c>
      <c r="V5" s="45">
        <v>-119176</v>
      </c>
    </row>
    <row r="6" spans="1:22" x14ac:dyDescent="0.2">
      <c r="B6" t="s">
        <v>23</v>
      </c>
      <c r="C6" s="45">
        <v>1151625</v>
      </c>
      <c r="D6" s="45">
        <v>-997702</v>
      </c>
      <c r="E6" s="45">
        <v>115060</v>
      </c>
      <c r="F6" s="45">
        <v>-67057</v>
      </c>
      <c r="G6" s="45">
        <v>-7364</v>
      </c>
      <c r="H6" s="45">
        <v>25407</v>
      </c>
      <c r="I6" s="77">
        <f>H6/$M$21*1000</f>
        <v>0.36275789031250538</v>
      </c>
      <c r="J6" s="45">
        <v>1875773</v>
      </c>
      <c r="K6" s="45">
        <v>3096735</v>
      </c>
      <c r="L6" s="45">
        <v>1220961</v>
      </c>
      <c r="M6" s="45">
        <v>2137658</v>
      </c>
      <c r="N6" s="45">
        <v>1218693</v>
      </c>
      <c r="O6" s="45">
        <v>1414109</v>
      </c>
      <c r="P6" s="45">
        <v>354252</v>
      </c>
      <c r="Q6" s="45">
        <v>271394</v>
      </c>
      <c r="R6" s="45">
        <v>0</v>
      </c>
      <c r="S6" s="45">
        <v>59532</v>
      </c>
      <c r="T6" s="45">
        <v>218503</v>
      </c>
      <c r="U6" s="45">
        <v>-162470</v>
      </c>
      <c r="V6" s="45">
        <v>115566</v>
      </c>
    </row>
    <row r="7" spans="1:22" x14ac:dyDescent="0.2">
      <c r="B7" t="s">
        <v>110</v>
      </c>
      <c r="C7" s="45">
        <v>1163637</v>
      </c>
      <c r="D7" s="45">
        <v>-934812</v>
      </c>
      <c r="E7" s="45">
        <v>179407</v>
      </c>
      <c r="F7" s="45">
        <v>-51874</v>
      </c>
      <c r="G7" s="45">
        <v>-6809</v>
      </c>
      <c r="H7" s="45">
        <v>81887</v>
      </c>
      <c r="I7" s="77">
        <f t="shared" ref="I7:I9" si="1">H7/$M$20*1000</f>
        <v>1.2275923212778821</v>
      </c>
      <c r="J7" s="45">
        <v>1911048</v>
      </c>
      <c r="K7" s="45">
        <v>3420146</v>
      </c>
      <c r="L7" s="45">
        <v>1509098</v>
      </c>
      <c r="M7" s="45">
        <v>2459773</v>
      </c>
      <c r="N7" s="45">
        <v>1507992</v>
      </c>
      <c r="O7" s="45">
        <v>1710055</v>
      </c>
      <c r="P7" s="45">
        <v>257142</v>
      </c>
      <c r="Q7" s="45">
        <v>155305</v>
      </c>
      <c r="R7" s="45">
        <v>210000</v>
      </c>
      <c r="S7" s="45">
        <v>15220</v>
      </c>
      <c r="T7" s="45">
        <v>230176</v>
      </c>
      <c r="U7" s="45">
        <v>-123907</v>
      </c>
      <c r="V7" s="45">
        <v>121489</v>
      </c>
    </row>
    <row r="8" spans="1:22" x14ac:dyDescent="0.2">
      <c r="B8" t="s">
        <v>109</v>
      </c>
      <c r="C8" s="45">
        <v>1424394</v>
      </c>
      <c r="D8" s="45">
        <v>-1124129</v>
      </c>
      <c r="E8" s="45">
        <v>228716</v>
      </c>
      <c r="F8" s="45">
        <v>-96591</v>
      </c>
      <c r="G8" s="45">
        <v>-5175</v>
      </c>
      <c r="H8" s="45">
        <v>77085</v>
      </c>
      <c r="I8" s="77">
        <f t="shared" si="1"/>
        <v>1.1556041140315989</v>
      </c>
      <c r="J8" s="45">
        <v>1828491</v>
      </c>
      <c r="K8" s="45">
        <v>3532487</v>
      </c>
      <c r="L8" s="45">
        <v>1703996</v>
      </c>
      <c r="M8" s="45">
        <v>2550086</v>
      </c>
      <c r="N8" s="45">
        <v>1702726</v>
      </c>
      <c r="O8" s="45">
        <v>1770015</v>
      </c>
      <c r="P8" s="45">
        <v>202065</v>
      </c>
      <c r="Q8" s="45">
        <v>34141</v>
      </c>
      <c r="R8" s="45">
        <v>435000</v>
      </c>
      <c r="S8" s="45">
        <v>65942</v>
      </c>
      <c r="T8" s="45">
        <v>-71928</v>
      </c>
      <c r="U8" s="45">
        <v>-5718</v>
      </c>
      <c r="V8" s="45">
        <v>-11705</v>
      </c>
    </row>
    <row r="9" spans="1:22" x14ac:dyDescent="0.2">
      <c r="B9" t="s">
        <v>108</v>
      </c>
      <c r="C9" s="45">
        <v>1197000</v>
      </c>
      <c r="D9" s="45">
        <v>-943030</v>
      </c>
      <c r="E9" s="45">
        <v>204932</v>
      </c>
      <c r="F9" s="45">
        <v>-80570</v>
      </c>
      <c r="G9" s="45">
        <v>-3910</v>
      </c>
      <c r="H9" s="45">
        <v>83696</v>
      </c>
      <c r="I9" s="77">
        <f t="shared" si="1"/>
        <v>1.2547115771938602</v>
      </c>
      <c r="J9" s="45">
        <v>1751406</v>
      </c>
      <c r="K9" s="45">
        <v>3383770</v>
      </c>
      <c r="L9" s="45">
        <v>1632363</v>
      </c>
      <c r="M9" s="45">
        <v>2396440</v>
      </c>
      <c r="N9" s="45">
        <v>1630911</v>
      </c>
      <c r="O9" s="45">
        <v>1657779</v>
      </c>
      <c r="P9" s="45">
        <v>231818</v>
      </c>
      <c r="Q9" s="45">
        <v>45676</v>
      </c>
      <c r="R9" s="45">
        <v>355000</v>
      </c>
      <c r="S9" s="45">
        <v>-13763</v>
      </c>
      <c r="T9" s="45">
        <v>110030</v>
      </c>
      <c r="U9" s="45">
        <v>-109944</v>
      </c>
      <c r="V9" s="45">
        <v>-13678</v>
      </c>
    </row>
    <row r="10" spans="1:22" x14ac:dyDescent="0.2">
      <c r="B10" t="s">
        <v>107</v>
      </c>
      <c r="C10" s="45">
        <v>1354134</v>
      </c>
      <c r="D10" s="45">
        <v>-1083517</v>
      </c>
      <c r="E10" s="45">
        <v>200042</v>
      </c>
      <c r="F10" s="45">
        <v>-91894</v>
      </c>
      <c r="G10" s="45">
        <v>-2855</v>
      </c>
      <c r="H10" s="45">
        <v>65801</v>
      </c>
      <c r="I10" s="77">
        <f>H10/$M$20*1000</f>
        <v>0.98644232091059536</v>
      </c>
      <c r="J10" s="45">
        <v>1839732</v>
      </c>
      <c r="K10" s="45">
        <v>3353999</v>
      </c>
      <c r="L10" s="45">
        <v>1514267</v>
      </c>
      <c r="M10" s="45">
        <v>2352983</v>
      </c>
      <c r="N10" s="45">
        <v>1512582</v>
      </c>
      <c r="O10" s="45">
        <v>1441507</v>
      </c>
      <c r="P10" s="45">
        <v>296188</v>
      </c>
      <c r="Q10" s="45">
        <v>59087</v>
      </c>
      <c r="R10" s="45">
        <v>465000</v>
      </c>
      <c r="S10" s="45">
        <v>-16603</v>
      </c>
      <c r="T10" s="45">
        <v>-139490</v>
      </c>
      <c r="U10" s="45">
        <v>125654</v>
      </c>
      <c r="V10" s="45">
        <v>-30438</v>
      </c>
    </row>
    <row r="11" spans="1:22" x14ac:dyDescent="0.2">
      <c r="B11" t="s">
        <v>106</v>
      </c>
      <c r="C11" s="45">
        <v>1401715</v>
      </c>
      <c r="D11" s="45">
        <v>-1112508</v>
      </c>
      <c r="E11" s="45">
        <v>220852</v>
      </c>
      <c r="F11" s="45">
        <v>-85431</v>
      </c>
      <c r="G11" s="45">
        <v>-2598</v>
      </c>
      <c r="H11" s="45">
        <v>87392</v>
      </c>
      <c r="I11" s="77"/>
      <c r="J11" s="45">
        <v>1774050</v>
      </c>
      <c r="K11" s="45">
        <v>3139009</v>
      </c>
      <c r="L11" s="45">
        <v>1364959</v>
      </c>
      <c r="M11" s="45">
        <v>2117308</v>
      </c>
      <c r="N11" s="45">
        <v>1362879</v>
      </c>
      <c r="O11" s="45">
        <v>1432215</v>
      </c>
      <c r="P11" s="45">
        <v>208266</v>
      </c>
      <c r="Q11" s="45">
        <v>89621</v>
      </c>
      <c r="R11" s="45">
        <v>320000</v>
      </c>
      <c r="S11" s="45">
        <v>92463</v>
      </c>
      <c r="T11" s="45">
        <v>-98666</v>
      </c>
      <c r="U11" s="45">
        <v>77543</v>
      </c>
      <c r="V11" s="45">
        <v>71339</v>
      </c>
    </row>
    <row r="12" spans="1:22" x14ac:dyDescent="0.2">
      <c r="B12" t="s">
        <v>105</v>
      </c>
      <c r="C12" s="45">
        <v>957979</v>
      </c>
      <c r="D12" s="45">
        <v>-795249</v>
      </c>
      <c r="E12" s="45">
        <v>133990</v>
      </c>
      <c r="F12" s="45">
        <v>-77274</v>
      </c>
      <c r="G12" s="45">
        <v>-1947</v>
      </c>
      <c r="H12" s="45">
        <v>33717</v>
      </c>
      <c r="I12" s="77"/>
      <c r="J12" s="45">
        <v>1746054</v>
      </c>
      <c r="K12" s="45">
        <v>2945573</v>
      </c>
      <c r="L12" s="45">
        <v>1199518</v>
      </c>
      <c r="M12" s="45">
        <v>1900766</v>
      </c>
      <c r="N12" s="45">
        <v>1198743</v>
      </c>
      <c r="O12" s="45">
        <v>1396665</v>
      </c>
      <c r="P12" s="45">
        <v>173537</v>
      </c>
      <c r="Q12" s="45">
        <v>18142</v>
      </c>
      <c r="R12" s="45">
        <v>220000</v>
      </c>
      <c r="S12" s="45">
        <v>-191064</v>
      </c>
      <c r="T12" s="45">
        <v>-6543</v>
      </c>
      <c r="U12" s="45">
        <v>185895</v>
      </c>
      <c r="V12" s="45">
        <v>-11712</v>
      </c>
    </row>
    <row r="13" spans="1:22" x14ac:dyDescent="0.2">
      <c r="B13" t="s">
        <v>104</v>
      </c>
      <c r="C13" s="45">
        <v>1277407</v>
      </c>
      <c r="D13" s="45">
        <v>-978104</v>
      </c>
      <c r="E13" s="45">
        <v>226491</v>
      </c>
      <c r="F13" s="45">
        <v>-75347</v>
      </c>
      <c r="G13" s="45">
        <v>-1819</v>
      </c>
      <c r="H13" s="45">
        <v>106152</v>
      </c>
      <c r="J13" s="45">
        <v>1712336</v>
      </c>
      <c r="K13" s="45">
        <v>2677310</v>
      </c>
      <c r="L13" s="45">
        <v>964974</v>
      </c>
      <c r="M13" s="45">
        <v>1611034</v>
      </c>
      <c r="N13" s="45">
        <v>964046</v>
      </c>
      <c r="O13" s="45">
        <v>1064526</v>
      </c>
      <c r="P13" s="45">
        <v>235099</v>
      </c>
      <c r="Q13" s="45">
        <v>29789</v>
      </c>
      <c r="R13" s="45">
        <v>220000</v>
      </c>
      <c r="S13" s="45">
        <v>110221</v>
      </c>
      <c r="T13" s="45">
        <v>-66056</v>
      </c>
      <c r="U13" s="45">
        <v>-158822</v>
      </c>
      <c r="V13" s="45">
        <v>-114657</v>
      </c>
    </row>
    <row r="14" spans="1:22" x14ac:dyDescent="0.2">
      <c r="B14" t="s">
        <v>103</v>
      </c>
      <c r="C14" s="45">
        <v>998422</v>
      </c>
      <c r="D14" s="45">
        <v>-746473</v>
      </c>
      <c r="E14" s="45">
        <v>165846</v>
      </c>
      <c r="F14" s="45">
        <v>-66536</v>
      </c>
      <c r="G14" s="45">
        <v>-2869</v>
      </c>
      <c r="H14" s="45">
        <v>63685</v>
      </c>
      <c r="J14" s="45">
        <v>1750977</v>
      </c>
      <c r="K14" s="45">
        <v>2496114</v>
      </c>
      <c r="L14" s="45">
        <v>745136</v>
      </c>
      <c r="M14" s="45">
        <v>1402238</v>
      </c>
      <c r="N14" s="45">
        <v>744056</v>
      </c>
      <c r="O14" s="45">
        <v>847440</v>
      </c>
      <c r="P14" s="45">
        <v>194642</v>
      </c>
      <c r="Q14" s="45">
        <v>145072</v>
      </c>
      <c r="R14" s="45">
        <v>150000</v>
      </c>
      <c r="S14" s="45">
        <v>-120803</v>
      </c>
      <c r="T14" s="45">
        <v>-992</v>
      </c>
      <c r="U14" s="45">
        <v>77403</v>
      </c>
      <c r="V14" s="45">
        <v>-44392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1369422</v>
      </c>
      <c r="C18" s="26">
        <v>4062000</v>
      </c>
      <c r="D18" s="26">
        <f>VLOOKUP(A1,'2020'!A40:F210,6,FALSE)</f>
        <v>209697</v>
      </c>
      <c r="E18" s="26">
        <v>224000</v>
      </c>
      <c r="F18" s="4">
        <f>D18/E18</f>
        <v>0.93614732142857138</v>
      </c>
      <c r="G18" s="139">
        <v>0</v>
      </c>
      <c r="J18" s="6">
        <v>2020</v>
      </c>
      <c r="K18" s="17">
        <f>VLOOKUP(A1,'2020'!A40:B210,2,FALSE)</f>
        <v>667053</v>
      </c>
      <c r="L18" s="17">
        <f>VLOOKUP(A1,'2020'!A40:C210,3,FALSE)</f>
        <v>1730486</v>
      </c>
      <c r="M18" s="23">
        <f>VLOOKUP(A1,'2020'!A40:D210,4,FALSE)</f>
        <v>66710000</v>
      </c>
      <c r="N18" s="6"/>
      <c r="O18" s="6"/>
    </row>
    <row r="19" spans="1:17" x14ac:dyDescent="0.2">
      <c r="A19" s="13">
        <v>2021</v>
      </c>
      <c r="B19" s="26">
        <f>VLOOKUP(A1,'2021'!A40:E210,5,FALSE)</f>
        <v>1266596</v>
      </c>
      <c r="C19" s="26">
        <v>3852000</v>
      </c>
      <c r="D19" s="26">
        <f>VLOOKUP(A1,'2021'!A40:F210,6,FALSE)</f>
        <v>189094</v>
      </c>
      <c r="E19" s="26">
        <v>240000</v>
      </c>
      <c r="F19" s="4">
        <f>D19/E19</f>
        <v>0.78789166666666666</v>
      </c>
      <c r="G19" s="140"/>
      <c r="J19" s="6">
        <v>2021</v>
      </c>
      <c r="K19" s="17">
        <f>VLOOKUP(A1,'2021'!A40:B210,2,FALSE)</f>
        <v>667053</v>
      </c>
      <c r="L19" s="17">
        <f>VLOOKUP(A1,'2021'!A40:C210,3,FALSE)</f>
        <v>1794410</v>
      </c>
      <c r="M19" s="23">
        <f>VLOOKUP(A1,'2021'!A40:D210,4,FALSE)</f>
        <v>66705370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1643706</v>
      </c>
      <c r="C20" s="26">
        <v>4428000</v>
      </c>
      <c r="D20" s="26">
        <f>VLOOKUP(A1,'2022'!A40:F210,6,FALSE)</f>
        <v>223540</v>
      </c>
      <c r="E20" s="26">
        <v>256000</v>
      </c>
      <c r="F20" s="4">
        <f>D20/E20</f>
        <v>0.87320312499999997</v>
      </c>
      <c r="G20" s="140"/>
      <c r="J20" s="13">
        <v>2022</v>
      </c>
      <c r="K20" s="17">
        <f>VLOOKUP(A1,'2022'!A40:B210,2,FALSE)</f>
        <v>667053</v>
      </c>
      <c r="L20" s="17">
        <f>VLOOKUP(A1,'2022'!A40:C210,3,FALSE)</f>
        <v>1894446</v>
      </c>
      <c r="M20" s="23">
        <f>VLOOKUP(A1,'2022'!A40:D210,4,FALSE)</f>
        <v>66705370</v>
      </c>
      <c r="N20" s="23"/>
      <c r="O20" s="6"/>
    </row>
    <row r="21" spans="1:17" x14ac:dyDescent="0.2">
      <c r="A21" s="13">
        <v>2023</v>
      </c>
      <c r="B21" s="3">
        <f>VLOOKUP(A1,'2023'!A40:E210,5,FALSE)</f>
        <v>1994036</v>
      </c>
      <c r="C21" s="3">
        <v>5060000</v>
      </c>
      <c r="D21" s="26">
        <f>VLOOKUP(A1,'2023'!A40:F210,6,FALSE)</f>
        <v>299556</v>
      </c>
      <c r="E21" s="3">
        <v>264000</v>
      </c>
      <c r="F21" s="4">
        <f>D21/E21</f>
        <v>1.1346818181818181</v>
      </c>
      <c r="G21" s="141"/>
      <c r="J21" s="13">
        <v>2023</v>
      </c>
      <c r="K21" s="17">
        <f>VLOOKUP(A1,'2023'!A40:B210,2,FALSE)</f>
        <v>700384</v>
      </c>
      <c r="L21" s="17">
        <f>VLOOKUP(A1,'2023'!A40:C210,3,FALSE)</f>
        <v>2084578</v>
      </c>
      <c r="M21" s="23">
        <f>VLOOKUP(A1,'2023'!A40:D210,4,FALSE)</f>
        <v>70038449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700384</v>
      </c>
      <c r="L22" s="17">
        <f>L21</f>
        <v>2084578</v>
      </c>
      <c r="M22" s="23">
        <f>M21</f>
        <v>70038449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2023</v>
      </c>
      <c r="C31" s="60"/>
      <c r="D31" s="26">
        <f>VLOOKUP(B31,A18:D21,4,FALSE)</f>
        <v>299556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3.5371856963879935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3.7693581706813641</v>
      </c>
      <c r="L32" s="13" t="e">
        <f>E22/N22*1000</f>
        <v>#DIV/0!</v>
      </c>
      <c r="N32" s="130" t="s">
        <v>71</v>
      </c>
      <c r="O32" s="131"/>
      <c r="P32" s="74">
        <f>K31*P26</f>
        <v>44.356308632705435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47.2677514603443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26.453812533741289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681B35-DBED-9447-B01F-A79E28EDEDBC}">
  <sheetPr codeName="Sheet115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246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7804083</v>
      </c>
      <c r="D3" s="45">
        <v>-7247869</v>
      </c>
      <c r="E3" s="45">
        <v>546777</v>
      </c>
      <c r="F3" s="45">
        <v>-288099</v>
      </c>
      <c r="G3" s="45">
        <v>-106902</v>
      </c>
      <c r="H3" s="45">
        <v>19073</v>
      </c>
      <c r="I3" s="77">
        <f t="shared" ref="I3:I5" si="0">H3/$M$21*1000</f>
        <v>2.1370021633267403E-2</v>
      </c>
      <c r="J3" s="45">
        <v>11252093</v>
      </c>
      <c r="K3" s="45">
        <v>26899015</v>
      </c>
      <c r="L3" s="45">
        <v>15646921</v>
      </c>
      <c r="M3" s="45">
        <v>10780808</v>
      </c>
      <c r="N3" s="45">
        <v>8287264</v>
      </c>
      <c r="O3" s="45">
        <v>2521173</v>
      </c>
      <c r="P3" s="45">
        <v>5647970</v>
      </c>
      <c r="Q3" s="45">
        <v>1737850</v>
      </c>
      <c r="R3" s="45">
        <v>692330</v>
      </c>
      <c r="S3" s="45">
        <v>277637</v>
      </c>
      <c r="T3" s="45">
        <v>-69954</v>
      </c>
      <c r="U3" s="45">
        <v>-51902</v>
      </c>
      <c r="V3" s="45">
        <v>155780</v>
      </c>
    </row>
    <row r="4" spans="1:22" x14ac:dyDescent="0.2">
      <c r="B4" t="s">
        <v>21</v>
      </c>
      <c r="C4" s="45">
        <v>2556435</v>
      </c>
      <c r="D4" s="45">
        <v>-2285141</v>
      </c>
      <c r="E4" s="45">
        <v>270844</v>
      </c>
      <c r="F4" s="45">
        <v>-91450</v>
      </c>
      <c r="G4" s="45">
        <v>-118162</v>
      </c>
      <c r="H4" s="45">
        <v>7391</v>
      </c>
      <c r="I4" s="77">
        <f t="shared" si="0"/>
        <v>8.2811214749373124E-3</v>
      </c>
      <c r="J4" s="45">
        <v>11222036</v>
      </c>
      <c r="K4" s="45">
        <v>25089382</v>
      </c>
      <c r="L4" s="45">
        <v>13867346</v>
      </c>
      <c r="M4" s="45">
        <v>8953647</v>
      </c>
      <c r="N4" s="45">
        <v>6614611</v>
      </c>
      <c r="O4" s="45">
        <v>2948067</v>
      </c>
      <c r="P4" s="45">
        <v>3490344</v>
      </c>
      <c r="Q4" s="45">
        <v>1582069</v>
      </c>
      <c r="R4" s="45">
        <v>741207</v>
      </c>
      <c r="S4" s="45">
        <v>-249018</v>
      </c>
      <c r="T4" s="45">
        <v>788737</v>
      </c>
      <c r="U4" s="45">
        <v>4378</v>
      </c>
      <c r="V4" s="45">
        <v>544097</v>
      </c>
    </row>
    <row r="5" spans="1:22" x14ac:dyDescent="0.2">
      <c r="B5" t="s">
        <v>22</v>
      </c>
      <c r="C5" s="45">
        <v>329425</v>
      </c>
      <c r="D5" s="45">
        <v>-185263</v>
      </c>
      <c r="E5" s="45">
        <v>144162</v>
      </c>
      <c r="F5" s="45">
        <v>-4774</v>
      </c>
      <c r="G5" s="45">
        <v>-82326</v>
      </c>
      <c r="H5" s="45">
        <v>12720</v>
      </c>
      <c r="I5" s="77">
        <f t="shared" si="0"/>
        <v>1.425190977691823E-2</v>
      </c>
      <c r="J5" s="45">
        <v>3887076</v>
      </c>
      <c r="K5" s="45">
        <v>11671241</v>
      </c>
      <c r="L5" s="45">
        <v>7784164</v>
      </c>
      <c r="M5" s="45">
        <v>2918120</v>
      </c>
      <c r="N5" s="45">
        <v>2323260</v>
      </c>
      <c r="O5" s="45">
        <v>95935</v>
      </c>
      <c r="P5" s="45">
        <v>1524435</v>
      </c>
      <c r="Q5" s="45">
        <v>1037972</v>
      </c>
      <c r="R5" s="45">
        <v>204226</v>
      </c>
      <c r="S5" s="45">
        <v>462184</v>
      </c>
      <c r="T5" s="45">
        <v>-348902</v>
      </c>
      <c r="U5" s="45">
        <v>-53953</v>
      </c>
      <c r="V5" s="45">
        <v>59329</v>
      </c>
    </row>
    <row r="6" spans="1:22" x14ac:dyDescent="0.2">
      <c r="B6" t="s">
        <v>23</v>
      </c>
      <c r="C6" s="45">
        <v>294970</v>
      </c>
      <c r="D6" s="45">
        <v>-196506</v>
      </c>
      <c r="E6" s="45">
        <v>98463</v>
      </c>
      <c r="F6" s="45">
        <v>-4928</v>
      </c>
      <c r="G6" s="45">
        <v>-73880</v>
      </c>
      <c r="H6" s="45">
        <v>928</v>
      </c>
      <c r="I6" s="77">
        <f>H6/$M$21*1000</f>
        <v>1.0397619711462356E-3</v>
      </c>
      <c r="J6" s="45">
        <v>3874205</v>
      </c>
      <c r="K6" s="45">
        <v>11600120</v>
      </c>
      <c r="L6" s="45">
        <v>7725915</v>
      </c>
      <c r="M6" s="45">
        <v>2851208</v>
      </c>
      <c r="N6" s="45">
        <v>2221327</v>
      </c>
      <c r="O6" s="45">
        <v>57490</v>
      </c>
      <c r="P6" s="45">
        <v>1564544</v>
      </c>
      <c r="Q6" s="45">
        <v>978643</v>
      </c>
      <c r="R6" s="45">
        <v>190210</v>
      </c>
      <c r="S6" s="45">
        <v>175316</v>
      </c>
      <c r="T6" s="45">
        <v>-107262</v>
      </c>
      <c r="U6" s="45">
        <v>-42840</v>
      </c>
      <c r="V6" s="45">
        <v>25213</v>
      </c>
    </row>
    <row r="7" spans="1:22" x14ac:dyDescent="0.2">
      <c r="B7" t="s">
        <v>110</v>
      </c>
      <c r="C7" s="45">
        <v>316491</v>
      </c>
      <c r="D7" s="45">
        <v>-254282</v>
      </c>
      <c r="E7" s="45">
        <v>62208</v>
      </c>
      <c r="F7" s="45">
        <v>-11713</v>
      </c>
      <c r="G7" s="45">
        <v>-81506</v>
      </c>
      <c r="H7" s="45">
        <v>26920</v>
      </c>
      <c r="I7" s="77">
        <f t="shared" ref="I7:I9" si="1">H7/$M$20*1000</f>
        <v>7.7216098070640185E-2</v>
      </c>
      <c r="J7" s="45">
        <v>3867959</v>
      </c>
      <c r="K7" s="45">
        <v>11632650</v>
      </c>
      <c r="L7" s="45">
        <v>7764691</v>
      </c>
      <c r="M7" s="45">
        <v>3181497</v>
      </c>
      <c r="N7" s="45">
        <v>2678065</v>
      </c>
      <c r="O7" s="45">
        <v>80084</v>
      </c>
      <c r="P7" s="45">
        <v>1481893</v>
      </c>
      <c r="Q7" s="45">
        <v>953430</v>
      </c>
      <c r="R7" s="45">
        <v>596530</v>
      </c>
      <c r="S7" s="45">
        <v>-189936</v>
      </c>
      <c r="T7" s="45">
        <v>367551</v>
      </c>
      <c r="U7" s="45">
        <v>-8254</v>
      </c>
      <c r="V7" s="45">
        <v>169361</v>
      </c>
    </row>
    <row r="8" spans="1:22" x14ac:dyDescent="0.2">
      <c r="B8" t="s">
        <v>109</v>
      </c>
      <c r="C8" s="45">
        <v>303570</v>
      </c>
      <c r="D8" s="45">
        <v>-181939</v>
      </c>
      <c r="E8" s="45">
        <v>121631</v>
      </c>
      <c r="F8" s="45">
        <v>-4984</v>
      </c>
      <c r="G8" s="45">
        <v>-76149</v>
      </c>
      <c r="H8" s="45">
        <v>9861</v>
      </c>
      <c r="I8" s="77">
        <f t="shared" si="1"/>
        <v>2.8284841867555088E-2</v>
      </c>
      <c r="J8" s="45">
        <v>3930391</v>
      </c>
      <c r="K8" s="45">
        <v>11598091</v>
      </c>
      <c r="L8" s="45">
        <v>7667699</v>
      </c>
      <c r="M8" s="45">
        <v>3300891</v>
      </c>
      <c r="N8" s="45">
        <v>2150473</v>
      </c>
      <c r="O8" s="45">
        <v>109924</v>
      </c>
      <c r="P8" s="45">
        <v>2326731</v>
      </c>
      <c r="Q8" s="45">
        <v>784068</v>
      </c>
      <c r="R8" s="45">
        <v>0</v>
      </c>
      <c r="S8" s="45">
        <v>213071</v>
      </c>
      <c r="T8" s="45">
        <v>-61541</v>
      </c>
      <c r="U8" s="45">
        <v>-160587</v>
      </c>
      <c r="V8" s="45">
        <v>-9057</v>
      </c>
    </row>
    <row r="9" spans="1:22" x14ac:dyDescent="0.2">
      <c r="B9" t="s">
        <v>108</v>
      </c>
      <c r="C9" s="45">
        <v>219603</v>
      </c>
      <c r="D9" s="45">
        <v>-117066</v>
      </c>
      <c r="E9" s="45">
        <v>102568</v>
      </c>
      <c r="F9" s="45">
        <v>-844</v>
      </c>
      <c r="G9" s="45">
        <v>-77569</v>
      </c>
      <c r="H9" s="45">
        <v>13172</v>
      </c>
      <c r="I9" s="77">
        <f t="shared" si="1"/>
        <v>3.7781962993553964E-2</v>
      </c>
      <c r="J9" s="45">
        <v>3921715</v>
      </c>
      <c r="K9" s="45">
        <v>11280936</v>
      </c>
      <c r="L9" s="45">
        <v>7359220</v>
      </c>
      <c r="M9" s="45">
        <v>2854777</v>
      </c>
      <c r="N9" s="45">
        <v>1809787</v>
      </c>
      <c r="O9" s="45">
        <v>107047</v>
      </c>
      <c r="P9" s="45">
        <v>1877133</v>
      </c>
      <c r="Q9" s="45">
        <v>793126</v>
      </c>
      <c r="R9" s="45">
        <v>0</v>
      </c>
      <c r="S9" s="45">
        <v>263608</v>
      </c>
      <c r="T9" s="45">
        <v>-103703</v>
      </c>
      <c r="U9" s="45">
        <v>20150</v>
      </c>
      <c r="V9" s="45">
        <v>180055</v>
      </c>
    </row>
    <row r="10" spans="1:22" x14ac:dyDescent="0.2">
      <c r="B10" t="s">
        <v>107</v>
      </c>
      <c r="C10" s="45">
        <v>240020</v>
      </c>
      <c r="D10" s="45">
        <v>-140638</v>
      </c>
      <c r="E10" s="45">
        <v>99319</v>
      </c>
      <c r="F10" s="45">
        <v>-9707</v>
      </c>
      <c r="G10" s="45">
        <v>-75088</v>
      </c>
      <c r="H10" s="45">
        <v>89073</v>
      </c>
      <c r="I10" s="77">
        <f>H10/$M$20*1000</f>
        <v>0.25549292360498271</v>
      </c>
      <c r="J10" s="45">
        <v>3943613</v>
      </c>
      <c r="K10" s="45">
        <v>10856790</v>
      </c>
      <c r="L10" s="45">
        <v>6913177</v>
      </c>
      <c r="M10" s="45">
        <v>2385300</v>
      </c>
      <c r="N10" s="45">
        <v>1302338</v>
      </c>
      <c r="O10" s="45">
        <v>61233</v>
      </c>
      <c r="P10" s="45">
        <v>1334034</v>
      </c>
      <c r="Q10" s="45">
        <v>613070</v>
      </c>
      <c r="R10" s="45">
        <v>299260</v>
      </c>
      <c r="S10" s="45">
        <v>180310</v>
      </c>
      <c r="T10" s="45">
        <v>-63976</v>
      </c>
      <c r="U10" s="45">
        <v>-144817</v>
      </c>
      <c r="V10" s="45">
        <v>-28483</v>
      </c>
    </row>
    <row r="11" spans="1:22" x14ac:dyDescent="0.2">
      <c r="B11" t="s">
        <v>106</v>
      </c>
      <c r="C11" s="45">
        <v>247033</v>
      </c>
      <c r="D11" s="45">
        <v>-167594</v>
      </c>
      <c r="E11" s="45">
        <v>78420</v>
      </c>
      <c r="F11" s="45">
        <v>-20116</v>
      </c>
      <c r="G11" s="45">
        <v>-74519</v>
      </c>
      <c r="H11" s="45">
        <v>182289</v>
      </c>
      <c r="I11" s="77"/>
      <c r="J11" s="45">
        <v>3803177</v>
      </c>
      <c r="K11" s="45">
        <v>10831269</v>
      </c>
      <c r="L11" s="45">
        <v>7028091</v>
      </c>
      <c r="M11" s="45">
        <v>2316172</v>
      </c>
      <c r="N11" s="45">
        <v>1273916</v>
      </c>
      <c r="O11" s="45">
        <v>78065</v>
      </c>
      <c r="P11" s="45">
        <v>822160</v>
      </c>
      <c r="Q11" s="45">
        <v>641553</v>
      </c>
      <c r="R11" s="45">
        <v>618144</v>
      </c>
      <c r="S11" s="45">
        <v>137915</v>
      </c>
      <c r="T11" s="45">
        <v>-545475</v>
      </c>
      <c r="U11" s="45">
        <v>726029</v>
      </c>
      <c r="V11" s="45">
        <v>318469</v>
      </c>
    </row>
    <row r="12" spans="1:22" x14ac:dyDescent="0.2">
      <c r="B12" t="s">
        <v>105</v>
      </c>
      <c r="C12" s="45">
        <v>162084</v>
      </c>
      <c r="D12" s="45">
        <v>-128381</v>
      </c>
      <c r="E12" s="45">
        <v>33608</v>
      </c>
      <c r="F12" s="45">
        <v>-4827</v>
      </c>
      <c r="G12" s="45">
        <v>-65249</v>
      </c>
      <c r="H12" s="45">
        <v>-63775</v>
      </c>
      <c r="I12" s="77"/>
      <c r="J12" s="45">
        <v>2814607</v>
      </c>
      <c r="K12" s="45">
        <v>9842854</v>
      </c>
      <c r="L12" s="45">
        <v>7028247</v>
      </c>
      <c r="M12" s="45">
        <v>1144792</v>
      </c>
      <c r="N12" s="45">
        <v>1235609</v>
      </c>
      <c r="O12" s="45">
        <v>92487</v>
      </c>
      <c r="P12" s="45">
        <v>613615</v>
      </c>
      <c r="Q12" s="45">
        <v>323084</v>
      </c>
      <c r="R12" s="45">
        <v>24921</v>
      </c>
      <c r="S12" s="45">
        <v>44825</v>
      </c>
      <c r="T12" s="45">
        <v>-13997</v>
      </c>
      <c r="U12" s="45">
        <v>-37558</v>
      </c>
      <c r="V12" s="45">
        <v>-6730</v>
      </c>
    </row>
    <row r="13" spans="1:22" x14ac:dyDescent="0.2">
      <c r="B13" t="s">
        <v>104</v>
      </c>
      <c r="C13" s="45">
        <v>227247</v>
      </c>
      <c r="D13" s="45">
        <v>-144806</v>
      </c>
      <c r="E13" s="45">
        <v>82133</v>
      </c>
      <c r="F13" s="45">
        <v>-29601</v>
      </c>
      <c r="G13" s="45">
        <v>-82754</v>
      </c>
      <c r="H13" s="45">
        <v>-47455</v>
      </c>
      <c r="J13" s="45">
        <v>2887384</v>
      </c>
      <c r="K13" s="45">
        <v>9956996</v>
      </c>
      <c r="L13" s="45">
        <v>7069612</v>
      </c>
      <c r="M13" s="45">
        <v>1338583</v>
      </c>
      <c r="N13" s="45">
        <v>1241012</v>
      </c>
      <c r="O13" s="45">
        <v>93132</v>
      </c>
      <c r="P13" s="45">
        <v>785678</v>
      </c>
      <c r="Q13" s="45">
        <v>329814</v>
      </c>
      <c r="R13" s="45">
        <v>38558</v>
      </c>
      <c r="S13" s="45">
        <v>76642</v>
      </c>
      <c r="T13" s="45">
        <v>27957</v>
      </c>
      <c r="U13" s="45">
        <v>-103921</v>
      </c>
      <c r="V13" s="45">
        <v>678</v>
      </c>
    </row>
    <row r="14" spans="1:22" x14ac:dyDescent="0.2">
      <c r="B14" t="s">
        <v>103</v>
      </c>
      <c r="C14" s="45">
        <v>238718</v>
      </c>
      <c r="D14" s="45">
        <v>-146098</v>
      </c>
      <c r="E14" s="45">
        <v>90809</v>
      </c>
      <c r="F14" s="45">
        <v>-8596</v>
      </c>
      <c r="G14" s="45">
        <v>-83606</v>
      </c>
      <c r="H14" s="45">
        <v>-23061</v>
      </c>
      <c r="J14" s="45">
        <v>2936444</v>
      </c>
      <c r="K14" s="45">
        <v>10098220</v>
      </c>
      <c r="L14" s="45">
        <v>7161775</v>
      </c>
      <c r="M14" s="45">
        <v>1447699</v>
      </c>
      <c r="N14" s="45">
        <v>1206014</v>
      </c>
      <c r="O14" s="45">
        <v>107290</v>
      </c>
      <c r="P14" s="45">
        <v>845024</v>
      </c>
      <c r="Q14" s="45">
        <v>329136</v>
      </c>
      <c r="R14" s="45">
        <v>71558</v>
      </c>
      <c r="S14" s="45">
        <v>170509</v>
      </c>
      <c r="T14" s="45">
        <v>-5297</v>
      </c>
      <c r="U14" s="45">
        <v>-55399</v>
      </c>
      <c r="V14" s="45">
        <v>109813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750525</v>
      </c>
      <c r="C18" s="26">
        <v>900000</v>
      </c>
      <c r="D18" s="26">
        <f>VLOOKUP(A1,'2020'!A40:F210,6,FALSE)</f>
        <v>-235061</v>
      </c>
      <c r="E18" s="17">
        <v>25000</v>
      </c>
      <c r="F18" s="4">
        <f>D18/E18</f>
        <v>-9.4024400000000004</v>
      </c>
      <c r="G18" s="139">
        <v>0</v>
      </c>
      <c r="J18" s="6">
        <v>2020</v>
      </c>
      <c r="K18" s="17">
        <f>VLOOKUP(A1,'2020'!A40:B210,2,FALSE)</f>
        <v>2686319</v>
      </c>
      <c r="L18" s="17">
        <f>VLOOKUP(A1,'2020'!A40:C210,3,FALSE)</f>
        <v>2960825</v>
      </c>
      <c r="M18" s="23">
        <f>VLOOKUP(A1,'2020'!A40:D210,4,FALSE)</f>
        <v>268631965</v>
      </c>
      <c r="N18" s="6"/>
      <c r="O18" s="6"/>
    </row>
    <row r="19" spans="1:17" x14ac:dyDescent="0.2">
      <c r="A19" s="13">
        <v>2021</v>
      </c>
      <c r="B19" s="26">
        <f>VLOOKUP(A1,'2021'!A40:E210,5,FALSE)</f>
        <v>870395</v>
      </c>
      <c r="C19" s="26">
        <v>900000</v>
      </c>
      <c r="D19" s="26">
        <f>VLOOKUP(A1,'2021'!A40:F210,6,FALSE)</f>
        <v>61583</v>
      </c>
      <c r="E19" s="17">
        <v>-100000</v>
      </c>
      <c r="F19" s="4">
        <f>D19/E19</f>
        <v>-0.61582999999999999</v>
      </c>
      <c r="G19" s="140"/>
      <c r="J19" s="6">
        <v>2021</v>
      </c>
      <c r="K19" s="17">
        <f>VLOOKUP(A1,'2021'!A40:B210,2,FALSE)</f>
        <v>3486319</v>
      </c>
      <c r="L19" s="17">
        <f>VLOOKUP(A1,'2021'!A40:C210,3,FALSE)</f>
        <v>3807532</v>
      </c>
      <c r="M19" s="23">
        <f>VLOOKUP(A1,'2021'!A40:D210,4,FALSE)</f>
        <v>348631965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1073161</v>
      </c>
      <c r="C20" s="26">
        <v>11400000</v>
      </c>
      <c r="D20" s="26">
        <f>VLOOKUP(A1,'2022'!A40:F210,6,FALSE)</f>
        <v>144565</v>
      </c>
      <c r="E20" s="17">
        <v>250000</v>
      </c>
      <c r="F20" s="4">
        <f>D20/E20</f>
        <v>0.57826</v>
      </c>
      <c r="G20" s="140"/>
      <c r="J20" s="13">
        <v>2022</v>
      </c>
      <c r="K20" s="17">
        <f>VLOOKUP(A1,'2022'!A40:B210,2,FALSE)</f>
        <v>3486319</v>
      </c>
      <c r="L20" s="17">
        <f>VLOOKUP(A1,'2022'!A40:C210,3,FALSE)</f>
        <v>3873467</v>
      </c>
      <c r="M20" s="23">
        <f>VLOOKUP(A1,'2022'!A40:D210,4,FALSE)</f>
        <v>348631965</v>
      </c>
      <c r="N20" s="23"/>
      <c r="O20" s="6"/>
    </row>
    <row r="21" spans="1:17" x14ac:dyDescent="0.2">
      <c r="A21" s="13">
        <v>2023</v>
      </c>
      <c r="B21" s="3">
        <f>VLOOKUP(A1,'2023'!A40:E210,5,FALSE)</f>
        <v>10975028</v>
      </c>
      <c r="C21" s="3">
        <v>22500000</v>
      </c>
      <c r="D21" s="26">
        <f>VLOOKUP(A1,'2023'!A40:F210,6,FALSE)</f>
        <v>43634</v>
      </c>
      <c r="E21" s="3">
        <v>600000</v>
      </c>
      <c r="F21" s="4">
        <f>D21/E21</f>
        <v>7.2723333333333334E-2</v>
      </c>
      <c r="G21" s="141"/>
      <c r="J21" s="13">
        <v>2023</v>
      </c>
      <c r="K21" s="17">
        <f>VLOOKUP(A1,'2023'!A40:B210,2,FALSE)</f>
        <v>8925119</v>
      </c>
      <c r="L21" s="17">
        <f>VLOOKUP(A1,'2023'!A40:C210,3,FALSE)</f>
        <v>11252093</v>
      </c>
      <c r="M21" s="23">
        <f>VLOOKUP(A1,'2023'!A40:D210,4,FALSE)</f>
        <v>892511965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8925119</v>
      </c>
      <c r="L22" s="17">
        <f>L21</f>
        <v>11252093</v>
      </c>
      <c r="M22" s="23">
        <f>M21</f>
        <v>892511965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2022</v>
      </c>
      <c r="C31" s="60">
        <v>53000</v>
      </c>
      <c r="D31" s="26">
        <f>VLOOKUP(B31,A18:D21,4,FALSE)</f>
        <v>144565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4.4942814856269178E-2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0.67225989513765227</v>
      </c>
      <c r="L32" s="13" t="e">
        <f>E22/N22*1000</f>
        <v>#DIV/0!</v>
      </c>
      <c r="N32" s="130" t="s">
        <v>71</v>
      </c>
      <c r="O32" s="131"/>
      <c r="P32" s="74">
        <f>K31*P26</f>
        <v>0.56358289829761543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8.4301390850261591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12.607219220865012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71BA4-64BC-D74C-A179-AACECCDA12D2}">
  <sheetPr codeName="Sheet116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244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1076807</v>
      </c>
      <c r="D3" s="45">
        <v>-997653</v>
      </c>
      <c r="E3" s="45">
        <v>79154</v>
      </c>
      <c r="F3" s="45">
        <v>-43325</v>
      </c>
      <c r="G3" s="45">
        <v>-4659</v>
      </c>
      <c r="H3" s="45">
        <v>21834</v>
      </c>
      <c r="I3" s="77">
        <f t="shared" ref="I3:I5" si="0">H3/$M$21*1000</f>
        <v>0.23369976516031432</v>
      </c>
      <c r="J3" s="45">
        <v>1164003</v>
      </c>
      <c r="K3" s="45">
        <v>2006287</v>
      </c>
      <c r="L3" s="45">
        <v>842283</v>
      </c>
      <c r="M3" s="45">
        <v>1071764</v>
      </c>
      <c r="N3" s="45">
        <v>839432</v>
      </c>
      <c r="O3" s="45">
        <v>696117</v>
      </c>
      <c r="P3" s="45">
        <v>212817</v>
      </c>
      <c r="Q3" s="45">
        <v>120230</v>
      </c>
      <c r="R3" s="45">
        <v>0</v>
      </c>
      <c r="S3" s="45">
        <v>-144346</v>
      </c>
      <c r="T3" s="45">
        <v>17744</v>
      </c>
      <c r="U3" s="45">
        <v>193442</v>
      </c>
      <c r="V3" s="45">
        <v>66840</v>
      </c>
    </row>
    <row r="4" spans="1:22" x14ac:dyDescent="0.2">
      <c r="B4" t="s">
        <v>21</v>
      </c>
      <c r="C4" s="45">
        <v>1115256</v>
      </c>
      <c r="D4" s="45">
        <v>-1050598</v>
      </c>
      <c r="E4" s="45">
        <v>64658</v>
      </c>
      <c r="F4" s="45">
        <v>-27673</v>
      </c>
      <c r="G4" s="45">
        <v>-5625</v>
      </c>
      <c r="H4" s="45">
        <v>7579</v>
      </c>
      <c r="I4" s="77">
        <f t="shared" si="0"/>
        <v>8.1121668963544113E-2</v>
      </c>
      <c r="J4" s="45">
        <v>1127522</v>
      </c>
      <c r="K4" s="45">
        <v>1840272</v>
      </c>
      <c r="L4" s="45">
        <v>712749</v>
      </c>
      <c r="M4" s="45">
        <v>880695</v>
      </c>
      <c r="N4" s="45">
        <v>709142</v>
      </c>
      <c r="O4" s="45">
        <v>582718</v>
      </c>
      <c r="P4" s="45">
        <v>207400</v>
      </c>
      <c r="Q4" s="45">
        <v>53389</v>
      </c>
      <c r="R4" s="45">
        <v>0</v>
      </c>
      <c r="S4" s="45">
        <v>-193810</v>
      </c>
      <c r="T4" s="45">
        <v>-516</v>
      </c>
      <c r="U4" s="45">
        <v>182258</v>
      </c>
      <c r="V4" s="45">
        <v>-12069</v>
      </c>
    </row>
    <row r="5" spans="1:22" x14ac:dyDescent="0.2">
      <c r="B5" t="s">
        <v>22</v>
      </c>
      <c r="C5" s="45">
        <v>797173</v>
      </c>
      <c r="D5" s="45">
        <v>-740740</v>
      </c>
      <c r="E5" s="45">
        <v>56433</v>
      </c>
      <c r="F5" s="45">
        <v>-37124</v>
      </c>
      <c r="G5" s="45">
        <v>-9214</v>
      </c>
      <c r="H5" s="45">
        <v>1700</v>
      </c>
      <c r="I5" s="77">
        <f t="shared" si="0"/>
        <v>1.819591466394313E-2</v>
      </c>
      <c r="J5" s="45">
        <v>1155158</v>
      </c>
      <c r="K5" s="45">
        <v>1615642</v>
      </c>
      <c r="L5" s="45">
        <v>460484</v>
      </c>
      <c r="M5" s="45">
        <v>640406</v>
      </c>
      <c r="N5" s="45">
        <v>456058</v>
      </c>
      <c r="O5" s="45">
        <v>404249</v>
      </c>
      <c r="P5" s="45">
        <v>149392</v>
      </c>
      <c r="Q5" s="45">
        <v>65459</v>
      </c>
      <c r="R5" s="45">
        <v>0</v>
      </c>
      <c r="S5" s="45">
        <v>290964</v>
      </c>
      <c r="T5" s="45">
        <v>102109</v>
      </c>
      <c r="U5" s="45">
        <v>-411590</v>
      </c>
      <c r="V5" s="45">
        <v>-18516</v>
      </c>
    </row>
    <row r="6" spans="1:22" x14ac:dyDescent="0.2">
      <c r="B6" t="s">
        <v>23</v>
      </c>
      <c r="C6" s="45">
        <v>992684</v>
      </c>
      <c r="D6" s="45">
        <v>-915976</v>
      </c>
      <c r="E6" s="45">
        <v>76707</v>
      </c>
      <c r="F6" s="45">
        <v>-36933</v>
      </c>
      <c r="G6" s="45">
        <v>-17740</v>
      </c>
      <c r="H6" s="45">
        <v>3475</v>
      </c>
      <c r="I6" s="77">
        <f>H6/$M$21*1000</f>
        <v>3.7194590268942576E-2</v>
      </c>
      <c r="J6" s="45">
        <v>1152422</v>
      </c>
      <c r="K6" s="45">
        <v>2140211</v>
      </c>
      <c r="L6" s="45">
        <v>987788</v>
      </c>
      <c r="M6" s="45">
        <v>1043819</v>
      </c>
      <c r="N6" s="45">
        <v>983117</v>
      </c>
      <c r="O6" s="45">
        <v>694903</v>
      </c>
      <c r="P6" s="45">
        <v>204846</v>
      </c>
      <c r="Q6" s="45">
        <v>83975</v>
      </c>
      <c r="R6" s="45">
        <v>0</v>
      </c>
      <c r="S6" s="45">
        <v>480159</v>
      </c>
      <c r="T6" s="45">
        <v>-118567</v>
      </c>
      <c r="U6" s="45">
        <v>-438104</v>
      </c>
      <c r="V6" s="45">
        <v>-76512</v>
      </c>
    </row>
    <row r="7" spans="1:22" x14ac:dyDescent="0.2">
      <c r="B7" t="s">
        <v>110</v>
      </c>
      <c r="C7" s="45">
        <v>1597772</v>
      </c>
      <c r="D7" s="45">
        <v>-1481009</v>
      </c>
      <c r="E7" s="45">
        <v>116762</v>
      </c>
      <c r="F7" s="45">
        <v>-40451</v>
      </c>
      <c r="G7" s="45">
        <v>-18447</v>
      </c>
      <c r="H7" s="45">
        <v>47063</v>
      </c>
      <c r="I7" s="77">
        <f t="shared" ref="I7:I9" si="1">H7/$M$20*1000</f>
        <v>0.82648686062733756</v>
      </c>
      <c r="J7" s="45">
        <v>968966</v>
      </c>
      <c r="K7" s="45">
        <v>2578247</v>
      </c>
      <c r="L7" s="45">
        <v>1609281</v>
      </c>
      <c r="M7" s="45">
        <v>1591186</v>
      </c>
      <c r="N7" s="45">
        <v>1424803</v>
      </c>
      <c r="O7" s="45">
        <v>1064805</v>
      </c>
      <c r="P7" s="45">
        <v>264999</v>
      </c>
      <c r="Q7" s="45">
        <v>160487</v>
      </c>
      <c r="R7" s="45">
        <v>0</v>
      </c>
      <c r="S7" s="45">
        <v>-654138</v>
      </c>
      <c r="T7" s="45">
        <v>279084</v>
      </c>
      <c r="U7" s="45">
        <v>384714</v>
      </c>
      <c r="V7" s="45">
        <v>9659</v>
      </c>
    </row>
    <row r="8" spans="1:22" x14ac:dyDescent="0.2">
      <c r="B8" t="s">
        <v>109</v>
      </c>
      <c r="C8" s="45">
        <v>1970492</v>
      </c>
      <c r="D8" s="45">
        <v>-1853886</v>
      </c>
      <c r="E8" s="45">
        <v>116606</v>
      </c>
      <c r="F8" s="45">
        <v>-37070</v>
      </c>
      <c r="G8" s="45">
        <v>-5944</v>
      </c>
      <c r="H8" s="45">
        <v>57461</v>
      </c>
      <c r="I8" s="77">
        <f t="shared" si="1"/>
        <v>1.0090891251834233</v>
      </c>
      <c r="J8" s="45">
        <v>877728</v>
      </c>
      <c r="K8" s="45">
        <v>1990956</v>
      </c>
      <c r="L8" s="45">
        <v>1113228</v>
      </c>
      <c r="M8" s="45">
        <v>1184182</v>
      </c>
      <c r="N8" s="45">
        <v>929528</v>
      </c>
      <c r="O8" s="45">
        <v>322472</v>
      </c>
      <c r="P8" s="45">
        <v>488407</v>
      </c>
      <c r="Q8" s="45">
        <v>150827</v>
      </c>
      <c r="R8" s="45">
        <v>206999</v>
      </c>
      <c r="S8" s="45">
        <v>-314480</v>
      </c>
      <c r="T8" s="45">
        <v>-185539</v>
      </c>
      <c r="U8" s="45">
        <v>611314</v>
      </c>
      <c r="V8" s="45">
        <v>111294</v>
      </c>
    </row>
    <row r="9" spans="1:22" x14ac:dyDescent="0.2">
      <c r="B9" t="s">
        <v>108</v>
      </c>
      <c r="C9" s="45">
        <v>1545622</v>
      </c>
      <c r="D9" s="45">
        <v>-1412242</v>
      </c>
      <c r="E9" s="45">
        <v>133379</v>
      </c>
      <c r="F9" s="45">
        <v>-33779</v>
      </c>
      <c r="G9" s="45">
        <v>-3486</v>
      </c>
      <c r="H9" s="45">
        <v>80573</v>
      </c>
      <c r="I9" s="77">
        <f t="shared" si="1"/>
        <v>1.4149655955065863</v>
      </c>
      <c r="J9" s="45">
        <v>844904</v>
      </c>
      <c r="K9" s="45">
        <v>1352778</v>
      </c>
      <c r="L9" s="45">
        <v>507874</v>
      </c>
      <c r="M9" s="45">
        <v>1078928</v>
      </c>
      <c r="N9" s="45">
        <v>324048</v>
      </c>
      <c r="O9" s="45">
        <v>205869</v>
      </c>
      <c r="P9" s="45">
        <v>203111</v>
      </c>
      <c r="Q9" s="45">
        <v>39533</v>
      </c>
      <c r="R9" s="45">
        <v>623246</v>
      </c>
      <c r="S9" s="45">
        <v>200666</v>
      </c>
      <c r="T9" s="45">
        <v>-86435</v>
      </c>
      <c r="U9" s="45">
        <v>-207097</v>
      </c>
      <c r="V9" s="45">
        <v>-92866</v>
      </c>
    </row>
    <row r="10" spans="1:22" x14ac:dyDescent="0.2">
      <c r="B10" t="s">
        <v>107</v>
      </c>
      <c r="C10" s="45">
        <v>1661312</v>
      </c>
      <c r="D10" s="45">
        <v>-1555030</v>
      </c>
      <c r="E10" s="45">
        <v>106282</v>
      </c>
      <c r="F10" s="45">
        <v>-32379</v>
      </c>
      <c r="G10" s="45">
        <v>-1297</v>
      </c>
      <c r="H10" s="45">
        <v>54281</v>
      </c>
      <c r="I10" s="77">
        <f>H10/$M$20*1000</f>
        <v>0.95324423181081774</v>
      </c>
      <c r="J10" s="45">
        <v>764214</v>
      </c>
      <c r="K10" s="45">
        <v>1467621</v>
      </c>
      <c r="L10" s="45">
        <v>703407</v>
      </c>
      <c r="M10" s="45">
        <v>1196472</v>
      </c>
      <c r="N10" s="45">
        <v>519314</v>
      </c>
      <c r="O10" s="45">
        <v>310022</v>
      </c>
      <c r="P10" s="45">
        <v>296626</v>
      </c>
      <c r="Q10" s="45">
        <v>132399</v>
      </c>
      <c r="R10" s="45">
        <v>449998</v>
      </c>
      <c r="S10" s="45">
        <v>134482</v>
      </c>
      <c r="T10" s="45">
        <v>-380312</v>
      </c>
      <c r="U10" s="45">
        <v>290676</v>
      </c>
      <c r="V10" s="45">
        <v>44846</v>
      </c>
    </row>
    <row r="11" spans="1:22" x14ac:dyDescent="0.2">
      <c r="B11" t="s">
        <v>106</v>
      </c>
      <c r="C11" s="45">
        <v>2156092</v>
      </c>
      <c r="D11" s="45">
        <v>-1953567</v>
      </c>
      <c r="E11" s="45">
        <v>202525</v>
      </c>
      <c r="F11" s="45">
        <v>-38095</v>
      </c>
      <c r="G11" s="45">
        <v>-4605</v>
      </c>
      <c r="H11" s="45">
        <v>125814</v>
      </c>
      <c r="I11" s="77"/>
      <c r="J11" s="45">
        <v>710005</v>
      </c>
      <c r="K11" s="45">
        <v>1277216</v>
      </c>
      <c r="L11" s="45">
        <v>567211</v>
      </c>
      <c r="M11" s="45">
        <v>935778</v>
      </c>
      <c r="N11" s="45">
        <v>563205</v>
      </c>
      <c r="O11" s="45">
        <v>581173</v>
      </c>
      <c r="P11" s="45">
        <v>248694</v>
      </c>
      <c r="Q11" s="45">
        <v>87553</v>
      </c>
      <c r="R11" s="45">
        <v>0</v>
      </c>
      <c r="S11" s="45">
        <v>259132</v>
      </c>
      <c r="T11" s="45">
        <v>-38480</v>
      </c>
      <c r="U11" s="45">
        <v>-230681</v>
      </c>
      <c r="V11" s="45">
        <v>-10029</v>
      </c>
    </row>
    <row r="12" spans="1:22" x14ac:dyDescent="0.2">
      <c r="B12" t="s">
        <v>105</v>
      </c>
      <c r="C12" s="45">
        <v>708890</v>
      </c>
      <c r="D12" s="45">
        <v>-709676</v>
      </c>
      <c r="E12" s="45">
        <v>-785</v>
      </c>
      <c r="F12" s="45">
        <v>-22598</v>
      </c>
      <c r="G12" s="45">
        <v>-4917</v>
      </c>
      <c r="H12" s="45">
        <v>-33085</v>
      </c>
      <c r="I12" s="77"/>
      <c r="J12" s="45">
        <v>572394</v>
      </c>
      <c r="K12" s="45">
        <v>1291214</v>
      </c>
      <c r="L12" s="45">
        <v>718820</v>
      </c>
      <c r="M12" s="45">
        <v>983175</v>
      </c>
      <c r="N12" s="45">
        <v>715157</v>
      </c>
      <c r="O12" s="45">
        <v>756411</v>
      </c>
      <c r="P12" s="45">
        <v>105922</v>
      </c>
      <c r="Q12" s="45">
        <v>97582</v>
      </c>
      <c r="R12" s="45">
        <v>0</v>
      </c>
      <c r="S12" s="45">
        <v>-38402</v>
      </c>
      <c r="T12" s="45">
        <v>49451</v>
      </c>
      <c r="U12" s="45">
        <v>-1366</v>
      </c>
      <c r="V12" s="45">
        <v>9682</v>
      </c>
    </row>
    <row r="13" spans="1:22" x14ac:dyDescent="0.2">
      <c r="B13" t="s">
        <v>104</v>
      </c>
      <c r="C13" s="45">
        <v>1250300</v>
      </c>
      <c r="D13" s="45">
        <v>-1206947</v>
      </c>
      <c r="E13" s="45">
        <v>43353</v>
      </c>
      <c r="F13" s="45">
        <v>-28474</v>
      </c>
      <c r="G13" s="45">
        <v>-3321</v>
      </c>
      <c r="H13" s="45">
        <v>5811</v>
      </c>
      <c r="J13" s="45">
        <v>599597</v>
      </c>
      <c r="K13" s="45">
        <v>1270795</v>
      </c>
      <c r="L13" s="45">
        <v>671198</v>
      </c>
      <c r="M13" s="45">
        <v>908337</v>
      </c>
      <c r="N13" s="45">
        <v>667534</v>
      </c>
      <c r="O13" s="45">
        <v>656579</v>
      </c>
      <c r="P13" s="45">
        <v>144016</v>
      </c>
      <c r="Q13" s="45">
        <v>87899</v>
      </c>
      <c r="R13" s="45">
        <v>0</v>
      </c>
      <c r="S13" s="45">
        <v>12448</v>
      </c>
      <c r="T13" s="45">
        <v>-64649</v>
      </c>
      <c r="U13" s="45">
        <v>-21182</v>
      </c>
      <c r="V13" s="45">
        <v>-73384</v>
      </c>
    </row>
    <row r="14" spans="1:22" x14ac:dyDescent="0.2">
      <c r="B14" t="s">
        <v>103</v>
      </c>
      <c r="C14" s="45">
        <v>1436201</v>
      </c>
      <c r="D14" s="45">
        <v>-1324568</v>
      </c>
      <c r="E14" s="45">
        <v>111633</v>
      </c>
      <c r="F14" s="45">
        <v>-29531</v>
      </c>
      <c r="G14" s="45">
        <v>-4722</v>
      </c>
      <c r="H14" s="45">
        <v>55393</v>
      </c>
      <c r="J14" s="45">
        <v>593655</v>
      </c>
      <c r="K14" s="45">
        <v>1257893</v>
      </c>
      <c r="L14" s="45">
        <v>664237</v>
      </c>
      <c r="M14" s="45">
        <v>957331</v>
      </c>
      <c r="N14" s="45">
        <v>660560</v>
      </c>
      <c r="O14" s="45">
        <v>495136</v>
      </c>
      <c r="P14" s="45">
        <v>294331</v>
      </c>
      <c r="Q14" s="45">
        <v>161283</v>
      </c>
      <c r="R14" s="45">
        <v>0</v>
      </c>
      <c r="S14" s="45">
        <v>102724</v>
      </c>
      <c r="T14" s="45">
        <v>11361</v>
      </c>
      <c r="U14" s="45">
        <v>-34260</v>
      </c>
      <c r="V14" s="45">
        <v>79825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5569551</v>
      </c>
      <c r="C18" s="75"/>
      <c r="D18" s="26">
        <f>VLOOKUP(A1,'2020'!A40:F210,6,FALSE)</f>
        <v>124820</v>
      </c>
      <c r="E18" s="17">
        <v>53300</v>
      </c>
      <c r="F18" s="4">
        <f>D18/E18</f>
        <v>2.3418386491557222</v>
      </c>
      <c r="G18" s="139">
        <v>0</v>
      </c>
      <c r="J18" s="6">
        <v>2020</v>
      </c>
      <c r="K18" s="17">
        <f>VLOOKUP(A1,'2020'!A40:B210,2,FALSE)</f>
        <v>367443</v>
      </c>
      <c r="L18" s="17">
        <f>VLOOKUP(A1,'2020'!A40:C210,3,FALSE)</f>
        <v>535301</v>
      </c>
      <c r="M18" s="23">
        <f>VLOOKUP(A1,'2020'!A40:D210,4,FALSE)</f>
        <v>36744399</v>
      </c>
      <c r="N18" s="6"/>
      <c r="O18" s="6"/>
    </row>
    <row r="19" spans="1:17" x14ac:dyDescent="0.2">
      <c r="A19" s="13">
        <v>2021</v>
      </c>
      <c r="B19" s="26">
        <f>VLOOKUP(A1,'2021'!A40:E210,5,FALSE)</f>
        <v>5551485</v>
      </c>
      <c r="C19" s="76"/>
      <c r="D19" s="26">
        <f>VLOOKUP(A1,'2021'!A40:F210,6,FALSE)</f>
        <v>160072</v>
      </c>
      <c r="E19" s="17">
        <v>100800</v>
      </c>
      <c r="F19" s="4">
        <f>D19/E19</f>
        <v>1.5880158730158731</v>
      </c>
      <c r="G19" s="140"/>
      <c r="J19" s="6">
        <v>2021</v>
      </c>
      <c r="K19" s="17">
        <f>VLOOKUP(A1,'2021'!A40:B210,2,FALSE)</f>
        <v>495169</v>
      </c>
      <c r="L19" s="17">
        <f>VLOOKUP(A1,'2021'!A40:C210,3,FALSE)</f>
        <v>710005</v>
      </c>
      <c r="M19" s="23">
        <f>VLOOKUP(A1,'2021'!A40:D210,4,FALSE)</f>
        <v>49516982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6775200</v>
      </c>
      <c r="C20" s="76"/>
      <c r="D20" s="26">
        <f>VLOOKUP(A1,'2022'!A40:F210,6,FALSE)</f>
        <v>239380</v>
      </c>
      <c r="E20" s="17"/>
      <c r="F20" s="4" t="e">
        <f>D20/E20</f>
        <v>#DIV/0!</v>
      </c>
      <c r="G20" s="140"/>
      <c r="J20" s="13">
        <v>2022</v>
      </c>
      <c r="K20" s="17">
        <f>VLOOKUP(A1,'2022'!A40:B210,2,FALSE)</f>
        <v>569434</v>
      </c>
      <c r="L20" s="17">
        <f>VLOOKUP(A1,'2022'!A40:C210,3,FALSE)</f>
        <v>968919</v>
      </c>
      <c r="M20" s="23">
        <f>VLOOKUP(A1,'2022'!A40:D210,4,FALSE)</f>
        <v>56943434</v>
      </c>
      <c r="N20" s="23"/>
      <c r="O20" s="6"/>
    </row>
    <row r="21" spans="1:17" x14ac:dyDescent="0.2">
      <c r="A21" s="13">
        <v>2023</v>
      </c>
      <c r="B21" s="3">
        <f>VLOOKUP(A1,'2023'!A40:E210,5,FALSE)</f>
        <v>3981921</v>
      </c>
      <c r="C21" s="76"/>
      <c r="D21" s="26">
        <f>VLOOKUP(A1,'2023'!A40:F210,6,FALSE)</f>
        <v>34589</v>
      </c>
      <c r="E21" s="3">
        <v>248000</v>
      </c>
      <c r="F21" s="4">
        <f>D21/E21</f>
        <v>0.13947177419354839</v>
      </c>
      <c r="G21" s="141"/>
      <c r="J21" s="13">
        <v>2023</v>
      </c>
      <c r="K21" s="17">
        <f>VLOOKUP(A1,'2023'!A40:B210,2,FALSE)</f>
        <v>934275</v>
      </c>
      <c r="L21" s="17">
        <f>VLOOKUP(A1,'2023'!A40:C210,3,FALSE)</f>
        <v>1164003</v>
      </c>
      <c r="M21" s="23">
        <f>VLOOKUP(A1,'2023'!A40:D210,4,FALSE)</f>
        <v>93427565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934275</v>
      </c>
      <c r="L22" s="17">
        <f>L21</f>
        <v>1164003</v>
      </c>
      <c r="M22" s="23">
        <f>M21</f>
        <v>93427565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2022</v>
      </c>
      <c r="C31" s="60">
        <v>26500</v>
      </c>
      <c r="D31" s="26">
        <f>VLOOKUP(B31,A18:D21,4,FALSE)</f>
        <v>239380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0.3702119390567441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2.6544628450928807</v>
      </c>
      <c r="L32" s="13" t="e">
        <f>E22/N22*1000</f>
        <v>#DIV/0!</v>
      </c>
      <c r="N32" s="130" t="s">
        <v>71</v>
      </c>
      <c r="O32" s="131"/>
      <c r="P32" s="74">
        <f>K31*P26</f>
        <v>4.6424577157715703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33.286964077464724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12.458892619110859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EFFD9-CC66-7441-83E1-9911368D55BA}">
  <sheetPr codeName="Sheet117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253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27451788</v>
      </c>
      <c r="D3" s="45">
        <v>-30246755</v>
      </c>
      <c r="E3" s="45">
        <v>-2818983</v>
      </c>
      <c r="F3" s="45">
        <v>-3116062</v>
      </c>
      <c r="G3" s="45">
        <v>-5379584</v>
      </c>
      <c r="H3" s="45">
        <v>-158766</v>
      </c>
      <c r="I3" s="77">
        <f t="shared" ref="I3:I5" si="0">H3/$M$21*1000</f>
        <v>-4.0934018356650996E-2</v>
      </c>
      <c r="J3" s="45">
        <v>148021576</v>
      </c>
      <c r="K3" s="45">
        <v>669617073</v>
      </c>
      <c r="L3" s="45">
        <v>521595497</v>
      </c>
      <c r="M3" s="45">
        <v>342609157</v>
      </c>
      <c r="N3" s="45">
        <v>386669534</v>
      </c>
      <c r="O3" s="45">
        <v>92730270</v>
      </c>
      <c r="P3" s="45">
        <v>165398901</v>
      </c>
      <c r="Q3" s="45">
        <v>29289535</v>
      </c>
      <c r="R3" s="45">
        <v>5671500</v>
      </c>
      <c r="S3" s="45">
        <v>1064986</v>
      </c>
      <c r="T3" s="45">
        <v>-9216859</v>
      </c>
      <c r="U3" s="45">
        <v>20559393</v>
      </c>
      <c r="V3" s="45">
        <v>12407520</v>
      </c>
    </row>
    <row r="4" spans="1:22" x14ac:dyDescent="0.2">
      <c r="B4" t="s">
        <v>21</v>
      </c>
      <c r="C4" s="45">
        <v>47955856</v>
      </c>
      <c r="D4" s="45">
        <v>-36208361</v>
      </c>
      <c r="E4" s="45">
        <v>11739545</v>
      </c>
      <c r="F4" s="45">
        <v>-3225379</v>
      </c>
      <c r="G4" s="45">
        <v>-5504380</v>
      </c>
      <c r="H4" s="45">
        <v>-669037</v>
      </c>
      <c r="I4" s="77">
        <f t="shared" si="0"/>
        <v>-0.17249519947141523</v>
      </c>
      <c r="J4" s="45">
        <v>146942516</v>
      </c>
      <c r="K4" s="45">
        <v>625387345</v>
      </c>
      <c r="L4" s="45">
        <v>478444829</v>
      </c>
      <c r="M4" s="45">
        <v>298026710</v>
      </c>
      <c r="N4" s="45">
        <v>344773342</v>
      </c>
      <c r="O4" s="45">
        <v>83672447</v>
      </c>
      <c r="P4" s="45">
        <v>152023108</v>
      </c>
      <c r="Q4" s="45">
        <v>16882015</v>
      </c>
      <c r="R4" s="45">
        <v>7369738</v>
      </c>
      <c r="S4" s="45">
        <v>4370538</v>
      </c>
      <c r="T4" s="45">
        <v>-19090489</v>
      </c>
      <c r="U4" s="45">
        <v>13098626</v>
      </c>
      <c r="V4" s="45">
        <v>-1621325</v>
      </c>
    </row>
    <row r="5" spans="1:22" x14ac:dyDescent="0.2">
      <c r="B5" t="s">
        <v>22</v>
      </c>
      <c r="C5" s="45">
        <v>47284619</v>
      </c>
      <c r="D5" s="45">
        <v>-36644667</v>
      </c>
      <c r="E5" s="45">
        <v>10650560</v>
      </c>
      <c r="F5" s="45">
        <v>-3120746</v>
      </c>
      <c r="G5" s="45">
        <v>-3194591</v>
      </c>
      <c r="H5" s="45">
        <v>1824140</v>
      </c>
      <c r="I5" s="77">
        <f t="shared" si="0"/>
        <v>0.47031089934306686</v>
      </c>
      <c r="J5" s="45">
        <v>137702616</v>
      </c>
      <c r="K5" s="45">
        <v>599177139</v>
      </c>
      <c r="L5" s="45">
        <v>461474523</v>
      </c>
      <c r="M5" s="45">
        <v>279229101</v>
      </c>
      <c r="N5" s="45">
        <v>338939145</v>
      </c>
      <c r="O5" s="45">
        <v>84742609</v>
      </c>
      <c r="P5" s="45">
        <v>144449651</v>
      </c>
      <c r="Q5" s="45">
        <v>18445846</v>
      </c>
      <c r="R5" s="45">
        <v>4919214</v>
      </c>
      <c r="S5" s="45">
        <v>-3859038</v>
      </c>
      <c r="T5" s="45">
        <v>-384619</v>
      </c>
      <c r="U5" s="45">
        <v>5297413</v>
      </c>
      <c r="V5" s="45">
        <v>1053756</v>
      </c>
    </row>
    <row r="6" spans="1:22" x14ac:dyDescent="0.2">
      <c r="B6" t="s">
        <v>23</v>
      </c>
      <c r="C6" s="45">
        <v>38974698</v>
      </c>
      <c r="D6" s="45">
        <v>-34528471</v>
      </c>
      <c r="E6" s="45">
        <v>4434904</v>
      </c>
      <c r="F6" s="45">
        <v>-2581036</v>
      </c>
      <c r="G6" s="45">
        <v>-3331489</v>
      </c>
      <c r="H6" s="45">
        <v>1066235</v>
      </c>
      <c r="I6" s="77">
        <f>H6/$M$21*1000</f>
        <v>0.27490321014892216</v>
      </c>
      <c r="J6" s="45">
        <v>136311955</v>
      </c>
      <c r="K6" s="45">
        <v>596877182</v>
      </c>
      <c r="L6" s="45">
        <v>460565227</v>
      </c>
      <c r="M6" s="45">
        <v>291950102</v>
      </c>
      <c r="N6" s="45">
        <v>316175727</v>
      </c>
      <c r="O6" s="45">
        <v>91911380</v>
      </c>
      <c r="P6" s="45">
        <v>149222786</v>
      </c>
      <c r="Q6" s="45">
        <v>17449584</v>
      </c>
      <c r="R6" s="45">
        <v>7151127</v>
      </c>
      <c r="S6" s="45">
        <v>-9992306</v>
      </c>
      <c r="T6" s="45">
        <v>-9602864</v>
      </c>
      <c r="U6" s="45">
        <v>10831452</v>
      </c>
      <c r="V6" s="45">
        <v>-8763718</v>
      </c>
    </row>
    <row r="7" spans="1:22" x14ac:dyDescent="0.2">
      <c r="B7" t="s">
        <v>110</v>
      </c>
      <c r="C7" s="45">
        <v>41172043</v>
      </c>
      <c r="D7" s="45">
        <v>-28363383</v>
      </c>
      <c r="E7" s="45">
        <v>12804471</v>
      </c>
      <c r="F7" s="45">
        <v>-3683344</v>
      </c>
      <c r="G7" s="45">
        <v>-2953960</v>
      </c>
      <c r="H7" s="45">
        <v>1558987</v>
      </c>
      <c r="I7" s="77">
        <f t="shared" ref="I7:I9" si="1">H7/$M$20*1000</f>
        <v>0.40295800002755333</v>
      </c>
      <c r="J7" s="45">
        <v>135613097</v>
      </c>
      <c r="K7" s="45">
        <v>574807290</v>
      </c>
      <c r="L7" s="45">
        <v>439194193</v>
      </c>
      <c r="M7" s="45">
        <v>272222529</v>
      </c>
      <c r="N7" s="45">
        <v>296551641</v>
      </c>
      <c r="O7" s="45">
        <v>98527655</v>
      </c>
      <c r="P7" s="45">
        <v>117446829</v>
      </c>
      <c r="Q7" s="45">
        <v>26209213</v>
      </c>
      <c r="R7" s="45">
        <v>4367612</v>
      </c>
      <c r="S7" s="45">
        <v>-972531</v>
      </c>
      <c r="T7" s="45">
        <v>8894557</v>
      </c>
      <c r="U7" s="45">
        <v>-8162381</v>
      </c>
      <c r="V7" s="45">
        <v>-240355</v>
      </c>
    </row>
    <row r="8" spans="1:22" x14ac:dyDescent="0.2">
      <c r="B8" t="s">
        <v>109</v>
      </c>
      <c r="C8" s="45">
        <v>28791594</v>
      </c>
      <c r="D8" s="45">
        <v>-22984053</v>
      </c>
      <c r="E8" s="45">
        <v>5758303</v>
      </c>
      <c r="F8" s="45">
        <v>-1914861</v>
      </c>
      <c r="G8" s="45">
        <v>-3036936</v>
      </c>
      <c r="H8" s="45">
        <v>946781</v>
      </c>
      <c r="I8" s="77">
        <f t="shared" si="1"/>
        <v>0.24471851158738786</v>
      </c>
      <c r="J8" s="45">
        <v>137225413</v>
      </c>
      <c r="K8" s="45">
        <v>555571017</v>
      </c>
      <c r="L8" s="45">
        <v>418345604</v>
      </c>
      <c r="M8" s="45">
        <v>269408836</v>
      </c>
      <c r="N8" s="45">
        <v>286327011</v>
      </c>
      <c r="O8" s="45">
        <v>85750571</v>
      </c>
      <c r="P8" s="45">
        <v>129462314</v>
      </c>
      <c r="Q8" s="45">
        <v>26449568</v>
      </c>
      <c r="R8" s="45">
        <v>2196725</v>
      </c>
      <c r="S8" s="45">
        <v>-16122963</v>
      </c>
      <c r="T8" s="45">
        <v>-12805391</v>
      </c>
      <c r="U8" s="45">
        <v>13182719</v>
      </c>
      <c r="V8" s="45">
        <v>-15745635</v>
      </c>
    </row>
    <row r="9" spans="1:22" x14ac:dyDescent="0.2">
      <c r="B9" t="s">
        <v>108</v>
      </c>
      <c r="C9" s="45">
        <v>13384639</v>
      </c>
      <c r="D9" s="45">
        <v>-18103498</v>
      </c>
      <c r="E9" s="45">
        <v>-4719151</v>
      </c>
      <c r="F9" s="45">
        <v>-1912816</v>
      </c>
      <c r="G9" s="45">
        <v>-3689078</v>
      </c>
      <c r="H9" s="45">
        <v>3392329</v>
      </c>
      <c r="I9" s="77">
        <f t="shared" si="1"/>
        <v>0.876829703695714</v>
      </c>
      <c r="J9" s="45">
        <v>132043729</v>
      </c>
      <c r="K9" s="45">
        <v>528957901</v>
      </c>
      <c r="L9" s="45">
        <v>396914172</v>
      </c>
      <c r="M9" s="45">
        <v>257499676</v>
      </c>
      <c r="N9" s="45">
        <v>264119744</v>
      </c>
      <c r="O9" s="45">
        <v>80978106</v>
      </c>
      <c r="P9" s="45">
        <v>104422003</v>
      </c>
      <c r="Q9" s="45">
        <v>42208684</v>
      </c>
      <c r="R9" s="45">
        <v>6096584</v>
      </c>
      <c r="S9" s="45">
        <v>18958597</v>
      </c>
      <c r="T9" s="45">
        <v>-5151850</v>
      </c>
      <c r="U9" s="45">
        <v>13146512</v>
      </c>
      <c r="V9" s="45">
        <v>26953259</v>
      </c>
    </row>
    <row r="10" spans="1:22" x14ac:dyDescent="0.2">
      <c r="B10" t="s">
        <v>107</v>
      </c>
      <c r="C10" s="45">
        <v>18239222</v>
      </c>
      <c r="D10" s="45">
        <v>-18023838</v>
      </c>
      <c r="E10" s="45">
        <v>205072</v>
      </c>
      <c r="F10" s="45">
        <v>-1734578</v>
      </c>
      <c r="G10" s="45">
        <v>-1372279</v>
      </c>
      <c r="H10" s="45">
        <v>2453756</v>
      </c>
      <c r="I10" s="77">
        <f>H10/$M$20*1000</f>
        <v>0.63423274877571734</v>
      </c>
      <c r="J10" s="45">
        <v>134558447</v>
      </c>
      <c r="K10" s="45">
        <v>441366523</v>
      </c>
      <c r="L10" s="45">
        <v>306808076</v>
      </c>
      <c r="M10" s="45">
        <v>169506762</v>
      </c>
      <c r="N10" s="45">
        <v>148450387</v>
      </c>
      <c r="O10" s="45">
        <v>52375294</v>
      </c>
      <c r="P10" s="45">
        <v>83585995</v>
      </c>
      <c r="Q10" s="45">
        <v>15241944</v>
      </c>
      <c r="R10" s="45">
        <v>3648828</v>
      </c>
      <c r="S10" s="45">
        <v>-1761823</v>
      </c>
      <c r="T10" s="45">
        <v>-11431232</v>
      </c>
      <c r="U10" s="45">
        <v>10082763</v>
      </c>
      <c r="V10" s="45">
        <v>-3110292</v>
      </c>
    </row>
    <row r="11" spans="1:22" x14ac:dyDescent="0.2">
      <c r="B11" t="s">
        <v>106</v>
      </c>
      <c r="C11" s="45">
        <v>34478172</v>
      </c>
      <c r="D11" s="45">
        <v>-26217840</v>
      </c>
      <c r="E11" s="45">
        <v>8239986</v>
      </c>
      <c r="F11" s="45">
        <v>-2019498</v>
      </c>
      <c r="G11" s="45">
        <v>-2560860</v>
      </c>
      <c r="H11" s="45">
        <v>-5964033</v>
      </c>
      <c r="I11" s="77"/>
      <c r="J11" s="45">
        <v>159146588</v>
      </c>
      <c r="K11" s="45">
        <v>427323934</v>
      </c>
      <c r="L11" s="45">
        <v>268177346</v>
      </c>
      <c r="M11" s="45">
        <v>163350836</v>
      </c>
      <c r="N11" s="45">
        <v>144444929</v>
      </c>
      <c r="O11" s="45">
        <v>50910386</v>
      </c>
      <c r="P11" s="45">
        <v>74342928</v>
      </c>
      <c r="Q11" s="45">
        <v>19653270</v>
      </c>
      <c r="R11" s="45">
        <v>6758243</v>
      </c>
      <c r="S11" s="45">
        <v>9929534</v>
      </c>
      <c r="T11" s="45">
        <v>-9654656</v>
      </c>
      <c r="U11" s="45">
        <v>-1884110</v>
      </c>
      <c r="V11" s="45">
        <v>-1609232</v>
      </c>
    </row>
    <row r="12" spans="1:22" x14ac:dyDescent="0.2">
      <c r="B12" t="s">
        <v>105</v>
      </c>
      <c r="C12" s="45">
        <v>30116315</v>
      </c>
      <c r="D12" s="45">
        <v>-18413296</v>
      </c>
      <c r="E12" s="45">
        <v>11698283</v>
      </c>
      <c r="F12" s="45">
        <v>-1280340</v>
      </c>
      <c r="G12" s="45">
        <v>-2686664</v>
      </c>
      <c r="H12" s="45">
        <v>-351336</v>
      </c>
      <c r="I12" s="77"/>
      <c r="J12" s="45">
        <v>164297080</v>
      </c>
      <c r="K12" s="45">
        <v>433602635</v>
      </c>
      <c r="L12" s="45">
        <v>269305555</v>
      </c>
      <c r="M12" s="45">
        <v>180400355</v>
      </c>
      <c r="N12" s="45">
        <v>148238154</v>
      </c>
      <c r="O12" s="45">
        <v>55382094</v>
      </c>
      <c r="P12" s="45">
        <v>83792891</v>
      </c>
      <c r="Q12" s="45">
        <v>21262502</v>
      </c>
      <c r="R12" s="45">
        <v>7601808</v>
      </c>
      <c r="S12" s="45">
        <v>-9577220</v>
      </c>
      <c r="T12" s="45">
        <v>5821613</v>
      </c>
      <c r="U12" s="45">
        <v>1713343</v>
      </c>
      <c r="V12" s="45">
        <v>-2042264</v>
      </c>
    </row>
    <row r="13" spans="1:22" x14ac:dyDescent="0.2">
      <c r="B13" t="s">
        <v>104</v>
      </c>
      <c r="C13" s="45">
        <v>37480741</v>
      </c>
      <c r="D13" s="45">
        <v>-26986417</v>
      </c>
      <c r="E13" s="45">
        <v>10456021</v>
      </c>
      <c r="F13" s="45">
        <v>-2057833</v>
      </c>
      <c r="G13" s="45">
        <v>-2623808</v>
      </c>
      <c r="H13" s="45">
        <v>1449869</v>
      </c>
      <c r="J13" s="45">
        <v>144387548</v>
      </c>
      <c r="K13" s="45">
        <v>418948048</v>
      </c>
      <c r="L13" s="45">
        <v>274560500</v>
      </c>
      <c r="M13" s="45">
        <v>167653553</v>
      </c>
      <c r="N13" s="45">
        <v>159335062</v>
      </c>
      <c r="O13" s="45">
        <v>56696855</v>
      </c>
      <c r="P13" s="45">
        <v>64858568</v>
      </c>
      <c r="Q13" s="45">
        <v>23302535</v>
      </c>
      <c r="R13" s="45">
        <v>10327516</v>
      </c>
      <c r="S13" s="45">
        <v>3717226</v>
      </c>
      <c r="T13" s="45">
        <v>-11567883</v>
      </c>
      <c r="U13" s="45">
        <v>8113135</v>
      </c>
      <c r="V13" s="45">
        <v>262478</v>
      </c>
    </row>
    <row r="14" spans="1:22" x14ac:dyDescent="0.2">
      <c r="B14" t="s">
        <v>103</v>
      </c>
      <c r="C14" s="45">
        <v>23305458</v>
      </c>
      <c r="D14" s="45">
        <v>-20008967</v>
      </c>
      <c r="E14" s="45">
        <v>3285454</v>
      </c>
      <c r="F14" s="45">
        <v>-1693896</v>
      </c>
      <c r="G14" s="45">
        <v>-2705898</v>
      </c>
      <c r="H14" s="45">
        <v>2094056</v>
      </c>
      <c r="J14" s="45">
        <v>139774455</v>
      </c>
      <c r="K14" s="45">
        <v>419832705</v>
      </c>
      <c r="L14" s="45">
        <v>280058250</v>
      </c>
      <c r="M14" s="45">
        <v>162828936</v>
      </c>
      <c r="N14" s="45">
        <v>162523560</v>
      </c>
      <c r="O14" s="45">
        <v>62787770</v>
      </c>
      <c r="P14" s="45">
        <v>59565070</v>
      </c>
      <c r="Q14" s="45">
        <v>23042288</v>
      </c>
      <c r="R14" s="45">
        <v>5969254</v>
      </c>
      <c r="S14" s="45">
        <v>-12666060</v>
      </c>
      <c r="T14" s="45">
        <v>-5300666</v>
      </c>
      <c r="U14" s="45">
        <v>11605326</v>
      </c>
      <c r="V14" s="45">
        <v>-6361400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110490033</v>
      </c>
      <c r="C18" s="75"/>
      <c r="D18" s="26">
        <f>VLOOKUP(A1,'2020'!A40:F210,6,FALSE)</f>
        <v>1252253</v>
      </c>
      <c r="E18" s="26"/>
      <c r="F18" s="4" t="e">
        <f>D18/E18</f>
        <v>#DIV/0!</v>
      </c>
      <c r="G18" s="139">
        <v>0</v>
      </c>
      <c r="J18" s="6">
        <v>2020</v>
      </c>
      <c r="K18" s="17">
        <f>VLOOKUP(A1,'2020'!A40:B210,2,FALSE)</f>
        <v>34447691</v>
      </c>
      <c r="L18" s="17">
        <f>VLOOKUP(A1,'2020'!A40:C210,3,FALSE)</f>
        <v>135852715</v>
      </c>
      <c r="M18" s="23">
        <f>VLOOKUP(A1,'2020'!A40:D210,4,FALSE)</f>
        <v>3444769100</v>
      </c>
      <c r="N18" s="6"/>
      <c r="O18" s="6"/>
    </row>
    <row r="19" spans="1:17" x14ac:dyDescent="0.2">
      <c r="A19" s="13">
        <v>2021</v>
      </c>
      <c r="B19" s="26">
        <f>VLOOKUP(A1,'2021'!A40:E210,5,FALSE)</f>
        <v>125687870</v>
      </c>
      <c r="C19" s="76"/>
      <c r="D19" s="26">
        <f>VLOOKUP(A1,'2021'!A40:F210,6,FALSE)</f>
        <v>-2513883</v>
      </c>
      <c r="E19" s="26"/>
      <c r="F19" s="4" t="e">
        <f>D19/E19</f>
        <v>#DIV/0!</v>
      </c>
      <c r="G19" s="140"/>
      <c r="J19" s="6">
        <v>2021</v>
      </c>
      <c r="K19" s="17">
        <f>VLOOKUP(A1,'2021'!A40:B210,2,FALSE)</f>
        <v>38675533</v>
      </c>
      <c r="L19" s="17">
        <f>VLOOKUP(A1,'2021'!A40:C210,3,FALSE)</f>
        <v>159571866</v>
      </c>
      <c r="M19" s="23">
        <f>VLOOKUP(A1,'2021'!A40:D210,4,FALSE)</f>
        <v>3867553300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101523467</v>
      </c>
      <c r="C20" s="76"/>
      <c r="D20" s="26">
        <f>VLOOKUP(A1,'2022'!A40:F210,6,FALSE)</f>
        <v>8351853</v>
      </c>
      <c r="E20" s="26"/>
      <c r="F20" s="4" t="e">
        <f>D20/E20</f>
        <v>#DIV/0!</v>
      </c>
      <c r="G20" s="140"/>
      <c r="J20" s="13">
        <v>2022</v>
      </c>
      <c r="K20" s="17">
        <f>VLOOKUP(A1,'2022'!A40:B210,2,FALSE)</f>
        <v>38688573</v>
      </c>
      <c r="L20" s="17">
        <f>VLOOKUP(A1,'2022'!A40:C210,3,FALSE)</f>
        <v>135613097</v>
      </c>
      <c r="M20" s="23">
        <f>VLOOKUP(A1,'2022'!A40:D210,4,FALSE)</f>
        <v>3868857300</v>
      </c>
      <c r="N20" s="23"/>
      <c r="O20" s="6"/>
    </row>
    <row r="21" spans="1:17" x14ac:dyDescent="0.2">
      <c r="A21" s="13">
        <v>2023</v>
      </c>
      <c r="B21" s="3">
        <f>VLOOKUP(A1,'2023'!A40:E210,5,FALSE)</f>
        <v>161634280</v>
      </c>
      <c r="C21" s="76"/>
      <c r="D21" s="26">
        <f>VLOOKUP(A1,'2023'!A40:F210,6,FALSE)</f>
        <v>2062572</v>
      </c>
      <c r="E21" s="3"/>
      <c r="F21" s="4" t="e">
        <f>D21/E21</f>
        <v>#DIV/0!</v>
      </c>
      <c r="G21" s="141"/>
      <c r="J21" s="13">
        <v>2023</v>
      </c>
      <c r="K21" s="17">
        <f>VLOOKUP(A1,'2023'!A40:B210,2,FALSE)</f>
        <v>38785833</v>
      </c>
      <c r="L21" s="17">
        <f>VLOOKUP(A1,'2023'!A40:C210,3,FALSE)</f>
        <v>148021576</v>
      </c>
      <c r="M21" s="23">
        <f>VLOOKUP(A1,'2023'!A40:D210,4,FALSE)</f>
        <v>3878583300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38785833</v>
      </c>
      <c r="L22" s="17">
        <f>L21</f>
        <v>148021576</v>
      </c>
      <c r="M22" s="23">
        <f>M21</f>
        <v>3878583300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2022</v>
      </c>
      <c r="C31" s="60"/>
      <c r="D31" s="26">
        <f>VLOOKUP(B31,A18:D21,4,FALSE)</f>
        <v>8351853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0.53178489166392273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</v>
      </c>
      <c r="L32" s="13" t="e">
        <f>E22/N22*1000</f>
        <v>#DIV/0!</v>
      </c>
      <c r="N32" s="130" t="s">
        <v>71</v>
      </c>
      <c r="O32" s="131"/>
      <c r="P32" s="74">
        <f>K31*P26</f>
        <v>6.6685825414655904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0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38.163825435952347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1BFC9-581A-A149-996D-7CEB260184F5}">
  <sheetPr codeName="Sheet118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165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3789517</v>
      </c>
      <c r="D3" s="45">
        <v>-3498329</v>
      </c>
      <c r="E3" s="45">
        <v>291187</v>
      </c>
      <c r="F3" s="45">
        <v>-27377</v>
      </c>
      <c r="G3" s="45">
        <v>-171652</v>
      </c>
      <c r="H3" s="45">
        <v>146066</v>
      </c>
      <c r="I3" s="77">
        <f t="shared" ref="I3:I5" si="0">H3/$M$21*1000</f>
        <v>0.27329359177325707</v>
      </c>
      <c r="J3" s="45">
        <v>10182361</v>
      </c>
      <c r="K3" s="45">
        <v>30199185</v>
      </c>
      <c r="L3" s="45">
        <v>20016824</v>
      </c>
      <c r="M3" s="45">
        <v>17598548</v>
      </c>
      <c r="N3" s="45">
        <v>13893634</v>
      </c>
      <c r="O3" s="45">
        <v>6293459</v>
      </c>
      <c r="P3" s="45">
        <v>6952126</v>
      </c>
      <c r="Q3" s="45">
        <v>2282499</v>
      </c>
      <c r="R3" s="45">
        <v>1504930</v>
      </c>
      <c r="S3" s="45">
        <v>0</v>
      </c>
      <c r="T3" s="45">
        <v>0</v>
      </c>
      <c r="U3" s="45">
        <v>0</v>
      </c>
      <c r="V3" s="45">
        <v>0</v>
      </c>
    </row>
    <row r="4" spans="1:22" x14ac:dyDescent="0.2">
      <c r="B4" t="s">
        <v>21</v>
      </c>
      <c r="C4" s="45">
        <v>2381678</v>
      </c>
      <c r="D4" s="45">
        <v>-2318482</v>
      </c>
      <c r="E4" s="45">
        <v>63195</v>
      </c>
      <c r="F4" s="45">
        <v>-31293</v>
      </c>
      <c r="G4" s="45">
        <v>-158309</v>
      </c>
      <c r="H4" s="45">
        <v>103892</v>
      </c>
      <c r="I4" s="77">
        <f t="shared" si="0"/>
        <v>0.19438485230311792</v>
      </c>
      <c r="J4" s="45">
        <v>10025642</v>
      </c>
      <c r="K4" s="45">
        <v>30032588</v>
      </c>
      <c r="L4" s="45">
        <v>20006945</v>
      </c>
      <c r="M4" s="45">
        <v>17969184</v>
      </c>
      <c r="N4" s="45">
        <v>13511870</v>
      </c>
      <c r="O4" s="45">
        <v>6953645</v>
      </c>
      <c r="P4" s="45">
        <v>7852696</v>
      </c>
      <c r="Q4" s="45">
        <v>1269066</v>
      </c>
      <c r="R4" s="45">
        <v>1386093</v>
      </c>
      <c r="S4" s="45">
        <v>-1512448</v>
      </c>
      <c r="T4" s="45">
        <v>615575</v>
      </c>
      <c r="U4" s="45">
        <v>-203810</v>
      </c>
      <c r="V4" s="45">
        <v>-1100684</v>
      </c>
    </row>
    <row r="5" spans="1:22" x14ac:dyDescent="0.2">
      <c r="B5" t="s">
        <v>22</v>
      </c>
      <c r="C5" s="45">
        <v>4568511</v>
      </c>
      <c r="D5" s="45">
        <v>-4070942</v>
      </c>
      <c r="E5" s="45">
        <v>497569</v>
      </c>
      <c r="F5" s="45">
        <v>-33349</v>
      </c>
      <c r="G5" s="45">
        <v>-262254</v>
      </c>
      <c r="H5" s="45">
        <v>111848</v>
      </c>
      <c r="I5" s="77">
        <f t="shared" si="0"/>
        <v>0.20927075193854322</v>
      </c>
      <c r="J5" s="45">
        <v>9998185</v>
      </c>
      <c r="K5" s="45">
        <v>31367375</v>
      </c>
      <c r="L5" s="45">
        <v>21369190</v>
      </c>
      <c r="M5" s="45">
        <v>19395748</v>
      </c>
      <c r="N5" s="45">
        <v>14001063</v>
      </c>
      <c r="O5" s="45">
        <v>7210687</v>
      </c>
      <c r="P5" s="45">
        <v>8472183</v>
      </c>
      <c r="Q5" s="45">
        <v>1305388</v>
      </c>
      <c r="R5" s="45">
        <v>1915164</v>
      </c>
      <c r="S5" s="45">
        <v>1717413</v>
      </c>
      <c r="T5" s="45">
        <v>9484</v>
      </c>
      <c r="U5" s="45">
        <v>-1763219</v>
      </c>
      <c r="V5" s="45">
        <v>-36322</v>
      </c>
    </row>
    <row r="6" spans="1:22" x14ac:dyDescent="0.2">
      <c r="B6" t="s">
        <v>23</v>
      </c>
      <c r="C6" s="45">
        <v>1965138</v>
      </c>
      <c r="D6" s="45">
        <v>-1650296</v>
      </c>
      <c r="E6" s="45">
        <v>314841</v>
      </c>
      <c r="F6" s="45">
        <v>-14684</v>
      </c>
      <c r="G6" s="45">
        <v>-217535</v>
      </c>
      <c r="H6" s="45">
        <v>16071</v>
      </c>
      <c r="I6" s="77">
        <f>H6/$M$21*1000</f>
        <v>3.0069292740186038E-2</v>
      </c>
      <c r="J6" s="45">
        <v>9924097</v>
      </c>
      <c r="K6" s="45">
        <v>32474343</v>
      </c>
      <c r="L6" s="45">
        <v>22550246</v>
      </c>
      <c r="M6" s="45">
        <v>20145356</v>
      </c>
      <c r="N6" s="45">
        <v>12689036</v>
      </c>
      <c r="O6" s="45">
        <v>7281883</v>
      </c>
      <c r="P6" s="45">
        <v>9210271</v>
      </c>
      <c r="Q6" s="45">
        <v>950825</v>
      </c>
      <c r="R6" s="45">
        <v>2168306</v>
      </c>
      <c r="S6" s="45">
        <v>430887</v>
      </c>
      <c r="T6" s="45">
        <v>671185</v>
      </c>
      <c r="U6" s="45">
        <v>-747500</v>
      </c>
      <c r="V6" s="45">
        <v>354572</v>
      </c>
    </row>
    <row r="7" spans="1:22" x14ac:dyDescent="0.2">
      <c r="B7" t="s">
        <v>110</v>
      </c>
      <c r="C7" s="45">
        <v>1929356</v>
      </c>
      <c r="D7" s="45">
        <v>-1553851</v>
      </c>
      <c r="E7" s="45">
        <v>375505</v>
      </c>
      <c r="F7" s="45">
        <v>-10484</v>
      </c>
      <c r="G7" s="45">
        <v>-190076</v>
      </c>
      <c r="H7" s="45">
        <v>44163</v>
      </c>
      <c r="I7" s="77">
        <f t="shared" ref="I7:I9" si="1">H7/$M$20*1000</f>
        <v>9.0594590742900591E-2</v>
      </c>
      <c r="J7" s="45">
        <v>10026074</v>
      </c>
      <c r="K7" s="45">
        <v>32285266</v>
      </c>
      <c r="L7" s="45">
        <v>22259191</v>
      </c>
      <c r="M7" s="45">
        <v>19833103</v>
      </c>
      <c r="N7" s="45">
        <v>13007646</v>
      </c>
      <c r="O7" s="45">
        <v>6767187</v>
      </c>
      <c r="P7" s="45">
        <v>9376166</v>
      </c>
      <c r="Q7" s="45">
        <v>1749102</v>
      </c>
      <c r="R7" s="45">
        <v>1426126</v>
      </c>
      <c r="S7" s="45">
        <v>43743</v>
      </c>
      <c r="T7" s="45">
        <v>-1400262</v>
      </c>
      <c r="U7" s="45">
        <v>597101</v>
      </c>
      <c r="V7" s="45">
        <v>-759417</v>
      </c>
    </row>
    <row r="8" spans="1:22" x14ac:dyDescent="0.2">
      <c r="B8" t="s">
        <v>109</v>
      </c>
      <c r="C8" s="45">
        <v>3174476</v>
      </c>
      <c r="D8" s="45">
        <v>-2888997</v>
      </c>
      <c r="E8" s="45">
        <v>285429</v>
      </c>
      <c r="F8" s="45">
        <v>-16312</v>
      </c>
      <c r="G8" s="45">
        <v>-175528</v>
      </c>
      <c r="H8" s="45">
        <v>187250</v>
      </c>
      <c r="I8" s="77">
        <f t="shared" si="1"/>
        <v>0.38411876721708527</v>
      </c>
      <c r="J8" s="45">
        <v>9969947</v>
      </c>
      <c r="K8" s="45">
        <v>30966020</v>
      </c>
      <c r="L8" s="45">
        <v>20996073</v>
      </c>
      <c r="M8" s="45">
        <v>19442339</v>
      </c>
      <c r="N8" s="45">
        <v>11889153</v>
      </c>
      <c r="O8" s="45">
        <v>5881676</v>
      </c>
      <c r="P8" s="45">
        <v>10281512</v>
      </c>
      <c r="Q8" s="45">
        <v>911438</v>
      </c>
      <c r="R8" s="45">
        <v>1917292</v>
      </c>
      <c r="S8" s="45">
        <v>154502</v>
      </c>
      <c r="T8" s="45">
        <v>3041797</v>
      </c>
      <c r="U8" s="45">
        <v>-2358627</v>
      </c>
      <c r="V8" s="45">
        <v>837671</v>
      </c>
    </row>
    <row r="9" spans="1:22" x14ac:dyDescent="0.2">
      <c r="B9" t="s">
        <v>108</v>
      </c>
      <c r="C9" s="45">
        <v>2192300</v>
      </c>
      <c r="D9" s="45">
        <v>-1892163</v>
      </c>
      <c r="E9" s="45">
        <v>300188</v>
      </c>
      <c r="F9" s="45">
        <v>-16007</v>
      </c>
      <c r="G9" s="45">
        <v>-194110</v>
      </c>
      <c r="H9" s="45">
        <v>-104514</v>
      </c>
      <c r="I9" s="77">
        <f t="shared" si="1"/>
        <v>-0.21439673611175672</v>
      </c>
      <c r="J9" s="45">
        <v>9720611</v>
      </c>
      <c r="K9" s="45">
        <v>31258462</v>
      </c>
      <c r="L9" s="45">
        <v>21537850</v>
      </c>
      <c r="M9" s="45">
        <v>20394615</v>
      </c>
      <c r="N9" s="45">
        <v>12489789</v>
      </c>
      <c r="O9" s="45">
        <v>5648241</v>
      </c>
      <c r="P9" s="45">
        <v>9855258</v>
      </c>
      <c r="Q9" s="45">
        <v>1214637</v>
      </c>
      <c r="R9" s="45">
        <v>3282105</v>
      </c>
      <c r="S9" s="45">
        <v>-271823</v>
      </c>
      <c r="T9" s="45">
        <v>-1939507</v>
      </c>
      <c r="U9" s="45">
        <v>1910092</v>
      </c>
      <c r="V9" s="45">
        <v>-301238</v>
      </c>
    </row>
    <row r="10" spans="1:22" x14ac:dyDescent="0.2">
      <c r="B10" t="s">
        <v>107</v>
      </c>
      <c r="C10" s="45">
        <v>1333139</v>
      </c>
      <c r="D10" s="45">
        <v>-1167692</v>
      </c>
      <c r="E10" s="45">
        <v>165395</v>
      </c>
      <c r="F10" s="45">
        <v>-15039</v>
      </c>
      <c r="G10" s="45">
        <v>-192973</v>
      </c>
      <c r="H10" s="45">
        <v>759333</v>
      </c>
      <c r="I10" s="77">
        <f>H10/$M$20*1000</f>
        <v>1.5576718604392576</v>
      </c>
      <c r="J10" s="45">
        <v>9148961</v>
      </c>
      <c r="K10" s="45">
        <v>30628886</v>
      </c>
      <c r="L10" s="45">
        <v>21479925</v>
      </c>
      <c r="M10" s="45">
        <v>20548748</v>
      </c>
      <c r="N10" s="45">
        <v>12042228</v>
      </c>
      <c r="O10" s="45">
        <v>3742881</v>
      </c>
      <c r="P10" s="45">
        <v>10416181</v>
      </c>
      <c r="Q10" s="45">
        <v>1642262</v>
      </c>
      <c r="R10" s="45">
        <v>4399031</v>
      </c>
      <c r="S10" s="45">
        <v>925701</v>
      </c>
      <c r="T10" s="45">
        <v>2247190</v>
      </c>
      <c r="U10" s="45">
        <v>-3598512</v>
      </c>
      <c r="V10" s="45">
        <v>-425620</v>
      </c>
    </row>
    <row r="11" spans="1:22" x14ac:dyDescent="0.2">
      <c r="B11" t="s">
        <v>106</v>
      </c>
      <c r="C11" s="45">
        <v>2133418</v>
      </c>
      <c r="D11" s="45">
        <v>-1889711</v>
      </c>
      <c r="E11" s="45">
        <v>242346</v>
      </c>
      <c r="F11" s="45">
        <v>-6443</v>
      </c>
      <c r="G11" s="45">
        <v>-195158</v>
      </c>
      <c r="H11" s="45">
        <v>133456</v>
      </c>
      <c r="I11" s="77"/>
      <c r="J11" s="45">
        <v>7640786</v>
      </c>
      <c r="K11" s="45">
        <v>31194832</v>
      </c>
      <c r="L11" s="45">
        <v>23554046</v>
      </c>
      <c r="M11" s="45">
        <v>21461812</v>
      </c>
      <c r="N11" s="45">
        <v>15460957</v>
      </c>
      <c r="O11" s="45">
        <v>3629703</v>
      </c>
      <c r="P11" s="45">
        <v>10851970</v>
      </c>
      <c r="Q11" s="45">
        <v>2742234</v>
      </c>
      <c r="R11" s="45">
        <v>3942738</v>
      </c>
      <c r="S11" s="45">
        <v>-2445230</v>
      </c>
      <c r="T11" s="45">
        <v>-1408411</v>
      </c>
      <c r="U11" s="45">
        <v>2681914</v>
      </c>
      <c r="V11" s="45">
        <v>-1171727</v>
      </c>
    </row>
    <row r="12" spans="1:22" x14ac:dyDescent="0.2">
      <c r="B12" t="s">
        <v>105</v>
      </c>
      <c r="C12" s="45">
        <v>1269106</v>
      </c>
      <c r="D12" s="45">
        <v>-1021324</v>
      </c>
      <c r="E12" s="45">
        <v>247454</v>
      </c>
      <c r="F12" s="45">
        <v>-16876</v>
      </c>
      <c r="G12" s="45">
        <v>-184289</v>
      </c>
      <c r="H12" s="45">
        <v>54945</v>
      </c>
      <c r="I12" s="77"/>
      <c r="J12" s="45">
        <v>7608915</v>
      </c>
      <c r="K12" s="45">
        <v>30840059</v>
      </c>
      <c r="L12" s="45">
        <v>23231143</v>
      </c>
      <c r="M12" s="45">
        <v>21680855</v>
      </c>
      <c r="N12" s="45">
        <v>14633010</v>
      </c>
      <c r="O12" s="45">
        <v>3196899</v>
      </c>
      <c r="P12" s="45">
        <v>14263001</v>
      </c>
      <c r="Q12" s="45">
        <v>1322330</v>
      </c>
      <c r="R12" s="45">
        <v>2699143</v>
      </c>
      <c r="S12" s="45">
        <v>3430174</v>
      </c>
      <c r="T12" s="45">
        <v>-2999704</v>
      </c>
      <c r="U12" s="45">
        <v>983229</v>
      </c>
      <c r="V12" s="45">
        <v>1413699</v>
      </c>
    </row>
    <row r="13" spans="1:22" x14ac:dyDescent="0.2">
      <c r="B13" t="s">
        <v>104</v>
      </c>
      <c r="C13" s="45">
        <v>1388901</v>
      </c>
      <c r="D13" s="45">
        <v>-1202508</v>
      </c>
      <c r="E13" s="45">
        <v>186478</v>
      </c>
      <c r="F13" s="45">
        <v>-2315</v>
      </c>
      <c r="G13" s="45">
        <v>-71581</v>
      </c>
      <c r="H13" s="45">
        <v>-124119</v>
      </c>
      <c r="J13" s="45">
        <v>7438729</v>
      </c>
      <c r="K13" s="45">
        <v>30126385</v>
      </c>
      <c r="L13" s="45">
        <v>22687655</v>
      </c>
      <c r="M13" s="45">
        <v>21359004</v>
      </c>
      <c r="N13" s="45">
        <v>14357186</v>
      </c>
      <c r="O13" s="45">
        <v>2712876</v>
      </c>
      <c r="P13" s="45">
        <v>13759288</v>
      </c>
      <c r="Q13" s="45">
        <v>2827599</v>
      </c>
      <c r="R13" s="45">
        <v>1869866</v>
      </c>
      <c r="S13" s="45">
        <v>-1318332</v>
      </c>
      <c r="T13" s="45">
        <v>-606595</v>
      </c>
      <c r="U13" s="45">
        <v>428092</v>
      </c>
      <c r="V13" s="45">
        <v>-1496835</v>
      </c>
    </row>
    <row r="14" spans="1:22" x14ac:dyDescent="0.2">
      <c r="B14" t="s">
        <v>103</v>
      </c>
      <c r="C14" s="45">
        <v>952020</v>
      </c>
      <c r="D14" s="45">
        <v>-797910</v>
      </c>
      <c r="E14" s="45">
        <v>154024</v>
      </c>
      <c r="F14" s="45">
        <v>-18935</v>
      </c>
      <c r="G14" s="45">
        <v>-49708</v>
      </c>
      <c r="H14" s="45">
        <v>341548</v>
      </c>
      <c r="J14" s="45">
        <v>7693170</v>
      </c>
      <c r="K14" s="45">
        <v>21497224</v>
      </c>
      <c r="L14" s="45">
        <v>13804053</v>
      </c>
      <c r="M14" s="45">
        <v>15001005</v>
      </c>
      <c r="N14" s="45">
        <v>10210243</v>
      </c>
      <c r="O14" s="45">
        <v>2474377</v>
      </c>
      <c r="P14" s="45">
        <v>9749929</v>
      </c>
      <c r="Q14" s="45">
        <v>894698</v>
      </c>
      <c r="R14" s="45">
        <v>1693117</v>
      </c>
      <c r="S14" s="45">
        <v>1676563</v>
      </c>
      <c r="T14" s="45">
        <v>-4981375</v>
      </c>
      <c r="U14" s="45">
        <v>5237680</v>
      </c>
      <c r="V14" s="45">
        <v>1932868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5551436</v>
      </c>
      <c r="C18" s="26">
        <v>9530000</v>
      </c>
      <c r="D18" s="26">
        <f>VLOOKUP(A1,'2020'!A40:F210,6,FALSE)</f>
        <v>1604670</v>
      </c>
      <c r="E18" s="17">
        <v>820000</v>
      </c>
      <c r="F18" s="4">
        <f>D18/E18</f>
        <v>1.9569146341463415</v>
      </c>
      <c r="G18" s="139">
        <v>0</v>
      </c>
      <c r="J18" s="6">
        <v>2020</v>
      </c>
      <c r="K18" s="17">
        <f>VLOOKUP(A1,'2020'!A40:B210,2,FALSE)</f>
        <v>4417106</v>
      </c>
      <c r="L18" s="17">
        <f>VLOOKUP(A1,'2020'!A40:C210,3,FALSE)</f>
        <v>7163204</v>
      </c>
      <c r="M18" s="23">
        <f>VLOOKUP(A1,'2020'!A40:D210,4,FALSE)</f>
        <v>441710673</v>
      </c>
      <c r="N18" s="6"/>
      <c r="O18" s="6"/>
    </row>
    <row r="19" spans="1:17" x14ac:dyDescent="0.2">
      <c r="A19" s="13">
        <v>2021</v>
      </c>
      <c r="B19" s="26">
        <f>VLOOKUP(A1,'2021'!A40:E210,5,FALSE)</f>
        <v>5749000</v>
      </c>
      <c r="C19" s="26">
        <v>12230000</v>
      </c>
      <c r="D19" s="26">
        <f>VLOOKUP(A1,'2021'!A40:F210,6,FALSE)</f>
        <v>394288</v>
      </c>
      <c r="E19" s="17">
        <v>1008000</v>
      </c>
      <c r="F19" s="4">
        <f>D19/E19</f>
        <v>0.39115873015873015</v>
      </c>
      <c r="G19" s="140"/>
      <c r="J19" s="6">
        <v>2021</v>
      </c>
      <c r="K19" s="17">
        <f>VLOOKUP(A1,'2021'!A40:B210,2,FALSE)</f>
        <v>4417106</v>
      </c>
      <c r="L19" s="17">
        <f>VLOOKUP(A1,'2021'!A40:C210,3,FALSE)</f>
        <v>7627624</v>
      </c>
      <c r="M19" s="23">
        <f>VLOOKUP(A1,'2021'!A40:D210,4,FALSE)</f>
        <v>441710673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8452854</v>
      </c>
      <c r="C20" s="26">
        <v>15300000</v>
      </c>
      <c r="D20" s="26">
        <f>VLOOKUP(A1,'2022'!A40:F210,6,FALSE)</f>
        <v>782276</v>
      </c>
      <c r="E20" s="17">
        <v>1400000</v>
      </c>
      <c r="F20" s="4">
        <f>D20/E20</f>
        <v>0.55876857142857139</v>
      </c>
      <c r="G20" s="140"/>
      <c r="J20" s="13">
        <v>2022</v>
      </c>
      <c r="K20" s="17">
        <f>VLOOKUP(A1,'2022'!A40:B210,2,FALSE)</f>
        <v>4858798</v>
      </c>
      <c r="L20" s="17">
        <f>VLOOKUP(A1,'2022'!A40:C210,3,FALSE)</f>
        <v>9930660</v>
      </c>
      <c r="M20" s="23">
        <f>VLOOKUP(A1,'2022'!A40:D210,4,FALSE)</f>
        <v>487479436</v>
      </c>
      <c r="N20" s="23"/>
      <c r="O20" s="6"/>
    </row>
    <row r="21" spans="1:17" x14ac:dyDescent="0.2">
      <c r="A21" s="13">
        <v>2023</v>
      </c>
      <c r="B21" s="3">
        <f>VLOOKUP(A1,'2023'!A40:E210,5,FALSE)</f>
        <v>12704845</v>
      </c>
      <c r="C21" s="3">
        <v>16340000</v>
      </c>
      <c r="D21" s="26">
        <f>VLOOKUP(A1,'2023'!A40:F210,6,FALSE)</f>
        <v>377878</v>
      </c>
      <c r="E21" s="3">
        <v>860000</v>
      </c>
      <c r="F21" s="4">
        <f>D21/E21</f>
        <v>0.43939302325581397</v>
      </c>
      <c r="G21" s="141"/>
      <c r="J21" s="13">
        <v>2023</v>
      </c>
      <c r="K21" s="17">
        <f>VLOOKUP(A1,'2023'!A40:B210,2,FALSE)</f>
        <v>5344655</v>
      </c>
      <c r="L21" s="17">
        <f>VLOOKUP(A1,'2023'!A40:C210,3,FALSE)</f>
        <v>10182361</v>
      </c>
      <c r="M21" s="23">
        <f>VLOOKUP(A1,'2023'!A40:D210,4,FALSE)</f>
        <v>534465514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5344655</v>
      </c>
      <c r="L22" s="17">
        <f>L21</f>
        <v>10182361</v>
      </c>
      <c r="M22" s="23">
        <f>M21</f>
        <v>534465514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2020</v>
      </c>
      <c r="C31" s="3">
        <v>45500</v>
      </c>
      <c r="D31" s="26">
        <f>VLOOKUP(B31,A18:D21,4,FALSE)</f>
        <v>1604670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0.7070184887551042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1.6090841737639223</v>
      </c>
      <c r="L32" s="13" t="e">
        <f>E22/N22*1000</f>
        <v>#DIV/0!</v>
      </c>
      <c r="N32" s="130" t="s">
        <v>71</v>
      </c>
      <c r="O32" s="131"/>
      <c r="P32" s="74">
        <f>K31*P26</f>
        <v>8.8660118489890056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20.177915538999585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19.051483647268586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A06606-87C6-2244-B415-99A15B449102}">
  <sheetPr codeName="Sheet119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164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5659931</v>
      </c>
      <c r="D3" s="45">
        <v>-5490741</v>
      </c>
      <c r="E3" s="45">
        <v>169189</v>
      </c>
      <c r="F3" s="45">
        <v>-4</v>
      </c>
      <c r="G3" s="45">
        <v>-21791</v>
      </c>
      <c r="H3" s="45">
        <v>69081</v>
      </c>
      <c r="I3" s="77">
        <f t="shared" ref="I3:I5" si="0">H3/$M$21*1000</f>
        <v>0.69129390573401372</v>
      </c>
      <c r="J3" s="45">
        <v>8407432</v>
      </c>
      <c r="K3" s="45">
        <v>21651893</v>
      </c>
      <c r="L3" s="45">
        <v>13244460</v>
      </c>
      <c r="M3" s="45">
        <v>19889440</v>
      </c>
      <c r="N3" s="45">
        <v>12745683</v>
      </c>
      <c r="O3" s="45">
        <v>2602818</v>
      </c>
      <c r="P3" s="45">
        <v>11845187</v>
      </c>
      <c r="Q3" s="45">
        <v>2842181</v>
      </c>
      <c r="R3" s="45">
        <v>1768453</v>
      </c>
      <c r="S3" s="45">
        <v>318603</v>
      </c>
      <c r="T3" s="45">
        <v>354774</v>
      </c>
      <c r="U3" s="45">
        <v>-56192</v>
      </c>
      <c r="V3" s="45">
        <v>617185</v>
      </c>
    </row>
    <row r="4" spans="1:22" x14ac:dyDescent="0.2">
      <c r="B4" t="s">
        <v>21</v>
      </c>
      <c r="C4" s="45">
        <v>4123955</v>
      </c>
      <c r="D4" s="45">
        <v>-4023750</v>
      </c>
      <c r="E4" s="45">
        <v>100205</v>
      </c>
      <c r="F4" s="45">
        <v>0</v>
      </c>
      <c r="G4" s="45">
        <v>-24162</v>
      </c>
      <c r="H4" s="45">
        <v>66629</v>
      </c>
      <c r="I4" s="77">
        <f t="shared" si="0"/>
        <v>0.66675672971079758</v>
      </c>
      <c r="J4" s="45">
        <v>8338347</v>
      </c>
      <c r="K4" s="45">
        <v>20550862</v>
      </c>
      <c r="L4" s="45">
        <v>12212515</v>
      </c>
      <c r="M4" s="45">
        <v>18917398</v>
      </c>
      <c r="N4" s="45">
        <v>11712930</v>
      </c>
      <c r="O4" s="45">
        <v>2928237</v>
      </c>
      <c r="P4" s="45">
        <v>11279565</v>
      </c>
      <c r="Q4" s="45">
        <v>2224993</v>
      </c>
      <c r="R4" s="45">
        <v>1853985</v>
      </c>
      <c r="S4" s="45">
        <v>217533</v>
      </c>
      <c r="T4" s="45">
        <v>187216</v>
      </c>
      <c r="U4" s="45">
        <v>-62535</v>
      </c>
      <c r="V4" s="45">
        <v>342215</v>
      </c>
    </row>
    <row r="5" spans="1:22" x14ac:dyDescent="0.2">
      <c r="B5" t="s">
        <v>22</v>
      </c>
      <c r="C5" s="45">
        <v>3616408</v>
      </c>
      <c r="D5" s="45">
        <v>-3513696</v>
      </c>
      <c r="E5" s="45">
        <v>100983</v>
      </c>
      <c r="F5" s="45">
        <v>-36</v>
      </c>
      <c r="G5" s="45">
        <v>-25383</v>
      </c>
      <c r="H5" s="45">
        <v>30136</v>
      </c>
      <c r="I5" s="77">
        <f t="shared" si="0"/>
        <v>0.30157109976983887</v>
      </c>
      <c r="J5" s="45">
        <v>8271710</v>
      </c>
      <c r="K5" s="45">
        <v>21375030</v>
      </c>
      <c r="L5" s="45">
        <v>13103319</v>
      </c>
      <c r="M5" s="45">
        <v>19883997</v>
      </c>
      <c r="N5" s="45">
        <v>12603037</v>
      </c>
      <c r="O5" s="45">
        <v>3148105</v>
      </c>
      <c r="P5" s="45">
        <v>12079383</v>
      </c>
      <c r="Q5" s="45">
        <v>1882761</v>
      </c>
      <c r="R5" s="45">
        <v>2180463</v>
      </c>
      <c r="S5" s="45">
        <v>-308156</v>
      </c>
      <c r="T5" s="45">
        <v>169494</v>
      </c>
      <c r="U5" s="45">
        <v>37084</v>
      </c>
      <c r="V5" s="45">
        <v>-101576</v>
      </c>
    </row>
    <row r="6" spans="1:22" x14ac:dyDescent="0.2">
      <c r="B6" t="s">
        <v>23</v>
      </c>
      <c r="C6" s="45">
        <v>3129647</v>
      </c>
      <c r="D6" s="45">
        <v>-3074047</v>
      </c>
      <c r="E6" s="45">
        <v>55599</v>
      </c>
      <c r="F6" s="45">
        <v>0</v>
      </c>
      <c r="G6" s="45">
        <v>-24801</v>
      </c>
      <c r="H6" s="45">
        <v>22091</v>
      </c>
      <c r="I6" s="77">
        <f>H6/$M$21*1000</f>
        <v>0.22106474532172521</v>
      </c>
      <c r="J6" s="45">
        <v>8236023</v>
      </c>
      <c r="K6" s="45">
        <v>20041721</v>
      </c>
      <c r="L6" s="45">
        <v>11805698</v>
      </c>
      <c r="M6" s="45">
        <v>18568408</v>
      </c>
      <c r="N6" s="45">
        <v>11304865</v>
      </c>
      <c r="O6" s="45">
        <v>2529356</v>
      </c>
      <c r="P6" s="45">
        <v>11316856</v>
      </c>
      <c r="Q6" s="45">
        <v>1984333</v>
      </c>
      <c r="R6" s="45">
        <v>2239829</v>
      </c>
      <c r="S6" s="45">
        <v>1239448</v>
      </c>
      <c r="T6" s="45">
        <v>-404857</v>
      </c>
      <c r="U6" s="45">
        <v>85279</v>
      </c>
      <c r="V6" s="45">
        <v>919870</v>
      </c>
    </row>
    <row r="7" spans="1:22" x14ac:dyDescent="0.2">
      <c r="B7" t="s">
        <v>110</v>
      </c>
      <c r="C7" s="45">
        <v>6230300</v>
      </c>
      <c r="D7" s="45">
        <v>-6058401</v>
      </c>
      <c r="E7" s="45">
        <v>171899</v>
      </c>
      <c r="F7" s="45">
        <v>0</v>
      </c>
      <c r="G7" s="45">
        <v>-24600</v>
      </c>
      <c r="H7" s="45">
        <v>18880</v>
      </c>
      <c r="I7" s="77">
        <f t="shared" ref="I7:I9" si="1">H7/$M$20*1000</f>
        <v>0.23950029683829163</v>
      </c>
      <c r="J7" s="45">
        <v>8213962</v>
      </c>
      <c r="K7" s="45">
        <v>18964799</v>
      </c>
      <c r="L7" s="45">
        <v>10750837</v>
      </c>
      <c r="M7" s="45">
        <v>17465279</v>
      </c>
      <c r="N7" s="45">
        <v>10224312</v>
      </c>
      <c r="O7" s="45">
        <v>2837856</v>
      </c>
      <c r="P7" s="45">
        <v>11231357</v>
      </c>
      <c r="Q7" s="45">
        <v>1064440</v>
      </c>
      <c r="R7" s="45">
        <v>1780172</v>
      </c>
      <c r="S7" s="45">
        <v>363687</v>
      </c>
      <c r="T7" s="45">
        <v>672806</v>
      </c>
      <c r="U7" s="45">
        <v>-388020</v>
      </c>
      <c r="V7" s="45">
        <v>648473</v>
      </c>
    </row>
    <row r="8" spans="1:22" x14ac:dyDescent="0.2">
      <c r="B8" t="s">
        <v>109</v>
      </c>
      <c r="C8" s="45">
        <v>3113499</v>
      </c>
      <c r="D8" s="45">
        <v>-3080631</v>
      </c>
      <c r="E8" s="45">
        <v>32867</v>
      </c>
      <c r="F8" s="45">
        <v>0</v>
      </c>
      <c r="G8" s="45">
        <v>-24570</v>
      </c>
      <c r="H8" s="45">
        <v>-3536</v>
      </c>
      <c r="I8" s="77">
        <f t="shared" si="1"/>
        <v>-4.4855564068866483E-2</v>
      </c>
      <c r="J8" s="45">
        <v>8195094</v>
      </c>
      <c r="K8" s="45">
        <v>17756688</v>
      </c>
      <c r="L8" s="45">
        <v>9561593</v>
      </c>
      <c r="M8" s="45">
        <v>16645580</v>
      </c>
      <c r="N8" s="45">
        <v>9034316</v>
      </c>
      <c r="O8" s="45">
        <v>3197022</v>
      </c>
      <c r="P8" s="45">
        <v>10309841</v>
      </c>
      <c r="Q8" s="45">
        <v>415979</v>
      </c>
      <c r="R8" s="45">
        <v>2221012</v>
      </c>
      <c r="S8" s="45">
        <v>-691607</v>
      </c>
      <c r="T8" s="45">
        <v>44970</v>
      </c>
      <c r="U8" s="45">
        <v>149130</v>
      </c>
      <c r="V8" s="45">
        <v>-497506</v>
      </c>
    </row>
    <row r="9" spans="1:22" x14ac:dyDescent="0.2">
      <c r="B9" t="s">
        <v>108</v>
      </c>
      <c r="C9" s="45">
        <v>3282372</v>
      </c>
      <c r="D9" s="45">
        <v>-3065297</v>
      </c>
      <c r="E9" s="45">
        <v>215335</v>
      </c>
      <c r="F9" s="45">
        <v>0</v>
      </c>
      <c r="G9" s="45">
        <v>-19068</v>
      </c>
      <c r="H9" s="45">
        <v>-23859</v>
      </c>
      <c r="I9" s="77">
        <f t="shared" si="1"/>
        <v>-0.30266088889114406</v>
      </c>
      <c r="J9" s="45">
        <v>8198609</v>
      </c>
      <c r="K9" s="45">
        <v>16555578</v>
      </c>
      <c r="L9" s="45">
        <v>8356968</v>
      </c>
      <c r="M9" s="45">
        <v>15470586</v>
      </c>
      <c r="N9" s="45">
        <v>7829004</v>
      </c>
      <c r="O9" s="45">
        <v>2111733</v>
      </c>
      <c r="P9" s="45">
        <v>9230696</v>
      </c>
      <c r="Q9" s="45">
        <v>913484</v>
      </c>
      <c r="R9" s="45">
        <v>2784460</v>
      </c>
      <c r="S9" s="45">
        <v>-973002</v>
      </c>
      <c r="T9" s="45">
        <v>678187</v>
      </c>
      <c r="U9" s="45">
        <v>679663</v>
      </c>
      <c r="V9" s="45">
        <v>384848</v>
      </c>
    </row>
    <row r="10" spans="1:22" x14ac:dyDescent="0.2">
      <c r="B10" t="s">
        <v>107</v>
      </c>
      <c r="C10" s="45">
        <v>1912515</v>
      </c>
      <c r="D10" s="45">
        <v>-1845882</v>
      </c>
      <c r="E10" s="45">
        <v>66632</v>
      </c>
      <c r="F10" s="45">
        <v>0</v>
      </c>
      <c r="G10" s="45">
        <v>-10933</v>
      </c>
      <c r="H10" s="45">
        <v>29228</v>
      </c>
      <c r="I10" s="77">
        <f>H10/$M$20*1000</f>
        <v>0.37076878580453326</v>
      </c>
      <c r="J10" s="45">
        <v>8276832</v>
      </c>
      <c r="K10" s="45">
        <v>15307993</v>
      </c>
      <c r="L10" s="45">
        <v>7031160</v>
      </c>
      <c r="M10" s="45">
        <v>14094078</v>
      </c>
      <c r="N10" s="45">
        <v>6530256</v>
      </c>
      <c r="O10" s="45">
        <v>1640020</v>
      </c>
      <c r="P10" s="45">
        <v>8438206</v>
      </c>
      <c r="Q10" s="45">
        <v>528629</v>
      </c>
      <c r="R10" s="45">
        <v>3097183</v>
      </c>
      <c r="S10" s="45">
        <v>-325196</v>
      </c>
      <c r="T10" s="45">
        <v>-662507</v>
      </c>
      <c r="U10" s="45">
        <v>631628</v>
      </c>
      <c r="V10" s="45">
        <v>-356075</v>
      </c>
    </row>
    <row r="11" spans="1:22" x14ac:dyDescent="0.2">
      <c r="B11" t="s">
        <v>106</v>
      </c>
      <c r="C11" s="45">
        <v>2918246</v>
      </c>
      <c r="D11" s="45">
        <v>-2921264</v>
      </c>
      <c r="E11" s="45">
        <v>-3017</v>
      </c>
      <c r="F11" s="45">
        <v>0</v>
      </c>
      <c r="G11" s="45">
        <v>-119</v>
      </c>
      <c r="H11" s="45">
        <v>-63334</v>
      </c>
      <c r="I11" s="77"/>
      <c r="J11" s="45">
        <v>8247744</v>
      </c>
      <c r="K11" s="45">
        <v>14692945</v>
      </c>
      <c r="L11" s="45">
        <v>6445200</v>
      </c>
      <c r="M11" s="45">
        <v>13519392</v>
      </c>
      <c r="N11" s="45">
        <v>6442656</v>
      </c>
      <c r="O11" s="45">
        <v>1558213</v>
      </c>
      <c r="P11" s="45">
        <v>8326790</v>
      </c>
      <c r="Q11" s="45">
        <v>884710</v>
      </c>
      <c r="R11" s="45">
        <v>2400688</v>
      </c>
      <c r="S11" s="45">
        <v>185650</v>
      </c>
      <c r="T11" s="45">
        <v>-451189</v>
      </c>
      <c r="U11" s="45">
        <v>-74764</v>
      </c>
      <c r="V11" s="45">
        <v>-340304</v>
      </c>
    </row>
    <row r="12" spans="1:22" x14ac:dyDescent="0.2">
      <c r="B12" t="s">
        <v>105</v>
      </c>
      <c r="C12" s="45">
        <v>1070493</v>
      </c>
      <c r="D12" s="45">
        <v>-1053673</v>
      </c>
      <c r="E12" s="45">
        <v>16819</v>
      </c>
      <c r="F12" s="45">
        <v>0</v>
      </c>
      <c r="G12" s="45">
        <v>-41</v>
      </c>
      <c r="H12" s="45">
        <v>-11826</v>
      </c>
      <c r="I12" s="77"/>
      <c r="J12" s="45">
        <v>8311046</v>
      </c>
      <c r="K12" s="45">
        <v>13011373</v>
      </c>
      <c r="L12" s="45">
        <v>4700327</v>
      </c>
      <c r="M12" s="45">
        <v>11815545</v>
      </c>
      <c r="N12" s="45">
        <v>4642959</v>
      </c>
      <c r="O12" s="45">
        <v>1623185</v>
      </c>
      <c r="P12" s="45">
        <v>6875282</v>
      </c>
      <c r="Q12" s="45">
        <v>1225020</v>
      </c>
      <c r="R12" s="45">
        <v>1765237</v>
      </c>
      <c r="S12" s="45">
        <v>-65920</v>
      </c>
      <c r="T12" s="45">
        <v>638786</v>
      </c>
      <c r="U12" s="45">
        <v>-6</v>
      </c>
      <c r="V12" s="45">
        <v>572859</v>
      </c>
    </row>
    <row r="13" spans="1:22" x14ac:dyDescent="0.2">
      <c r="B13" t="s">
        <v>104</v>
      </c>
      <c r="C13" s="45">
        <v>2550411</v>
      </c>
      <c r="D13" s="45">
        <v>-2415698</v>
      </c>
      <c r="E13" s="45">
        <v>134712</v>
      </c>
      <c r="F13" s="45">
        <v>0</v>
      </c>
      <c r="G13" s="45">
        <v>-949</v>
      </c>
      <c r="H13" s="45">
        <v>44876</v>
      </c>
      <c r="J13" s="45">
        <v>8345671</v>
      </c>
      <c r="K13" s="45">
        <v>13629928</v>
      </c>
      <c r="L13" s="45">
        <v>5284256</v>
      </c>
      <c r="M13" s="45">
        <v>12424907</v>
      </c>
      <c r="N13" s="45">
        <v>5279152</v>
      </c>
      <c r="O13" s="45">
        <v>1473754</v>
      </c>
      <c r="P13" s="45">
        <v>6962967</v>
      </c>
      <c r="Q13" s="45">
        <v>652103</v>
      </c>
      <c r="R13" s="45">
        <v>3015470</v>
      </c>
      <c r="S13" s="45">
        <v>433260</v>
      </c>
      <c r="T13" s="45">
        <v>-395356</v>
      </c>
      <c r="U13" s="45">
        <v>-23755</v>
      </c>
      <c r="V13" s="45">
        <v>14148</v>
      </c>
    </row>
    <row r="14" spans="1:22" x14ac:dyDescent="0.2">
      <c r="B14" t="s">
        <v>103</v>
      </c>
      <c r="C14" s="45">
        <v>2568570</v>
      </c>
      <c r="D14" s="45">
        <v>-2448565</v>
      </c>
      <c r="E14" s="45">
        <v>120005</v>
      </c>
      <c r="F14" s="45">
        <v>0</v>
      </c>
      <c r="G14" s="45">
        <v>0</v>
      </c>
      <c r="H14" s="45">
        <v>54475</v>
      </c>
      <c r="J14" s="45">
        <v>8375066</v>
      </c>
      <c r="K14" s="45">
        <v>13081772</v>
      </c>
      <c r="L14" s="45">
        <v>4706705</v>
      </c>
      <c r="M14" s="45">
        <v>11844830</v>
      </c>
      <c r="N14" s="45">
        <v>4701455</v>
      </c>
      <c r="O14" s="45">
        <v>1240143</v>
      </c>
      <c r="P14" s="45">
        <v>7010374</v>
      </c>
      <c r="Q14" s="45">
        <v>637944</v>
      </c>
      <c r="R14" s="45">
        <v>2613250</v>
      </c>
      <c r="S14" s="45">
        <v>-184456</v>
      </c>
      <c r="T14" s="45">
        <v>-420143</v>
      </c>
      <c r="U14" s="45">
        <v>-154210</v>
      </c>
      <c r="V14" s="45">
        <v>-758810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14558086</v>
      </c>
      <c r="C18" s="26">
        <v>16000000</v>
      </c>
      <c r="D18" s="26">
        <f>VLOOKUP(A1,'2020'!A40:F210,6,FALSE)</f>
        <v>334374</v>
      </c>
      <c r="E18" s="26">
        <v>600000</v>
      </c>
      <c r="F18" s="4">
        <f>D18/E18</f>
        <v>0.55728999999999995</v>
      </c>
      <c r="G18" s="139">
        <v>0</v>
      </c>
      <c r="J18" s="6">
        <v>2020</v>
      </c>
      <c r="K18" s="17">
        <f>VLOOKUP(A1,'2020'!A40:B210,2,FALSE)</f>
        <v>792550</v>
      </c>
      <c r="L18" s="17">
        <f>VLOOKUP(A1,'2020'!A40:C210,3,FALSE)</f>
        <v>8398669</v>
      </c>
      <c r="M18" s="23">
        <f>VLOOKUP(A1,'2020'!A40:D210,4,FALSE)</f>
        <v>79255000</v>
      </c>
      <c r="N18" s="6"/>
      <c r="O18" s="6"/>
    </row>
    <row r="19" spans="1:17" x14ac:dyDescent="0.2">
      <c r="A19" s="13">
        <v>2021</v>
      </c>
      <c r="B19" s="26">
        <f>VLOOKUP(A1,'2021'!A40:E210,5,FALSE)</f>
        <v>9077915</v>
      </c>
      <c r="C19" s="26">
        <v>17413000</v>
      </c>
      <c r="D19" s="26">
        <f>VLOOKUP(A1,'2021'!A40:F210,6,FALSE)</f>
        <v>24007</v>
      </c>
      <c r="E19" s="26">
        <v>340000</v>
      </c>
      <c r="F19" s="4">
        <f>D19/E19</f>
        <v>7.0608823529411766E-2</v>
      </c>
      <c r="G19" s="140"/>
      <c r="J19" s="6">
        <v>2021</v>
      </c>
      <c r="K19" s="17">
        <f>VLOOKUP(A1,'2021'!A40:B210,2,FALSE)</f>
        <v>792550</v>
      </c>
      <c r="L19" s="17">
        <f>VLOOKUP(A1,'2021'!A40:C210,3,FALSE)</f>
        <v>8247560</v>
      </c>
      <c r="M19" s="23">
        <f>VLOOKUP(A1,'2021'!A40:D210,4,FALSE)</f>
        <v>79255000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14536948</v>
      </c>
      <c r="C20" s="26">
        <v>15010000</v>
      </c>
      <c r="D20" s="26">
        <f>VLOOKUP(A1,'2022'!A40:F210,6,FALSE)</f>
        <v>20712</v>
      </c>
      <c r="E20" s="26">
        <v>20000</v>
      </c>
      <c r="F20" s="4">
        <f>D20/E20</f>
        <v>1.0356000000000001</v>
      </c>
      <c r="G20" s="140"/>
      <c r="J20" s="13">
        <v>2022</v>
      </c>
      <c r="K20" s="17">
        <f>VLOOKUP(A1,'2022'!A40:B210,2,FALSE)</f>
        <v>788308</v>
      </c>
      <c r="L20" s="17">
        <f>VLOOKUP(A1,'2022'!A40:C210,3,FALSE)</f>
        <v>8213962</v>
      </c>
      <c r="M20" s="23">
        <f>VLOOKUP(A1,'2022'!A40:D210,4,FALSE)</f>
        <v>78830800</v>
      </c>
      <c r="N20" s="23"/>
      <c r="O20" s="6"/>
    </row>
    <row r="21" spans="1:17" x14ac:dyDescent="0.2">
      <c r="A21" s="13">
        <v>2023</v>
      </c>
      <c r="B21" s="3">
        <f>VLOOKUP(A1,'2023'!A40:E210,5,FALSE)</f>
        <v>0</v>
      </c>
      <c r="C21" s="3">
        <v>16249000</v>
      </c>
      <c r="D21" s="26">
        <f>VLOOKUP(A1,'2023'!A40:F210,6,FALSE)</f>
        <v>0</v>
      </c>
      <c r="E21" s="3">
        <v>233000</v>
      </c>
      <c r="F21" s="4">
        <f>D21/E21</f>
        <v>0</v>
      </c>
      <c r="G21" s="141"/>
      <c r="J21" s="13">
        <v>2023</v>
      </c>
      <c r="K21" s="17">
        <f>VLOOKUP(A1,'2023'!A40:B210,2,FALSE)</f>
        <v>0</v>
      </c>
      <c r="L21" s="17">
        <f>VLOOKUP(A1,'2023'!A40:C210,3,FALSE)</f>
        <v>0</v>
      </c>
      <c r="M21" s="23">
        <f>VLOOKUP(A1,'2023'!A40:D210,4,FALSE)</f>
        <v>99930000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0</v>
      </c>
      <c r="L22" s="17">
        <f>L21</f>
        <v>0</v>
      </c>
      <c r="M22" s="23">
        <f>M21</f>
        <v>99930000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 t="e">
        <f>K26-K26*(100%-(VLOOKUP(B31,J18:K21,2,FALSE)/K22))</f>
        <v>#DIV/0!</v>
      </c>
      <c r="M26" s="60" t="e">
        <f>K26-K26*(100%-(VLOOKUP(B31,J18:L21,3,FALSE)/L22))</f>
        <v>#DIV/0!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 t="e">
        <f>K27-K27*(100%-(VLOOKUP(B31,J18:K21,2,FALSE)/K22))</f>
        <v>#DIV/0!</v>
      </c>
      <c r="M27" s="60" t="e">
        <f>K27-K27*(100%-(VLOOKUP(B31,J18:L21,3,FALSE)/L22))</f>
        <v>#DIV/0!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2020</v>
      </c>
      <c r="C31" s="60"/>
      <c r="D31" s="26">
        <f>VLOOKUP(B31,A18:D21,4,FALSE)</f>
        <v>334374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1.8806864805363754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2.3316321424997501</v>
      </c>
      <c r="L32" s="13" t="e">
        <f>E22/N22*1000</f>
        <v>#DIV/0!</v>
      </c>
      <c r="N32" s="130" t="s">
        <v>71</v>
      </c>
      <c r="O32" s="131"/>
      <c r="P32" s="74">
        <f>K31*P26</f>
        <v>23.583808465926147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29.238667066946864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84.133223256279393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E6A19F-8D58-074D-8257-20ED6CBF8E16}">
  <sheetPr codeName="Sheet120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170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835640</v>
      </c>
      <c r="D3" s="45">
        <v>-712555</v>
      </c>
      <c r="E3" s="45">
        <v>123085</v>
      </c>
      <c r="F3" s="45">
        <v>-693</v>
      </c>
      <c r="G3" s="45">
        <v>-40164</v>
      </c>
      <c r="H3" s="45">
        <v>48782</v>
      </c>
      <c r="I3" s="77">
        <f t="shared" ref="I3:I5" si="0">H3/$M$21*1000</f>
        <v>0.13652923889435731</v>
      </c>
      <c r="J3" s="45">
        <v>3765504</v>
      </c>
      <c r="K3" s="45">
        <v>9727641</v>
      </c>
      <c r="L3" s="45">
        <v>5962137</v>
      </c>
      <c r="M3" s="45">
        <v>5689694</v>
      </c>
      <c r="N3" s="45">
        <v>3009318</v>
      </c>
      <c r="O3" s="45">
        <v>795274</v>
      </c>
      <c r="P3" s="45">
        <v>4144430</v>
      </c>
      <c r="Q3" s="45">
        <v>725625</v>
      </c>
      <c r="R3" s="45">
        <v>15150</v>
      </c>
      <c r="S3" s="45">
        <v>100815</v>
      </c>
      <c r="T3" s="45">
        <v>-92151</v>
      </c>
      <c r="U3" s="45">
        <v>-82127</v>
      </c>
      <c r="V3" s="45">
        <v>-73462</v>
      </c>
    </row>
    <row r="4" spans="1:22" x14ac:dyDescent="0.2">
      <c r="B4" t="s">
        <v>21</v>
      </c>
      <c r="C4" s="45">
        <v>711101</v>
      </c>
      <c r="D4" s="45">
        <v>-632279</v>
      </c>
      <c r="E4" s="45">
        <v>78822</v>
      </c>
      <c r="F4" s="45">
        <v>-610</v>
      </c>
      <c r="G4" s="45">
        <v>-53030</v>
      </c>
      <c r="H4" s="45">
        <v>30144</v>
      </c>
      <c r="I4" s="77">
        <f t="shared" si="0"/>
        <v>8.4365900890318299E-2</v>
      </c>
      <c r="J4" s="45">
        <v>3718503</v>
      </c>
      <c r="K4" s="45">
        <v>9676194</v>
      </c>
      <c r="L4" s="45">
        <v>5957690</v>
      </c>
      <c r="M4" s="45">
        <v>5665735</v>
      </c>
      <c r="N4" s="45">
        <v>3306794</v>
      </c>
      <c r="O4" s="45">
        <v>929585</v>
      </c>
      <c r="P4" s="45">
        <v>3886328</v>
      </c>
      <c r="Q4" s="45">
        <v>799087</v>
      </c>
      <c r="R4" s="45">
        <v>15650</v>
      </c>
      <c r="S4" s="45">
        <v>304338</v>
      </c>
      <c r="T4" s="45">
        <v>843819</v>
      </c>
      <c r="U4" s="45">
        <v>-620607</v>
      </c>
      <c r="V4" s="45">
        <v>527549</v>
      </c>
    </row>
    <row r="5" spans="1:22" x14ac:dyDescent="0.2">
      <c r="B5" t="s">
        <v>22</v>
      </c>
      <c r="C5" s="45">
        <v>617390</v>
      </c>
      <c r="D5" s="45">
        <v>-504327</v>
      </c>
      <c r="E5" s="45">
        <v>113062</v>
      </c>
      <c r="F5" s="45">
        <v>-263</v>
      </c>
      <c r="G5" s="45">
        <v>-79821</v>
      </c>
      <c r="H5" s="45">
        <v>34013</v>
      </c>
      <c r="I5" s="77">
        <f t="shared" si="0"/>
        <v>9.5194313527813046E-2</v>
      </c>
      <c r="J5" s="45">
        <v>3689264</v>
      </c>
      <c r="K5" s="45">
        <v>9648257</v>
      </c>
      <c r="L5" s="45">
        <v>5958993</v>
      </c>
      <c r="M5" s="45">
        <v>5389108</v>
      </c>
      <c r="N5" s="45">
        <v>2929126</v>
      </c>
      <c r="O5" s="45">
        <v>908409</v>
      </c>
      <c r="P5" s="45">
        <v>3767076</v>
      </c>
      <c r="Q5" s="45">
        <v>271556</v>
      </c>
      <c r="R5" s="45">
        <v>417322</v>
      </c>
      <c r="S5" s="45">
        <v>-44925</v>
      </c>
      <c r="T5" s="45">
        <v>-607367</v>
      </c>
      <c r="U5" s="45">
        <v>841378</v>
      </c>
      <c r="V5" s="45">
        <v>189085</v>
      </c>
    </row>
    <row r="6" spans="1:22" x14ac:dyDescent="0.2">
      <c r="B6" t="s">
        <v>23</v>
      </c>
      <c r="C6" s="45">
        <v>460016</v>
      </c>
      <c r="D6" s="45">
        <v>-374100</v>
      </c>
      <c r="E6" s="45">
        <v>85916</v>
      </c>
      <c r="F6" s="45">
        <v>-286</v>
      </c>
      <c r="G6" s="45">
        <v>-38165</v>
      </c>
      <c r="H6" s="45">
        <v>41016</v>
      </c>
      <c r="I6" s="77">
        <f>H6/$M$21*1000</f>
        <v>0.11479404826556845</v>
      </c>
      <c r="J6" s="45">
        <v>2534907</v>
      </c>
      <c r="K6" s="45">
        <v>8346920</v>
      </c>
      <c r="L6" s="45">
        <v>5812012</v>
      </c>
      <c r="M6" s="45">
        <v>4381907</v>
      </c>
      <c r="N6" s="45">
        <v>2794488</v>
      </c>
      <c r="O6" s="45">
        <v>884340</v>
      </c>
      <c r="P6" s="45">
        <v>3260573</v>
      </c>
      <c r="Q6" s="45">
        <v>82452</v>
      </c>
      <c r="R6" s="45">
        <v>126166</v>
      </c>
      <c r="S6" s="45">
        <v>76535</v>
      </c>
      <c r="T6" s="45">
        <v>-202811</v>
      </c>
      <c r="U6" s="45">
        <v>1394</v>
      </c>
      <c r="V6" s="45">
        <v>-124880</v>
      </c>
    </row>
    <row r="7" spans="1:22" x14ac:dyDescent="0.2">
      <c r="B7" t="s">
        <v>110</v>
      </c>
      <c r="C7" s="45">
        <v>928771</v>
      </c>
      <c r="D7" s="45">
        <v>-805121</v>
      </c>
      <c r="E7" s="45">
        <v>123649</v>
      </c>
      <c r="F7" s="45">
        <v>-2149</v>
      </c>
      <c r="G7" s="45">
        <v>-50534</v>
      </c>
      <c r="H7" s="45">
        <v>58281</v>
      </c>
      <c r="I7" s="77">
        <f t="shared" ref="I7:I9" si="1">H7/$M$20*1000</f>
        <v>0.25935148769123739</v>
      </c>
      <c r="J7" s="45">
        <v>2513217</v>
      </c>
      <c r="K7" s="45">
        <v>8447458</v>
      </c>
      <c r="L7" s="45">
        <v>5934240</v>
      </c>
      <c r="M7" s="45">
        <v>4567656</v>
      </c>
      <c r="N7" s="45">
        <v>2964775</v>
      </c>
      <c r="O7" s="45">
        <v>786105</v>
      </c>
      <c r="P7" s="45">
        <v>3507244</v>
      </c>
      <c r="Q7" s="45">
        <v>227420</v>
      </c>
      <c r="R7" s="45">
        <v>29466</v>
      </c>
      <c r="S7" s="45">
        <v>37781</v>
      </c>
      <c r="T7" s="45">
        <v>-57740</v>
      </c>
      <c r="U7" s="45">
        <v>-30049</v>
      </c>
      <c r="V7" s="45">
        <v>-50008</v>
      </c>
    </row>
    <row r="8" spans="1:22" x14ac:dyDescent="0.2">
      <c r="B8" t="s">
        <v>109</v>
      </c>
      <c r="C8" s="45">
        <v>668164</v>
      </c>
      <c r="D8" s="45">
        <v>-588619</v>
      </c>
      <c r="E8" s="45">
        <v>79545</v>
      </c>
      <c r="F8" s="45">
        <v>-589</v>
      </c>
      <c r="G8" s="45">
        <v>-50476</v>
      </c>
      <c r="H8" s="45">
        <v>25814</v>
      </c>
      <c r="I8" s="77">
        <f t="shared" si="1"/>
        <v>0.1148727596173985</v>
      </c>
      <c r="J8" s="45">
        <v>2455029</v>
      </c>
      <c r="K8" s="45">
        <v>8405899</v>
      </c>
      <c r="L8" s="45">
        <v>5950869</v>
      </c>
      <c r="M8" s="45">
        <v>4527940</v>
      </c>
      <c r="N8" s="45">
        <v>2971173</v>
      </c>
      <c r="O8" s="45">
        <v>789699</v>
      </c>
      <c r="P8" s="45">
        <v>3407883</v>
      </c>
      <c r="Q8" s="45">
        <v>277429</v>
      </c>
      <c r="R8" s="45">
        <v>31398</v>
      </c>
      <c r="S8" s="45">
        <v>292297</v>
      </c>
      <c r="T8" s="45">
        <v>362854</v>
      </c>
      <c r="U8" s="45">
        <v>-464483</v>
      </c>
      <c r="V8" s="45">
        <v>190668</v>
      </c>
    </row>
    <row r="9" spans="1:22" x14ac:dyDescent="0.2">
      <c r="B9" t="s">
        <v>108</v>
      </c>
      <c r="C9" s="45">
        <v>783402</v>
      </c>
      <c r="D9" s="45">
        <v>-683056</v>
      </c>
      <c r="E9" s="45">
        <v>100346</v>
      </c>
      <c r="F9" s="45">
        <v>-519</v>
      </c>
      <c r="G9" s="45">
        <v>-37378</v>
      </c>
      <c r="H9" s="45">
        <v>44182</v>
      </c>
      <c r="I9" s="77">
        <f t="shared" si="1"/>
        <v>0.19661068665901837</v>
      </c>
      <c r="J9" s="45">
        <v>2417566</v>
      </c>
      <c r="K9" s="45">
        <v>8541858</v>
      </c>
      <c r="L9" s="45">
        <v>6124291</v>
      </c>
      <c r="M9" s="45">
        <v>4518167</v>
      </c>
      <c r="N9" s="45">
        <v>3153815</v>
      </c>
      <c r="O9" s="45">
        <v>809182</v>
      </c>
      <c r="P9" s="45">
        <v>3612070</v>
      </c>
      <c r="Q9" s="45">
        <v>86700</v>
      </c>
      <c r="R9" s="45">
        <v>2541</v>
      </c>
      <c r="S9" s="45">
        <v>-175482</v>
      </c>
      <c r="T9" s="45">
        <v>67873</v>
      </c>
      <c r="U9" s="45">
        <v>58099</v>
      </c>
      <c r="V9" s="45">
        <v>-49510</v>
      </c>
    </row>
    <row r="10" spans="1:22" x14ac:dyDescent="0.2">
      <c r="B10" t="s">
        <v>107</v>
      </c>
      <c r="C10" s="45">
        <v>427199</v>
      </c>
      <c r="D10" s="45">
        <v>-350838</v>
      </c>
      <c r="E10" s="45">
        <v>76360</v>
      </c>
      <c r="F10" s="45">
        <v>-455</v>
      </c>
      <c r="G10" s="45">
        <v>-45436</v>
      </c>
      <c r="H10" s="45">
        <v>31844</v>
      </c>
      <c r="I10" s="77">
        <f>H10/$M$20*1000</f>
        <v>0.14170636698134492</v>
      </c>
      <c r="J10" s="45">
        <v>2434701</v>
      </c>
      <c r="K10" s="45">
        <v>8351389</v>
      </c>
      <c r="L10" s="45">
        <v>5916688</v>
      </c>
      <c r="M10" s="45">
        <v>4514357</v>
      </c>
      <c r="N10" s="45">
        <v>2926529</v>
      </c>
      <c r="O10" s="45">
        <v>1417183</v>
      </c>
      <c r="P10" s="45">
        <v>2285087</v>
      </c>
      <c r="Q10" s="45">
        <v>136271</v>
      </c>
      <c r="R10" s="45">
        <v>670349</v>
      </c>
      <c r="S10" s="45">
        <v>-177812</v>
      </c>
      <c r="T10" s="45">
        <v>-770584</v>
      </c>
      <c r="U10" s="45">
        <v>967710</v>
      </c>
      <c r="V10" s="45">
        <v>19313</v>
      </c>
    </row>
    <row r="11" spans="1:22" x14ac:dyDescent="0.2">
      <c r="B11" t="s">
        <v>106</v>
      </c>
      <c r="C11" s="45">
        <v>517486</v>
      </c>
      <c r="D11" s="45">
        <v>-402537</v>
      </c>
      <c r="E11" s="45">
        <v>114948</v>
      </c>
      <c r="F11" s="45">
        <v>-180</v>
      </c>
      <c r="G11" s="45">
        <v>-59521</v>
      </c>
      <c r="H11" s="45">
        <v>9958</v>
      </c>
      <c r="I11" s="77"/>
      <c r="J11" s="45">
        <v>1283041</v>
      </c>
      <c r="K11" s="45">
        <v>7942427</v>
      </c>
      <c r="L11" s="45">
        <v>6659386</v>
      </c>
      <c r="M11" s="45">
        <v>4079823</v>
      </c>
      <c r="N11" s="45">
        <v>3531539</v>
      </c>
      <c r="O11" s="45">
        <v>1261871</v>
      </c>
      <c r="P11" s="45">
        <v>2570127</v>
      </c>
      <c r="Q11" s="45">
        <v>190968</v>
      </c>
      <c r="R11" s="45">
        <v>52543</v>
      </c>
      <c r="S11" s="45">
        <v>216908</v>
      </c>
      <c r="T11" s="45">
        <v>-58065</v>
      </c>
      <c r="U11" s="45">
        <v>-62750</v>
      </c>
      <c r="V11" s="45">
        <v>96093</v>
      </c>
    </row>
    <row r="12" spans="1:22" x14ac:dyDescent="0.2">
      <c r="B12" t="s">
        <v>105</v>
      </c>
      <c r="C12" s="45">
        <v>460089</v>
      </c>
      <c r="D12" s="45">
        <v>-394407</v>
      </c>
      <c r="E12" s="45">
        <v>65682</v>
      </c>
      <c r="F12" s="45">
        <v>-61</v>
      </c>
      <c r="G12" s="45">
        <v>-24185</v>
      </c>
      <c r="H12" s="45">
        <v>11291</v>
      </c>
      <c r="I12" s="77"/>
      <c r="J12" s="45">
        <v>1272281</v>
      </c>
      <c r="K12" s="45">
        <v>7993095</v>
      </c>
      <c r="L12" s="45">
        <v>6720814</v>
      </c>
      <c r="M12" s="45">
        <v>4102107</v>
      </c>
      <c r="N12" s="45">
        <v>3818229</v>
      </c>
      <c r="O12" s="45">
        <v>1292753</v>
      </c>
      <c r="P12" s="45">
        <v>2628136</v>
      </c>
      <c r="Q12" s="45">
        <v>94875</v>
      </c>
      <c r="R12" s="45">
        <v>51907</v>
      </c>
      <c r="S12" s="45">
        <v>-90705</v>
      </c>
      <c r="T12" s="45">
        <v>-288331</v>
      </c>
      <c r="U12" s="45">
        <v>298149</v>
      </c>
      <c r="V12" s="45">
        <v>-80887</v>
      </c>
    </row>
    <row r="13" spans="1:22" x14ac:dyDescent="0.2">
      <c r="B13" t="s">
        <v>104</v>
      </c>
      <c r="C13" s="45">
        <v>467055</v>
      </c>
      <c r="D13" s="45">
        <v>-355148</v>
      </c>
      <c r="E13" s="45">
        <v>111907</v>
      </c>
      <c r="F13" s="45">
        <v>-49</v>
      </c>
      <c r="G13" s="45">
        <v>-74016</v>
      </c>
      <c r="H13" s="45">
        <v>17705</v>
      </c>
      <c r="J13" s="45">
        <v>1259187</v>
      </c>
      <c r="K13" s="45">
        <v>7611662</v>
      </c>
      <c r="L13" s="45">
        <v>6352475</v>
      </c>
      <c r="M13" s="45">
        <v>3737389</v>
      </c>
      <c r="N13" s="45">
        <v>3353450</v>
      </c>
      <c r="O13" s="45">
        <v>1261930</v>
      </c>
      <c r="P13" s="45">
        <v>2226853</v>
      </c>
      <c r="Q13" s="45">
        <v>175734</v>
      </c>
      <c r="R13" s="45">
        <v>51754</v>
      </c>
      <c r="S13" s="45">
        <v>29508</v>
      </c>
      <c r="T13" s="45">
        <v>263254</v>
      </c>
      <c r="U13" s="45">
        <v>-335771</v>
      </c>
      <c r="V13" s="45">
        <v>-43008</v>
      </c>
    </row>
    <row r="14" spans="1:22" x14ac:dyDescent="0.2">
      <c r="B14" t="s">
        <v>103</v>
      </c>
      <c r="C14" s="45">
        <v>367521</v>
      </c>
      <c r="D14" s="45">
        <v>-289699</v>
      </c>
      <c r="E14" s="45">
        <v>77821</v>
      </c>
      <c r="F14" s="45">
        <v>-109</v>
      </c>
      <c r="G14" s="45">
        <v>-47715</v>
      </c>
      <c r="H14" s="45">
        <v>22251</v>
      </c>
      <c r="J14" s="45">
        <v>1179686</v>
      </c>
      <c r="K14" s="45">
        <v>7416205</v>
      </c>
      <c r="L14" s="45">
        <v>6236518</v>
      </c>
      <c r="M14" s="45">
        <v>3633910</v>
      </c>
      <c r="N14" s="45">
        <v>3338374</v>
      </c>
      <c r="O14" s="45">
        <v>826938</v>
      </c>
      <c r="P14" s="45">
        <v>2527767</v>
      </c>
      <c r="Q14" s="45">
        <v>218770</v>
      </c>
      <c r="R14" s="45">
        <v>57821</v>
      </c>
      <c r="S14" s="45">
        <v>47047</v>
      </c>
      <c r="T14" s="45">
        <v>21045</v>
      </c>
      <c r="U14" s="45">
        <v>-53021</v>
      </c>
      <c r="V14" s="45">
        <v>15071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2089845</v>
      </c>
      <c r="C18" s="26">
        <v>3050000</v>
      </c>
      <c r="D18" s="26">
        <f>VLOOKUP(A1,'2020'!A40:F210,6,FALSE)</f>
        <v>63628</v>
      </c>
      <c r="E18" s="26">
        <v>200000</v>
      </c>
      <c r="F18" s="4">
        <f>D18/E18</f>
        <v>0.31813999999999998</v>
      </c>
      <c r="G18" s="139">
        <v>0</v>
      </c>
      <c r="J18" s="6">
        <v>2020</v>
      </c>
      <c r="K18" s="17">
        <f>VLOOKUP(A1,'2020'!A40:B210,2,FALSE)</f>
        <v>1000000</v>
      </c>
      <c r="L18" s="17">
        <f>VLOOKUP(A1,'2020'!A40:C210,3,FALSE)</f>
        <v>1160149</v>
      </c>
      <c r="M18" s="23">
        <f>VLOOKUP(A1,'2020'!A40:D210,4,FALSE)</f>
        <v>100000000</v>
      </c>
      <c r="N18" s="6"/>
      <c r="O18" s="6"/>
    </row>
    <row r="19" spans="1:17" x14ac:dyDescent="0.2">
      <c r="A19" s="13">
        <v>2021</v>
      </c>
      <c r="B19" s="26">
        <f>VLOOKUP(A1,'2021'!A40:E210,5,FALSE)</f>
        <v>1885076</v>
      </c>
      <c r="C19" s="26">
        <v>3400000</v>
      </c>
      <c r="D19" s="26">
        <f>VLOOKUP(A1,'2021'!A40:F210,6,FALSE)</f>
        <v>63051</v>
      </c>
      <c r="E19" s="26">
        <v>200000</v>
      </c>
      <c r="F19" s="4">
        <f>D19/E19</f>
        <v>0.31525500000000001</v>
      </c>
      <c r="G19" s="140"/>
      <c r="J19" s="6">
        <v>2021</v>
      </c>
      <c r="K19" s="17">
        <f>VLOOKUP(A1,'2021'!A40:B210,2,FALSE)</f>
        <v>1123591</v>
      </c>
      <c r="L19" s="17">
        <f>VLOOKUP(A1,'2021'!A40:C210,3,FALSE)</f>
        <v>1280607</v>
      </c>
      <c r="M19" s="23">
        <f>VLOOKUP(A1,'2021'!A40:D210,4,FALSE)</f>
        <v>112359101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2975856</v>
      </c>
      <c r="C20" s="26">
        <v>3000000</v>
      </c>
      <c r="D20" s="26">
        <f>VLOOKUP(A1,'2022'!A40:F210,6,FALSE)</f>
        <v>168090</v>
      </c>
      <c r="E20" s="26">
        <v>300000</v>
      </c>
      <c r="F20" s="4">
        <f>D20/E20</f>
        <v>0.56030000000000002</v>
      </c>
      <c r="G20" s="140"/>
      <c r="J20" s="13">
        <v>2022</v>
      </c>
      <c r="K20" s="17">
        <f>VLOOKUP(A1,'2022'!A40:B210,2,FALSE)</f>
        <v>2247182</v>
      </c>
      <c r="L20" s="17">
        <f>VLOOKUP(A1,'2022'!A40:C210,3,FALSE)</f>
        <v>2513217</v>
      </c>
      <c r="M20" s="23">
        <f>VLOOKUP(A1,'2022'!A40:D210,4,FALSE)</f>
        <v>224718202</v>
      </c>
      <c r="N20" s="23"/>
      <c r="O20" s="6"/>
    </row>
    <row r="21" spans="1:17" x14ac:dyDescent="0.2">
      <c r="A21" s="13">
        <v>2023</v>
      </c>
      <c r="B21" s="3">
        <f>VLOOKUP(A1,'2023'!A40:E210,5,FALSE)</f>
        <v>2624150</v>
      </c>
      <c r="C21" s="3">
        <v>4500000</v>
      </c>
      <c r="D21" s="26">
        <f>VLOOKUP(A1,'2023'!A40:F210,6,FALSE)</f>
        <v>152234</v>
      </c>
      <c r="E21" s="3">
        <v>330000</v>
      </c>
      <c r="F21" s="4">
        <f>D21/E21</f>
        <v>0.46131515151515151</v>
      </c>
      <c r="G21" s="141"/>
      <c r="J21" s="13">
        <v>2023</v>
      </c>
      <c r="K21" s="17">
        <f>VLOOKUP(A1,'2023'!A40:B210,2,FALSE)</f>
        <v>3573007</v>
      </c>
      <c r="L21" s="17">
        <f>VLOOKUP(A1,'2023'!A40:C210,3,FALSE)</f>
        <v>3765504</v>
      </c>
      <c r="M21" s="23">
        <f>VLOOKUP(A1,'2023'!A40:D210,4,FALSE)</f>
        <v>357300754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3573007</v>
      </c>
      <c r="L22" s="17">
        <f>L21</f>
        <v>3765504</v>
      </c>
      <c r="M22" s="23">
        <f>M21</f>
        <v>357300754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2022</v>
      </c>
      <c r="C31" s="60">
        <v>26000</v>
      </c>
      <c r="D31" s="26">
        <f>VLOOKUP(B31,A18:D21,4,FALSE)</f>
        <v>168090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0.4308835015780571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0.92359166977856422</v>
      </c>
      <c r="L32" s="13" t="e">
        <f>E22/N22*1000</f>
        <v>#DIV/0!</v>
      </c>
      <c r="N32" s="130" t="s">
        <v>71</v>
      </c>
      <c r="O32" s="131"/>
      <c r="P32" s="74">
        <f>K31*P26</f>
        <v>5.4032791097888353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11.581839539023195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10.5387518997511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B41048-7093-304A-AF3D-8C102397EAD8}">
  <sheetPr codeName="Sheet121"/>
  <dimension ref="A1:V32"/>
  <sheetViews>
    <sheetView topLeftCell="A11"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284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I3" s="77" t="e">
        <f t="shared" ref="I3:I5" si="0">H3/$M$21*1000</f>
        <v>#DIV/0!</v>
      </c>
    </row>
    <row r="4" spans="1:22" x14ac:dyDescent="0.2">
      <c r="I4" s="77" t="e">
        <f t="shared" si="0"/>
        <v>#DIV/0!</v>
      </c>
    </row>
    <row r="5" spans="1:22" x14ac:dyDescent="0.2">
      <c r="I5" s="77" t="e">
        <f t="shared" si="0"/>
        <v>#DIV/0!</v>
      </c>
    </row>
    <row r="6" spans="1:22" x14ac:dyDescent="0.2">
      <c r="I6" s="77" t="e">
        <f>H6/$M$21*1000</f>
        <v>#DIV/0!</v>
      </c>
    </row>
    <row r="7" spans="1:22" x14ac:dyDescent="0.2">
      <c r="I7" s="77" t="e">
        <f t="shared" ref="I7:I9" si="1">H7/$M$20*1000</f>
        <v>#DIV/0!</v>
      </c>
    </row>
    <row r="8" spans="1:22" x14ac:dyDescent="0.2">
      <c r="I8" s="77" t="e">
        <f t="shared" si="1"/>
        <v>#DIV/0!</v>
      </c>
    </row>
    <row r="9" spans="1:22" x14ac:dyDescent="0.2">
      <c r="I9" s="77" t="e">
        <f t="shared" si="1"/>
        <v>#DIV/0!</v>
      </c>
    </row>
    <row r="10" spans="1:22" x14ac:dyDescent="0.2">
      <c r="I10" s="77" t="e">
        <f>H10/$M$20*1000</f>
        <v>#DIV/0!</v>
      </c>
    </row>
    <row r="11" spans="1:22" x14ac:dyDescent="0.2">
      <c r="I11" s="77"/>
    </row>
    <row r="12" spans="1:22" x14ac:dyDescent="0.2">
      <c r="I12" s="77"/>
    </row>
    <row r="17" spans="1:17" x14ac:dyDescent="0.2">
      <c r="A17" t="s">
        <v>298</v>
      </c>
    </row>
    <row r="22" spans="1:17" x14ac:dyDescent="0.2">
      <c r="K22">
        <f>K21</f>
        <v>0</v>
      </c>
    </row>
    <row r="26" spans="1:17" x14ac:dyDescent="0.2"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1:17" x14ac:dyDescent="0.2"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1:17" x14ac:dyDescent="0.2">
      <c r="K31" s="86" t="e">
        <f>SUM(I3:I6)</f>
        <v>#DIV/0!</v>
      </c>
      <c r="L31" t="e">
        <f>K31*(M22/N22)</f>
        <v>#DIV/0!</v>
      </c>
    </row>
    <row r="32" spans="1:17" x14ac:dyDescent="0.2">
      <c r="L32" t="e">
        <f>E22/N22*1000</f>
        <v>#DIV/0!</v>
      </c>
      <c r="P32" s="73"/>
      <c r="Q32" s="73"/>
    </row>
  </sheetData>
  <mergeCells count="4">
    <mergeCell ref="A1:B1"/>
    <mergeCell ref="C1:H1"/>
    <mergeCell ref="J1:R1"/>
    <mergeCell ref="S1:V1"/>
  </mergeCells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742E9-8429-8E4D-8B0A-467689C5C15B}">
  <sheetPr codeName="Sheet122"/>
  <dimension ref="A1:V32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166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I3" s="77" t="e">
        <f t="shared" ref="I3:I5" si="0">H3/$M$21*1000</f>
        <v>#DIV/0!</v>
      </c>
    </row>
    <row r="4" spans="1:22" x14ac:dyDescent="0.2">
      <c r="I4" s="77" t="e">
        <f t="shared" si="0"/>
        <v>#DIV/0!</v>
      </c>
    </row>
    <row r="5" spans="1:22" x14ac:dyDescent="0.2">
      <c r="I5" s="77" t="e">
        <f t="shared" si="0"/>
        <v>#DIV/0!</v>
      </c>
    </row>
    <row r="6" spans="1:22" x14ac:dyDescent="0.2">
      <c r="I6" s="77" t="e">
        <f>H6/$M$21*1000</f>
        <v>#DIV/0!</v>
      </c>
    </row>
    <row r="7" spans="1:22" x14ac:dyDescent="0.2">
      <c r="I7" s="77" t="e">
        <f t="shared" ref="I7:I9" si="1">H7/$M$20*1000</f>
        <v>#DIV/0!</v>
      </c>
    </row>
    <row r="8" spans="1:22" x14ac:dyDescent="0.2">
      <c r="I8" s="77" t="e">
        <f t="shared" si="1"/>
        <v>#DIV/0!</v>
      </c>
    </row>
    <row r="9" spans="1:22" x14ac:dyDescent="0.2">
      <c r="I9" s="77" t="e">
        <f t="shared" si="1"/>
        <v>#DIV/0!</v>
      </c>
    </row>
    <row r="10" spans="1:22" x14ac:dyDescent="0.2">
      <c r="I10" s="77" t="e">
        <f>H10/$M$20*1000</f>
        <v>#DIV/0!</v>
      </c>
    </row>
    <row r="11" spans="1:22" x14ac:dyDescent="0.2">
      <c r="I11" s="77"/>
    </row>
    <row r="12" spans="1:22" x14ac:dyDescent="0.2">
      <c r="I12" s="77"/>
    </row>
    <row r="22" spans="11:17" x14ac:dyDescent="0.2">
      <c r="K22">
        <f>K21</f>
        <v>0</v>
      </c>
    </row>
    <row r="26" spans="11:17" x14ac:dyDescent="0.2"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11:17" x14ac:dyDescent="0.2"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11:17" x14ac:dyDescent="0.2">
      <c r="K31" s="86" t="e">
        <f>SUM(I3:I6)</f>
        <v>#DIV/0!</v>
      </c>
      <c r="L31" t="e">
        <f>K31*(M22/N22)</f>
        <v>#DIV/0!</v>
      </c>
    </row>
    <row r="32" spans="11:17" x14ac:dyDescent="0.2">
      <c r="L32" t="e">
        <f>E22/N22*1000</f>
        <v>#DIV/0!</v>
      </c>
      <c r="P32" s="73"/>
      <c r="Q32" s="73"/>
    </row>
  </sheetData>
  <mergeCells count="4">
    <mergeCell ref="A1:B1"/>
    <mergeCell ref="C1:H1"/>
    <mergeCell ref="J1:R1"/>
    <mergeCell ref="S1:V1"/>
  </mergeCells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366D2-182E-EE49-AF7E-70BDCD35C47E}">
  <sheetPr codeName="Sheet123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301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769870</v>
      </c>
      <c r="D3" s="45">
        <v>-323314</v>
      </c>
      <c r="E3" s="45">
        <v>409247</v>
      </c>
      <c r="F3" s="45">
        <v>-33696</v>
      </c>
      <c r="G3" s="45">
        <v>-394309</v>
      </c>
      <c r="H3" s="45">
        <v>122736</v>
      </c>
      <c r="I3" s="77">
        <f t="shared" ref="I3:I5" si="0">H3/$M$21*1000</f>
        <v>0.38552581982661138</v>
      </c>
      <c r="J3" s="45">
        <v>8516766</v>
      </c>
      <c r="K3" s="45">
        <v>33244869</v>
      </c>
      <c r="L3" s="45">
        <v>24728102</v>
      </c>
      <c r="M3" s="45">
        <v>6975400</v>
      </c>
      <c r="N3" s="45">
        <v>8191511</v>
      </c>
      <c r="O3" s="45">
        <v>616138</v>
      </c>
      <c r="P3" s="45">
        <v>4099993</v>
      </c>
      <c r="Q3" s="45">
        <v>1190879</v>
      </c>
      <c r="R3" s="45">
        <v>996184</v>
      </c>
      <c r="S3" s="45">
        <v>0</v>
      </c>
      <c r="T3" s="45">
        <v>0</v>
      </c>
      <c r="U3" s="45">
        <v>0</v>
      </c>
      <c r="V3" s="45">
        <v>0</v>
      </c>
    </row>
    <row r="4" spans="1:22" x14ac:dyDescent="0.2">
      <c r="B4" t="s">
        <v>21</v>
      </c>
      <c r="C4" s="45">
        <v>761191</v>
      </c>
      <c r="D4" s="45">
        <v>-466340</v>
      </c>
      <c r="E4" s="45">
        <v>265725</v>
      </c>
      <c r="F4" s="45">
        <v>-12914</v>
      </c>
      <c r="G4" s="45">
        <v>-267933</v>
      </c>
      <c r="H4" s="45">
        <v>21507</v>
      </c>
      <c r="I4" s="77">
        <f t="shared" si="0"/>
        <v>6.7555597436863929E-2</v>
      </c>
      <c r="J4" s="45">
        <v>8058010</v>
      </c>
      <c r="K4" s="45">
        <v>26080624</v>
      </c>
      <c r="L4" s="45">
        <v>18022614</v>
      </c>
      <c r="M4" s="45">
        <v>7422706</v>
      </c>
      <c r="N4" s="45">
        <v>8112402</v>
      </c>
      <c r="O4" s="45">
        <v>576254</v>
      </c>
      <c r="P4" s="45">
        <v>5452969</v>
      </c>
      <c r="Q4" s="45">
        <v>307764</v>
      </c>
      <c r="R4" s="45">
        <v>1020095</v>
      </c>
      <c r="S4" s="45">
        <v>-343147</v>
      </c>
      <c r="T4" s="45">
        <v>-162447</v>
      </c>
      <c r="U4" s="45">
        <v>493312</v>
      </c>
      <c r="V4" s="45">
        <v>-12283</v>
      </c>
    </row>
    <row r="5" spans="1:22" x14ac:dyDescent="0.2">
      <c r="B5" t="s">
        <v>22</v>
      </c>
      <c r="C5" s="45">
        <v>868899</v>
      </c>
      <c r="D5" s="45">
        <v>-641622</v>
      </c>
      <c r="E5" s="45">
        <v>201664</v>
      </c>
      <c r="F5" s="45">
        <v>-17560</v>
      </c>
      <c r="G5" s="45">
        <v>-364115</v>
      </c>
      <c r="H5" s="45">
        <v>36095</v>
      </c>
      <c r="I5" s="77">
        <f t="shared" si="0"/>
        <v>0.11337793692674959</v>
      </c>
      <c r="J5" s="45">
        <v>8106593</v>
      </c>
      <c r="K5" s="45">
        <v>26649314</v>
      </c>
      <c r="L5" s="45">
        <v>18542720</v>
      </c>
      <c r="M5" s="45">
        <v>7977133</v>
      </c>
      <c r="N5" s="45">
        <v>9192378</v>
      </c>
      <c r="O5" s="45">
        <v>882879</v>
      </c>
      <c r="P5" s="45">
        <v>5497163</v>
      </c>
      <c r="Q5" s="45">
        <v>543633</v>
      </c>
      <c r="R5" s="45">
        <v>952447</v>
      </c>
      <c r="S5" s="45">
        <v>-48544</v>
      </c>
      <c r="T5" s="45">
        <v>219483</v>
      </c>
      <c r="U5" s="45">
        <v>-406808</v>
      </c>
      <c r="V5" s="45">
        <v>-235869</v>
      </c>
    </row>
    <row r="6" spans="1:22" x14ac:dyDescent="0.2">
      <c r="B6" t="s">
        <v>23</v>
      </c>
      <c r="C6" s="45">
        <v>776820</v>
      </c>
      <c r="D6" s="45">
        <v>-472394</v>
      </c>
      <c r="E6" s="45">
        <v>275656</v>
      </c>
      <c r="F6" s="45">
        <v>-15751</v>
      </c>
      <c r="G6" s="45">
        <v>-287948</v>
      </c>
      <c r="H6" s="45">
        <v>7125</v>
      </c>
      <c r="I6" s="77">
        <f>H6/$M$21*1000</f>
        <v>2.2380324161326799E-2</v>
      </c>
      <c r="J6" s="45">
        <v>8339444</v>
      </c>
      <c r="K6" s="45">
        <v>29005958</v>
      </c>
      <c r="L6" s="45">
        <v>20666513</v>
      </c>
      <c r="M6" s="45">
        <v>7673687</v>
      </c>
      <c r="N6" s="45">
        <v>10618350</v>
      </c>
      <c r="O6" s="45">
        <v>1337641</v>
      </c>
      <c r="P6" s="45">
        <v>5390538</v>
      </c>
      <c r="Q6" s="45">
        <v>202558</v>
      </c>
      <c r="R6" s="45">
        <v>633671</v>
      </c>
      <c r="S6" s="45">
        <v>-562858</v>
      </c>
      <c r="T6" s="45">
        <v>757162</v>
      </c>
      <c r="U6" s="45">
        <v>146771</v>
      </c>
      <c r="V6" s="45">
        <v>341075</v>
      </c>
    </row>
    <row r="7" spans="1:22" x14ac:dyDescent="0.2">
      <c r="B7" t="s">
        <v>110</v>
      </c>
      <c r="C7" s="45">
        <v>1905356</v>
      </c>
      <c r="D7" s="45">
        <v>-1562623</v>
      </c>
      <c r="E7" s="45">
        <v>302565</v>
      </c>
      <c r="F7" s="45">
        <v>-21943</v>
      </c>
      <c r="G7" s="45">
        <v>-294367</v>
      </c>
      <c r="H7" s="45">
        <v>3948</v>
      </c>
      <c r="I7" s="77">
        <f t="shared" ref="I7:I9" si="1">H7/$M$20*1000</f>
        <v>1.3900429547214984E-2</v>
      </c>
      <c r="J7" s="45">
        <v>8330992</v>
      </c>
      <c r="K7" s="45">
        <v>28595626</v>
      </c>
      <c r="L7" s="45">
        <v>20264634</v>
      </c>
      <c r="M7" s="45">
        <v>7260036</v>
      </c>
      <c r="N7" s="45">
        <v>9569961</v>
      </c>
      <c r="O7" s="45">
        <v>1640844</v>
      </c>
      <c r="P7" s="45">
        <v>4617114</v>
      </c>
      <c r="Q7" s="45">
        <v>287246</v>
      </c>
      <c r="R7" s="45">
        <v>628443</v>
      </c>
      <c r="S7" s="45">
        <v>-146950</v>
      </c>
      <c r="T7" s="45">
        <v>-571094</v>
      </c>
      <c r="U7" s="45">
        <v>644859</v>
      </c>
      <c r="V7" s="45">
        <v>-73184</v>
      </c>
    </row>
    <row r="8" spans="1:22" x14ac:dyDescent="0.2">
      <c r="B8" t="s">
        <v>109</v>
      </c>
      <c r="C8" s="45">
        <v>2209161</v>
      </c>
      <c r="D8" s="45">
        <v>-1854610</v>
      </c>
      <c r="E8" s="45">
        <v>329214</v>
      </c>
      <c r="F8" s="45">
        <v>-18644</v>
      </c>
      <c r="G8" s="45">
        <v>-267936</v>
      </c>
      <c r="H8" s="45">
        <v>7391</v>
      </c>
      <c r="I8" s="77">
        <f t="shared" si="1"/>
        <v>2.6022815294697556E-2</v>
      </c>
      <c r="J8" s="45">
        <v>8363290</v>
      </c>
      <c r="K8" s="45">
        <v>29295660</v>
      </c>
      <c r="L8" s="45">
        <v>20932369</v>
      </c>
      <c r="M8" s="45">
        <v>7464350</v>
      </c>
      <c r="N8" s="45">
        <v>10198587</v>
      </c>
      <c r="O8" s="45">
        <v>2667267</v>
      </c>
      <c r="P8" s="45">
        <v>3571074</v>
      </c>
      <c r="Q8" s="45">
        <v>414229</v>
      </c>
      <c r="R8" s="45">
        <v>664178</v>
      </c>
      <c r="S8" s="45">
        <v>1320333</v>
      </c>
      <c r="T8" s="45">
        <v>-688530</v>
      </c>
      <c r="U8" s="45">
        <v>-758785</v>
      </c>
      <c r="V8" s="45">
        <v>-126982</v>
      </c>
    </row>
    <row r="9" spans="1:22" x14ac:dyDescent="0.2">
      <c r="B9" t="s">
        <v>108</v>
      </c>
      <c r="C9" s="45">
        <v>1047539</v>
      </c>
      <c r="D9" s="45">
        <v>-542696</v>
      </c>
      <c r="E9" s="45">
        <v>452252</v>
      </c>
      <c r="F9" s="45">
        <v>-18635</v>
      </c>
      <c r="G9" s="45">
        <v>-267149</v>
      </c>
      <c r="H9" s="45">
        <v>72730</v>
      </c>
      <c r="I9" s="77">
        <f t="shared" si="1"/>
        <v>0.256073515949581</v>
      </c>
      <c r="J9" s="45">
        <v>8423922</v>
      </c>
      <c r="K9" s="45">
        <v>30171687</v>
      </c>
      <c r="L9" s="45">
        <v>21747765</v>
      </c>
      <c r="M9" s="45">
        <v>8255331</v>
      </c>
      <c r="N9" s="45">
        <v>9614268</v>
      </c>
      <c r="O9" s="45">
        <v>4005005</v>
      </c>
      <c r="P9" s="45">
        <v>2986510</v>
      </c>
      <c r="Q9" s="45">
        <v>411711</v>
      </c>
      <c r="R9" s="45">
        <v>664098</v>
      </c>
      <c r="S9" s="45">
        <v>-415245</v>
      </c>
      <c r="T9" s="45">
        <v>98932</v>
      </c>
      <c r="U9" s="45">
        <v>318830</v>
      </c>
      <c r="V9" s="45">
        <v>2517</v>
      </c>
    </row>
    <row r="10" spans="1:22" x14ac:dyDescent="0.2">
      <c r="B10" t="s">
        <v>107</v>
      </c>
      <c r="C10" s="45">
        <v>752216</v>
      </c>
      <c r="D10" s="45">
        <v>-452747</v>
      </c>
      <c r="E10" s="45">
        <v>259001</v>
      </c>
      <c r="F10" s="45">
        <v>-17642</v>
      </c>
      <c r="G10" s="45">
        <v>-290288</v>
      </c>
      <c r="H10" s="45">
        <v>646805</v>
      </c>
      <c r="I10" s="77">
        <f>H10/$M$20*1000</f>
        <v>2.2773220195760859</v>
      </c>
      <c r="J10" s="45">
        <v>8207758</v>
      </c>
      <c r="K10" s="45">
        <v>29373298</v>
      </c>
      <c r="L10" s="45">
        <v>21165539</v>
      </c>
      <c r="M10" s="45">
        <v>9124721</v>
      </c>
      <c r="N10" s="45">
        <v>9186234</v>
      </c>
      <c r="O10" s="45">
        <v>3690205</v>
      </c>
      <c r="P10" s="45">
        <v>3942667</v>
      </c>
      <c r="Q10" s="45">
        <v>667698</v>
      </c>
      <c r="R10" s="45">
        <v>667159</v>
      </c>
      <c r="S10" s="45">
        <v>203258</v>
      </c>
      <c r="T10" s="45">
        <v>-377550</v>
      </c>
      <c r="U10" s="45">
        <v>-81695</v>
      </c>
      <c r="V10" s="45">
        <v>-255987</v>
      </c>
    </row>
    <row r="11" spans="1:22" x14ac:dyDescent="0.2">
      <c r="B11" t="s">
        <v>106</v>
      </c>
      <c r="C11" s="45">
        <v>660608</v>
      </c>
      <c r="D11" s="45">
        <v>-585692</v>
      </c>
      <c r="E11" s="45">
        <v>58533</v>
      </c>
      <c r="F11" s="45">
        <v>-18662</v>
      </c>
      <c r="G11" s="45">
        <v>-390853</v>
      </c>
      <c r="H11" s="45">
        <v>-375078</v>
      </c>
      <c r="I11" s="77"/>
      <c r="J11" s="45">
        <v>8453452</v>
      </c>
      <c r="K11" s="45">
        <v>30956822</v>
      </c>
      <c r="L11" s="45">
        <v>22503370</v>
      </c>
      <c r="M11" s="45">
        <v>10571905</v>
      </c>
      <c r="N11" s="45">
        <v>9167317</v>
      </c>
      <c r="O11" s="45">
        <v>4516612</v>
      </c>
      <c r="P11" s="45">
        <v>4482371</v>
      </c>
      <c r="Q11" s="45">
        <v>689810</v>
      </c>
      <c r="R11" s="45">
        <v>659203</v>
      </c>
      <c r="S11" s="45">
        <v>201809</v>
      </c>
      <c r="T11" s="45">
        <v>619254</v>
      </c>
      <c r="U11" s="45">
        <v>-842597</v>
      </c>
      <c r="V11" s="45">
        <v>-21532</v>
      </c>
    </row>
    <row r="12" spans="1:22" x14ac:dyDescent="0.2">
      <c r="B12" t="s">
        <v>105</v>
      </c>
      <c r="C12" s="45">
        <v>260598</v>
      </c>
      <c r="D12" s="45">
        <v>-189240</v>
      </c>
      <c r="E12" s="45">
        <v>69499</v>
      </c>
      <c r="F12" s="45">
        <v>-9757</v>
      </c>
      <c r="G12" s="45">
        <v>-273155</v>
      </c>
      <c r="H12" s="45">
        <v>2323</v>
      </c>
      <c r="I12" s="77"/>
      <c r="J12" s="45">
        <v>7792172</v>
      </c>
      <c r="K12" s="45">
        <v>30549559</v>
      </c>
      <c r="L12" s="45">
        <v>22757386</v>
      </c>
      <c r="M12" s="45">
        <v>12036634</v>
      </c>
      <c r="N12" s="45">
        <v>9512752</v>
      </c>
      <c r="O12" s="45">
        <v>5656512</v>
      </c>
      <c r="P12" s="45">
        <v>5211607</v>
      </c>
      <c r="Q12" s="45">
        <v>217309</v>
      </c>
      <c r="R12" s="45">
        <v>719522</v>
      </c>
      <c r="S12" s="45">
        <v>194723</v>
      </c>
      <c r="T12" s="45">
        <v>935225</v>
      </c>
      <c r="U12" s="45">
        <v>-657448</v>
      </c>
      <c r="V12" s="45">
        <v>472500</v>
      </c>
    </row>
    <row r="13" spans="1:22" x14ac:dyDescent="0.2">
      <c r="B13" t="s">
        <v>104</v>
      </c>
      <c r="C13" s="45">
        <v>1026249</v>
      </c>
      <c r="D13" s="45">
        <v>-641502</v>
      </c>
      <c r="E13" s="45">
        <v>359570</v>
      </c>
      <c r="F13" s="45">
        <v>-24022</v>
      </c>
      <c r="G13" s="45">
        <v>-294690</v>
      </c>
      <c r="H13" s="45">
        <v>27342</v>
      </c>
      <c r="J13" s="45">
        <v>7790886</v>
      </c>
      <c r="K13" s="45">
        <v>30241581</v>
      </c>
      <c r="L13" s="45">
        <v>22450694</v>
      </c>
      <c r="M13" s="45">
        <v>11851263</v>
      </c>
      <c r="N13" s="45">
        <v>9177899</v>
      </c>
      <c r="O13" s="45">
        <v>5412981</v>
      </c>
      <c r="P13" s="45">
        <v>5166537</v>
      </c>
      <c r="Q13" s="45">
        <v>396301</v>
      </c>
      <c r="R13" s="45">
        <v>653980</v>
      </c>
      <c r="S13" s="45">
        <v>-272632</v>
      </c>
      <c r="T13" s="45">
        <v>-61979</v>
      </c>
      <c r="U13" s="45">
        <v>155620</v>
      </c>
      <c r="V13" s="45">
        <v>-178991</v>
      </c>
    </row>
    <row r="14" spans="1:22" x14ac:dyDescent="0.2">
      <c r="B14" t="s">
        <v>103</v>
      </c>
      <c r="C14" s="45">
        <v>968791</v>
      </c>
      <c r="D14" s="45">
        <v>-649414</v>
      </c>
      <c r="E14" s="45">
        <v>314134</v>
      </c>
      <c r="F14" s="45">
        <v>-9721</v>
      </c>
      <c r="G14" s="45">
        <v>-261881</v>
      </c>
      <c r="H14" s="45">
        <v>4411</v>
      </c>
      <c r="J14" s="45">
        <v>7753745</v>
      </c>
      <c r="K14" s="45">
        <v>29955083</v>
      </c>
      <c r="L14" s="45">
        <v>22201338</v>
      </c>
      <c r="M14" s="45">
        <v>11539914</v>
      </c>
      <c r="N14" s="45">
        <v>9287950</v>
      </c>
      <c r="O14" s="45">
        <v>5305954</v>
      </c>
      <c r="P14" s="45">
        <v>4927263</v>
      </c>
      <c r="Q14" s="45">
        <v>426464</v>
      </c>
      <c r="R14" s="45">
        <v>676209</v>
      </c>
      <c r="S14" s="45">
        <v>-468026</v>
      </c>
      <c r="T14" s="45">
        <v>31816</v>
      </c>
      <c r="U14" s="45">
        <v>406046</v>
      </c>
      <c r="V14" s="45">
        <v>-30162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5374092</v>
      </c>
      <c r="C18" s="26">
        <v>5800000</v>
      </c>
      <c r="D18" s="26">
        <f>VLOOKUP(A1,'2020'!A40:F210,6,FALSE)</f>
        <v>253923</v>
      </c>
      <c r="E18" s="17">
        <v>808000</v>
      </c>
      <c r="F18" s="4">
        <f>D18/E18</f>
        <v>0.3142611386138614</v>
      </c>
      <c r="G18" s="139">
        <v>0</v>
      </c>
      <c r="J18" s="6">
        <v>2020</v>
      </c>
      <c r="K18" s="17">
        <f>VLOOKUP(A1,'2020'!A40:B210,2,FALSE)</f>
        <v>2831681</v>
      </c>
      <c r="L18" s="17">
        <f>VLOOKUP(A1,'2020'!A40:C210,3,FALSE)</f>
        <v>7785611</v>
      </c>
      <c r="M18" s="23">
        <f>VLOOKUP(A1,'2020'!A40:D210,4,FALSE)</f>
        <v>283170000</v>
      </c>
      <c r="N18" s="6"/>
      <c r="O18" s="6"/>
    </row>
    <row r="19" spans="1:17" x14ac:dyDescent="0.2">
      <c r="A19" s="13">
        <v>2021</v>
      </c>
      <c r="B19" s="26">
        <f>VLOOKUP(A1,'2021'!A40:E210,5,FALSE)</f>
        <v>2860030</v>
      </c>
      <c r="C19" s="26">
        <v>6700000</v>
      </c>
      <c r="D19" s="26">
        <f>VLOOKUP(A1,'2021'!A40:F210,6,FALSE)</f>
        <v>-332400</v>
      </c>
      <c r="E19" s="17">
        <v>615000</v>
      </c>
      <c r="F19" s="4">
        <f>D19/E19</f>
        <v>-0.54048780487804882</v>
      </c>
      <c r="G19" s="140"/>
      <c r="J19" s="6">
        <v>2021</v>
      </c>
      <c r="K19" s="17">
        <f>VLOOKUP(A1,'2021'!A40:B210,2,FALSE)</f>
        <v>2833050</v>
      </c>
      <c r="L19" s="17">
        <f>VLOOKUP(A1,'2021'!A40:C210,3,FALSE)</f>
        <v>8378780</v>
      </c>
      <c r="M19" s="23">
        <f>VLOOKUP(A1,'2021'!A40:D210,4,FALSE)</f>
        <v>283300000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5755710</v>
      </c>
      <c r="C20" s="26">
        <v>8010697</v>
      </c>
      <c r="D20" s="26">
        <f>VLOOKUP(A1,'2022'!A40:F210,6,FALSE)</f>
        <v>730870</v>
      </c>
      <c r="E20" s="17">
        <v>756000</v>
      </c>
      <c r="F20" s="4">
        <f>D20/E20</f>
        <v>0.96675925925925921</v>
      </c>
      <c r="G20" s="140"/>
      <c r="J20" s="13">
        <v>2022</v>
      </c>
      <c r="K20" s="17">
        <f>VLOOKUP(A1,'2022'!A40:B210,2,FALSE)</f>
        <v>2840200</v>
      </c>
      <c r="L20" s="17">
        <f>VLOOKUP(A1,'2022'!A40:C210,3,FALSE)</f>
        <v>8330990</v>
      </c>
      <c r="M20" s="23">
        <f>VLOOKUP(A1,'2022'!A40:D210,4,FALSE)</f>
        <v>284020000</v>
      </c>
      <c r="N20" s="23"/>
      <c r="O20" s="6"/>
    </row>
    <row r="21" spans="1:17" x14ac:dyDescent="0.2">
      <c r="A21" s="13">
        <v>2023</v>
      </c>
      <c r="B21" s="3">
        <f>VLOOKUP(A1,'2023'!A40:E210,5,FALSE)</f>
        <v>3055970</v>
      </c>
      <c r="C21" s="3">
        <v>5154592</v>
      </c>
      <c r="D21" s="26">
        <f>VLOOKUP(A1,'2023'!A40:F210,6,FALSE)</f>
        <v>187470</v>
      </c>
      <c r="E21" s="3">
        <v>250000</v>
      </c>
      <c r="F21" s="4">
        <f>D21/E21</f>
        <v>0.74987999999999999</v>
      </c>
      <c r="G21" s="141"/>
      <c r="J21" s="13">
        <v>2023</v>
      </c>
      <c r="K21" s="17">
        <f>VLOOKUP(A1,'2023'!A40:B210,2,FALSE)</f>
        <v>3183650</v>
      </c>
      <c r="L21" s="17">
        <f>VLOOKUP(A1,'2023'!A40:C210,3,FALSE)</f>
        <v>8516770</v>
      </c>
      <c r="M21" s="23">
        <f>VLOOKUP(A1,'2023'!A40:D210,4,FALSE)</f>
        <v>318360000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3183650</v>
      </c>
      <c r="L22" s="17">
        <f>L21</f>
        <v>8516770</v>
      </c>
      <c r="M22" s="23">
        <f>M21</f>
        <v>318360000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2022</v>
      </c>
      <c r="C31" s="60">
        <v>61000</v>
      </c>
      <c r="D31" s="26">
        <f>VLOOKUP(B31,A18:D21,4,FALSE)</f>
        <v>730870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0.58883967835155171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0.78527453197637898</v>
      </c>
      <c r="L32" s="13" t="e">
        <f>E22/N22*1000</f>
        <v>#DIV/0!</v>
      </c>
      <c r="N32" s="130" t="s">
        <v>71</v>
      </c>
      <c r="O32" s="131"/>
      <c r="P32" s="74">
        <f>K31*P26</f>
        <v>7.384049566528458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9.8473426309837908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26.752000879507474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E5D0F-65D4-CF45-8267-46C30E526ED6}">
  <sheetPr codeName="Sheet124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169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440299</v>
      </c>
      <c r="D3" s="45">
        <v>-356652</v>
      </c>
      <c r="E3" s="45">
        <v>83646</v>
      </c>
      <c r="F3" s="45">
        <v>-36250</v>
      </c>
      <c r="G3" s="45">
        <v>-2734</v>
      </c>
      <c r="H3" s="45">
        <v>20465</v>
      </c>
      <c r="I3" s="77">
        <f t="shared" ref="I3:I5" si="0">H3/$M$21*1000</f>
        <v>0.89141443972043433</v>
      </c>
      <c r="J3" s="45">
        <v>691853</v>
      </c>
      <c r="K3" s="45">
        <v>1891257</v>
      </c>
      <c r="L3" s="45">
        <v>1199403</v>
      </c>
      <c r="M3" s="45">
        <v>1315593</v>
      </c>
      <c r="N3" s="45">
        <v>1029004</v>
      </c>
      <c r="O3" s="45">
        <v>732234</v>
      </c>
      <c r="P3" s="45">
        <v>288049</v>
      </c>
      <c r="Q3" s="45">
        <v>216604</v>
      </c>
      <c r="R3" s="45">
        <v>65919</v>
      </c>
      <c r="S3" s="45">
        <v>23734</v>
      </c>
      <c r="T3" s="45">
        <v>-11392</v>
      </c>
      <c r="U3" s="45">
        <v>-9729</v>
      </c>
      <c r="V3" s="45">
        <v>2612</v>
      </c>
    </row>
    <row r="4" spans="1:22" x14ac:dyDescent="0.2">
      <c r="B4" t="s">
        <v>21</v>
      </c>
      <c r="C4" s="45">
        <v>468515</v>
      </c>
      <c r="D4" s="45">
        <v>-351979</v>
      </c>
      <c r="E4" s="45">
        <v>116535</v>
      </c>
      <c r="F4" s="45">
        <v>-50470</v>
      </c>
      <c r="G4" s="45">
        <v>-3075</v>
      </c>
      <c r="H4" s="45">
        <v>38614</v>
      </c>
      <c r="I4" s="77">
        <f t="shared" si="0"/>
        <v>1.6819485548675714</v>
      </c>
      <c r="J4" s="45">
        <v>670828</v>
      </c>
      <c r="K4" s="45">
        <v>1883820</v>
      </c>
      <c r="L4" s="45">
        <v>1212992</v>
      </c>
      <c r="M4" s="45">
        <v>1306960</v>
      </c>
      <c r="N4" s="45">
        <v>901462</v>
      </c>
      <c r="O4" s="45">
        <v>731123</v>
      </c>
      <c r="P4" s="45">
        <v>286578</v>
      </c>
      <c r="Q4" s="45">
        <v>213958</v>
      </c>
      <c r="R4" s="45">
        <v>64782</v>
      </c>
      <c r="S4" s="45">
        <v>57058</v>
      </c>
      <c r="T4" s="45">
        <v>-951</v>
      </c>
      <c r="U4" s="45">
        <v>-25097</v>
      </c>
      <c r="V4" s="45">
        <v>31010</v>
      </c>
    </row>
    <row r="5" spans="1:22" x14ac:dyDescent="0.2">
      <c r="B5" t="s">
        <v>22</v>
      </c>
      <c r="C5" s="45">
        <v>405713</v>
      </c>
      <c r="D5" s="45">
        <v>-309955</v>
      </c>
      <c r="E5" s="45">
        <v>95758</v>
      </c>
      <c r="F5" s="45">
        <v>-40770</v>
      </c>
      <c r="G5" s="45">
        <v>-3252</v>
      </c>
      <c r="H5" s="45">
        <v>30777</v>
      </c>
      <c r="I5" s="77">
        <f t="shared" si="0"/>
        <v>1.3405845204630251</v>
      </c>
      <c r="J5" s="45">
        <v>631697</v>
      </c>
      <c r="K5" s="45">
        <v>1813075</v>
      </c>
      <c r="L5" s="45">
        <v>1181377</v>
      </c>
      <c r="M5" s="45">
        <v>1224259</v>
      </c>
      <c r="N5" s="45">
        <v>870020</v>
      </c>
      <c r="O5" s="45">
        <v>702243</v>
      </c>
      <c r="P5" s="45">
        <v>266723</v>
      </c>
      <c r="Q5" s="45">
        <v>182978</v>
      </c>
      <c r="R5" s="45">
        <v>63889</v>
      </c>
      <c r="S5" s="45">
        <v>6188</v>
      </c>
      <c r="T5" s="45">
        <v>-20464</v>
      </c>
      <c r="U5" s="45">
        <v>-1695</v>
      </c>
      <c r="V5" s="45">
        <v>-15971</v>
      </c>
    </row>
    <row r="6" spans="1:22" x14ac:dyDescent="0.2">
      <c r="B6" t="s">
        <v>23</v>
      </c>
      <c r="C6" s="45">
        <v>355252</v>
      </c>
      <c r="D6" s="45">
        <v>-275166</v>
      </c>
      <c r="E6" s="45">
        <v>80085</v>
      </c>
      <c r="F6" s="45">
        <v>-33596</v>
      </c>
      <c r="G6" s="45">
        <v>-3369</v>
      </c>
      <c r="H6" s="45">
        <v>30186</v>
      </c>
      <c r="I6" s="77">
        <f>H6/$M$21*1000</f>
        <v>1.3148417433374555</v>
      </c>
      <c r="J6" s="45">
        <v>652342</v>
      </c>
      <c r="K6" s="45">
        <v>1802875</v>
      </c>
      <c r="L6" s="45">
        <v>1150532</v>
      </c>
      <c r="M6" s="45">
        <v>1202144</v>
      </c>
      <c r="N6" s="45">
        <v>821706</v>
      </c>
      <c r="O6" s="45">
        <v>667466</v>
      </c>
      <c r="P6" s="45">
        <v>283562</v>
      </c>
      <c r="Q6" s="45">
        <v>198949</v>
      </c>
      <c r="R6" s="45">
        <v>42787</v>
      </c>
      <c r="S6" s="45">
        <v>10413</v>
      </c>
      <c r="T6" s="45">
        <v>-2589</v>
      </c>
      <c r="U6" s="45">
        <v>-30162</v>
      </c>
      <c r="V6" s="45">
        <v>-22337</v>
      </c>
    </row>
    <row r="7" spans="1:22" x14ac:dyDescent="0.2">
      <c r="B7" t="s">
        <v>110</v>
      </c>
      <c r="C7" s="45">
        <v>495117</v>
      </c>
      <c r="D7" s="45">
        <v>-391243</v>
      </c>
      <c r="E7" s="45">
        <v>103874</v>
      </c>
      <c r="F7" s="45">
        <v>-46853</v>
      </c>
      <c r="G7" s="45">
        <v>-2885</v>
      </c>
      <c r="H7" s="45">
        <v>33451</v>
      </c>
      <c r="I7" s="77">
        <f t="shared" ref="I7:I9" si="1">H7/$M$20*1000</f>
        <v>1.6755749993250313</v>
      </c>
      <c r="J7" s="45">
        <v>640903</v>
      </c>
      <c r="K7" s="45">
        <v>1847749</v>
      </c>
      <c r="L7" s="45">
        <v>1206846</v>
      </c>
      <c r="M7" s="45">
        <v>1237626</v>
      </c>
      <c r="N7" s="45">
        <v>903322</v>
      </c>
      <c r="O7" s="45">
        <v>628794</v>
      </c>
      <c r="P7" s="45">
        <v>335633</v>
      </c>
      <c r="Q7" s="45">
        <v>226288</v>
      </c>
      <c r="R7" s="45">
        <v>36733</v>
      </c>
      <c r="S7" s="45">
        <v>-89627</v>
      </c>
      <c r="T7" s="45">
        <v>-11470</v>
      </c>
      <c r="U7" s="45">
        <v>104555</v>
      </c>
      <c r="V7" s="45">
        <v>3456</v>
      </c>
    </row>
    <row r="8" spans="1:22" x14ac:dyDescent="0.2">
      <c r="B8" t="s">
        <v>109</v>
      </c>
      <c r="C8" s="45">
        <v>388347</v>
      </c>
      <c r="D8" s="45">
        <v>-307512</v>
      </c>
      <c r="E8" s="45">
        <v>80834</v>
      </c>
      <c r="F8" s="45">
        <v>-34308</v>
      </c>
      <c r="G8" s="45">
        <v>-2589</v>
      </c>
      <c r="H8" s="45">
        <v>27561</v>
      </c>
      <c r="I8" s="77">
        <f t="shared" si="1"/>
        <v>1.3805423621535138</v>
      </c>
      <c r="J8" s="45">
        <v>602707</v>
      </c>
      <c r="K8" s="45">
        <v>1745953</v>
      </c>
      <c r="L8" s="45">
        <v>1143245</v>
      </c>
      <c r="M8" s="45">
        <v>1131594</v>
      </c>
      <c r="N8" s="45">
        <v>922290</v>
      </c>
      <c r="O8" s="45">
        <v>563054</v>
      </c>
      <c r="P8" s="45">
        <v>304338</v>
      </c>
      <c r="Q8" s="45">
        <v>222826</v>
      </c>
      <c r="R8" s="45">
        <v>31647</v>
      </c>
      <c r="S8" s="45">
        <v>-37965</v>
      </c>
      <c r="T8" s="45">
        <v>-793</v>
      </c>
      <c r="U8" s="45">
        <v>70941</v>
      </c>
      <c r="V8" s="45">
        <v>32181</v>
      </c>
    </row>
    <row r="9" spans="1:22" x14ac:dyDescent="0.2">
      <c r="B9" t="s">
        <v>108</v>
      </c>
      <c r="C9" s="45">
        <v>413527</v>
      </c>
      <c r="D9" s="45">
        <v>-299725</v>
      </c>
      <c r="E9" s="45">
        <v>113802</v>
      </c>
      <c r="F9" s="45">
        <v>-34440</v>
      </c>
      <c r="G9" s="45">
        <v>-2865</v>
      </c>
      <c r="H9" s="45">
        <v>48932</v>
      </c>
      <c r="I9" s="77">
        <f t="shared" si="1"/>
        <v>2.4510249579077588</v>
      </c>
      <c r="J9" s="45">
        <v>579033</v>
      </c>
      <c r="K9" s="45">
        <v>1572627</v>
      </c>
      <c r="L9" s="45">
        <v>993594</v>
      </c>
      <c r="M9" s="45">
        <v>953461</v>
      </c>
      <c r="N9" s="45">
        <v>834764</v>
      </c>
      <c r="O9" s="45">
        <v>425316</v>
      </c>
      <c r="P9" s="45">
        <v>296641</v>
      </c>
      <c r="Q9" s="45">
        <v>190626</v>
      </c>
      <c r="R9" s="45">
        <v>31465</v>
      </c>
      <c r="S9" s="45">
        <v>175297</v>
      </c>
      <c r="T9" s="45">
        <v>-25952</v>
      </c>
      <c r="U9" s="45">
        <v>-116884</v>
      </c>
      <c r="V9" s="45">
        <v>32459</v>
      </c>
    </row>
    <row r="10" spans="1:22" x14ac:dyDescent="0.2">
      <c r="B10" t="s">
        <v>107</v>
      </c>
      <c r="C10" s="45">
        <v>351034</v>
      </c>
      <c r="D10" s="45">
        <v>-274544</v>
      </c>
      <c r="E10" s="45">
        <v>76490</v>
      </c>
      <c r="F10" s="45">
        <v>-27192</v>
      </c>
      <c r="G10" s="45">
        <v>-2949</v>
      </c>
      <c r="H10" s="45">
        <v>31315</v>
      </c>
      <c r="I10" s="77">
        <f>H10/$M$20*1000</f>
        <v>1.5685818392234421</v>
      </c>
      <c r="J10" s="45">
        <v>561361</v>
      </c>
      <c r="K10" s="45">
        <v>1570996</v>
      </c>
      <c r="L10" s="45">
        <v>1009634</v>
      </c>
      <c r="M10" s="45">
        <v>970925</v>
      </c>
      <c r="N10" s="45">
        <v>794613</v>
      </c>
      <c r="O10" s="45">
        <v>431646</v>
      </c>
      <c r="P10" s="45">
        <v>344020</v>
      </c>
      <c r="Q10" s="45">
        <v>158170</v>
      </c>
      <c r="R10" s="45">
        <v>32391</v>
      </c>
      <c r="S10" s="45">
        <v>-20414</v>
      </c>
      <c r="T10" s="45">
        <v>-6139</v>
      </c>
      <c r="U10" s="45">
        <v>-34625</v>
      </c>
      <c r="V10" s="45">
        <v>-61180</v>
      </c>
    </row>
    <row r="11" spans="1:22" x14ac:dyDescent="0.2">
      <c r="B11" t="s">
        <v>106</v>
      </c>
      <c r="C11" s="45">
        <v>380998</v>
      </c>
      <c r="D11" s="45">
        <v>-287489</v>
      </c>
      <c r="E11" s="45">
        <v>93509</v>
      </c>
      <c r="F11" s="45">
        <v>-33959</v>
      </c>
      <c r="G11" s="45">
        <v>-3248</v>
      </c>
      <c r="H11" s="45">
        <v>35177</v>
      </c>
      <c r="I11" s="77"/>
      <c r="J11" s="45">
        <v>531176</v>
      </c>
      <c r="K11" s="45">
        <v>1550454</v>
      </c>
      <c r="L11" s="45">
        <v>1019278</v>
      </c>
      <c r="M11" s="45">
        <v>936035</v>
      </c>
      <c r="N11" s="45">
        <v>774958</v>
      </c>
      <c r="O11" s="45">
        <v>419675</v>
      </c>
      <c r="P11" s="45">
        <v>260122</v>
      </c>
      <c r="Q11" s="45">
        <v>219351</v>
      </c>
      <c r="R11" s="45">
        <v>32016</v>
      </c>
      <c r="S11" s="45">
        <v>43760</v>
      </c>
      <c r="T11" s="45">
        <v>5327</v>
      </c>
      <c r="U11" s="45">
        <v>55023</v>
      </c>
      <c r="V11" s="45">
        <v>104111</v>
      </c>
    </row>
    <row r="12" spans="1:22" x14ac:dyDescent="0.2">
      <c r="B12" t="s">
        <v>105</v>
      </c>
      <c r="C12" s="45">
        <v>154953</v>
      </c>
      <c r="D12" s="45">
        <v>-109480</v>
      </c>
      <c r="E12" s="45">
        <v>45473</v>
      </c>
      <c r="F12" s="45">
        <v>-15120</v>
      </c>
      <c r="G12" s="45">
        <v>-3209</v>
      </c>
      <c r="H12" s="45">
        <v>20069</v>
      </c>
      <c r="I12" s="77"/>
      <c r="J12" s="45">
        <v>511631</v>
      </c>
      <c r="K12" s="45">
        <v>1401566</v>
      </c>
      <c r="L12" s="45">
        <v>889935</v>
      </c>
      <c r="M12" s="45">
        <v>777972</v>
      </c>
      <c r="N12" s="45">
        <v>659142</v>
      </c>
      <c r="O12" s="45">
        <v>380645</v>
      </c>
      <c r="P12" s="45">
        <v>230760</v>
      </c>
      <c r="Q12" s="45">
        <v>115239</v>
      </c>
      <c r="R12" s="45">
        <v>42808</v>
      </c>
      <c r="S12" s="45">
        <v>36507</v>
      </c>
      <c r="T12" s="45">
        <v>-539</v>
      </c>
      <c r="U12" s="45">
        <v>-51796</v>
      </c>
      <c r="V12" s="45">
        <v>-15828</v>
      </c>
    </row>
    <row r="13" spans="1:22" x14ac:dyDescent="0.2">
      <c r="B13" t="s">
        <v>104</v>
      </c>
      <c r="C13" s="45">
        <v>407907</v>
      </c>
      <c r="D13" s="45">
        <v>-308465</v>
      </c>
      <c r="E13" s="45">
        <v>99441</v>
      </c>
      <c r="F13" s="45">
        <v>-34569</v>
      </c>
      <c r="G13" s="45">
        <v>-3443</v>
      </c>
      <c r="H13" s="45">
        <v>39037</v>
      </c>
      <c r="J13" s="45">
        <v>478453</v>
      </c>
      <c r="K13" s="45">
        <v>1453049</v>
      </c>
      <c r="L13" s="45">
        <v>974596</v>
      </c>
      <c r="M13" s="45">
        <v>818869</v>
      </c>
      <c r="N13" s="45">
        <v>730706</v>
      </c>
      <c r="O13" s="45">
        <v>382022</v>
      </c>
      <c r="P13" s="45">
        <v>256143</v>
      </c>
      <c r="Q13" s="45">
        <v>130966</v>
      </c>
      <c r="R13" s="45">
        <v>42478</v>
      </c>
      <c r="S13" s="45">
        <v>35306</v>
      </c>
      <c r="T13" s="45">
        <v>-16434</v>
      </c>
      <c r="U13" s="45">
        <v>4603</v>
      </c>
      <c r="V13" s="45">
        <v>23476</v>
      </c>
    </row>
    <row r="14" spans="1:22" x14ac:dyDescent="0.2">
      <c r="B14" t="s">
        <v>103</v>
      </c>
      <c r="C14" s="45">
        <v>369439</v>
      </c>
      <c r="D14" s="45">
        <v>-285042</v>
      </c>
      <c r="E14" s="45">
        <v>84397</v>
      </c>
      <c r="F14" s="45">
        <v>-32547</v>
      </c>
      <c r="G14" s="45">
        <v>-3452</v>
      </c>
      <c r="H14" s="45">
        <v>35495</v>
      </c>
      <c r="J14" s="45">
        <v>505462</v>
      </c>
      <c r="K14" s="45">
        <v>1403932</v>
      </c>
      <c r="L14" s="45">
        <v>898469</v>
      </c>
      <c r="M14" s="45">
        <v>772478</v>
      </c>
      <c r="N14" s="45">
        <v>674449</v>
      </c>
      <c r="O14" s="45">
        <v>370263</v>
      </c>
      <c r="P14" s="45">
        <v>245222</v>
      </c>
      <c r="Q14" s="45">
        <v>107435</v>
      </c>
      <c r="R14" s="45">
        <v>41694</v>
      </c>
      <c r="S14" s="45">
        <v>-13569</v>
      </c>
      <c r="T14" s="45">
        <v>-21201</v>
      </c>
      <c r="U14" s="45">
        <v>-9082</v>
      </c>
      <c r="V14" s="45">
        <v>-43854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1782150</v>
      </c>
      <c r="C18" s="26">
        <v>1400000</v>
      </c>
      <c r="D18" s="26">
        <f>VLOOKUP(A1,'2020'!A40:F210,6,FALSE)</f>
        <v>167537</v>
      </c>
      <c r="E18" s="17">
        <v>115000</v>
      </c>
      <c r="F18" s="4">
        <f>D18/E18</f>
        <v>1.4568434782608695</v>
      </c>
      <c r="G18" s="139">
        <v>0</v>
      </c>
      <c r="J18" s="6">
        <v>2020</v>
      </c>
      <c r="K18" s="17">
        <f>VLOOKUP(A1,'2020'!A40:B210,2,FALSE)</f>
        <v>0</v>
      </c>
      <c r="L18" s="17">
        <f>VLOOKUP(A1,'2020'!A40:C210,3,FALSE)</f>
        <v>493161</v>
      </c>
      <c r="M18" s="23">
        <f>VLOOKUP(A1,'2020'!A40:D210,4,FALSE)</f>
        <v>14520000</v>
      </c>
      <c r="N18" s="6"/>
      <c r="O18" s="6"/>
    </row>
    <row r="19" spans="1:17" x14ac:dyDescent="0.2">
      <c r="A19" s="13">
        <v>2021</v>
      </c>
      <c r="B19" s="26">
        <f>VLOOKUP(A1,'2021'!A40:E210,5,FALSE)</f>
        <v>1318963</v>
      </c>
      <c r="C19" s="26">
        <v>1700000</v>
      </c>
      <c r="D19" s="26">
        <f>VLOOKUP(A1,'2021'!A40:F210,6,FALSE)</f>
        <v>128036</v>
      </c>
      <c r="E19" s="17">
        <v>170000</v>
      </c>
      <c r="F19" s="4">
        <f>D19/E19</f>
        <v>0.75315294117647058</v>
      </c>
      <c r="G19" s="140"/>
      <c r="J19" s="6">
        <v>2021</v>
      </c>
      <c r="K19" s="17">
        <f>VLOOKUP(A1,'2021'!A40:B210,2,FALSE)</f>
        <v>159713</v>
      </c>
      <c r="L19" s="17">
        <f>VLOOKUP(A1,'2021'!A40:C210,3,FALSE)</f>
        <v>530576</v>
      </c>
      <c r="M19" s="23">
        <f>VLOOKUP(A1,'2021'!A40:D210,4,FALSE)</f>
        <v>15971306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1648026</v>
      </c>
      <c r="C20" s="26">
        <v>1616000</v>
      </c>
      <c r="D20" s="26">
        <f>VLOOKUP(A1,'2022'!A40:F210,6,FALSE)</f>
        <v>141261</v>
      </c>
      <c r="E20" s="17">
        <v>172000</v>
      </c>
      <c r="F20" s="4">
        <f>D20/E20</f>
        <v>0.82128488372093023</v>
      </c>
      <c r="G20" s="140"/>
      <c r="J20" s="13">
        <v>2022</v>
      </c>
      <c r="K20" s="17">
        <f>VLOOKUP(A1,'2022'!A40:B210,2,FALSE)</f>
        <v>199638</v>
      </c>
      <c r="L20" s="17">
        <f>VLOOKUP(A1,'2022'!A40:C210,3,FALSE)</f>
        <v>640903</v>
      </c>
      <c r="M20" s="23">
        <f>VLOOKUP(A1,'2022'!A40:D210,4,FALSE)</f>
        <v>19963893</v>
      </c>
      <c r="N20" s="23"/>
      <c r="O20" s="6"/>
    </row>
    <row r="21" spans="1:17" x14ac:dyDescent="0.2">
      <c r="A21" s="13">
        <v>2023</v>
      </c>
      <c r="B21" s="3">
        <f>VLOOKUP(A1,'2023'!A40:E210,5,FALSE)</f>
        <v>1669780</v>
      </c>
      <c r="C21" s="3">
        <v>1668900</v>
      </c>
      <c r="D21" s="26">
        <f>VLOOKUP(A1,'2023'!A40:F210,6,FALSE)</f>
        <v>120044</v>
      </c>
      <c r="E21" s="3">
        <v>150000</v>
      </c>
      <c r="F21" s="4">
        <f>D21/E21</f>
        <v>0.8002933333333333</v>
      </c>
      <c r="G21" s="141"/>
      <c r="J21" s="13">
        <v>2023</v>
      </c>
      <c r="K21" s="17">
        <f>VLOOKUP(A1,'2023'!A40:B210,2,FALSE)</f>
        <v>229578</v>
      </c>
      <c r="L21" s="17">
        <f>VLOOKUP(A1,'2023'!A40:C210,3,FALSE)</f>
        <v>691853</v>
      </c>
      <c r="M21" s="23">
        <f>VLOOKUP(A1,'2023'!A40:D210,4,FALSE)</f>
        <v>22957896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229578</v>
      </c>
      <c r="L22" s="17">
        <f>L21</f>
        <v>691853</v>
      </c>
      <c r="M22" s="23">
        <f>M21</f>
        <v>22957896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2020</v>
      </c>
      <c r="C31" s="3">
        <v>66000</v>
      </c>
      <c r="D31" s="26">
        <f>VLOOKUP(B31,A18:D21,4,FALSE)</f>
        <v>167537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5.2287892583884865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6.5336997780632862</v>
      </c>
      <c r="L32" s="13" t="e">
        <f>E22/N22*1000</f>
        <v>#DIV/0!</v>
      </c>
      <c r="N32" s="130" t="s">
        <v>71</v>
      </c>
      <c r="O32" s="131"/>
      <c r="P32" s="74">
        <f>K31*P26</f>
        <v>65.569017300191618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81.932595216913597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30.135775508347979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D0D4ED-8664-0B46-B67B-8932ADB4CA89}">
  <sheetPr codeName="Sheet17"/>
  <dimension ref="A1:V37"/>
  <sheetViews>
    <sheetView tabSelected="1" workbookViewId="0">
      <selection sqref="A1:B1"/>
    </sheetView>
  </sheetViews>
  <sheetFormatPr baseColWidth="10" defaultRowHeight="16" x14ac:dyDescent="0.2"/>
  <cols>
    <col min="13" max="13" width="13.6640625" customWidth="1"/>
    <col min="14" max="14" width="12.5" bestFit="1" customWidth="1"/>
  </cols>
  <sheetData>
    <row r="1" spans="1:22" x14ac:dyDescent="0.2">
      <c r="A1" s="142" t="s">
        <v>167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861265</v>
      </c>
      <c r="D3" s="45">
        <v>-628663</v>
      </c>
      <c r="E3" s="45">
        <v>232601</v>
      </c>
      <c r="F3" s="45">
        <v>0</v>
      </c>
      <c r="G3" s="45">
        <v>-162713</v>
      </c>
      <c r="H3" s="45">
        <v>51437</v>
      </c>
      <c r="I3" s="77">
        <f>H3/$N$21*1000</f>
        <v>0.12494408007299472</v>
      </c>
      <c r="J3" s="45">
        <v>8730235</v>
      </c>
      <c r="K3" s="45">
        <v>36775458</v>
      </c>
      <c r="L3" s="45">
        <v>28045222</v>
      </c>
      <c r="M3" s="45">
        <v>1172200</v>
      </c>
      <c r="N3" s="45">
        <v>2875963</v>
      </c>
      <c r="O3" s="45">
        <v>77279</v>
      </c>
      <c r="P3" s="45">
        <v>686374</v>
      </c>
      <c r="Q3" s="45">
        <v>295977</v>
      </c>
      <c r="R3" s="45">
        <v>76965</v>
      </c>
      <c r="S3" s="45">
        <v>-55637</v>
      </c>
      <c r="T3" s="45">
        <v>-20663</v>
      </c>
      <c r="U3" s="45">
        <v>-42884</v>
      </c>
      <c r="V3" s="45">
        <v>-119185</v>
      </c>
    </row>
    <row r="4" spans="1:22" x14ac:dyDescent="0.2">
      <c r="B4" t="s">
        <v>21</v>
      </c>
      <c r="C4" s="45">
        <v>673619</v>
      </c>
      <c r="D4" s="45">
        <v>-374842</v>
      </c>
      <c r="E4" s="45">
        <v>298777</v>
      </c>
      <c r="F4" s="45">
        <v>0</v>
      </c>
      <c r="G4" s="45">
        <v>-165085</v>
      </c>
      <c r="H4" s="45">
        <v>100921</v>
      </c>
      <c r="I4" s="77">
        <f>H4/$N$21*1000</f>
        <v>0.24514418618983805</v>
      </c>
      <c r="J4" s="45">
        <v>8678541</v>
      </c>
      <c r="K4" s="45">
        <v>36520449</v>
      </c>
      <c r="L4" s="45">
        <v>27841907</v>
      </c>
      <c r="M4" s="45">
        <v>1237182</v>
      </c>
      <c r="N4" s="45">
        <v>2420060</v>
      </c>
      <c r="O4" s="45">
        <v>206589</v>
      </c>
      <c r="P4" s="45">
        <v>488827</v>
      </c>
      <c r="Q4" s="45">
        <v>415162</v>
      </c>
      <c r="R4" s="45">
        <v>74889</v>
      </c>
      <c r="S4" s="45">
        <v>111919</v>
      </c>
      <c r="T4" s="45">
        <v>-19157</v>
      </c>
      <c r="U4" s="45">
        <v>-69526</v>
      </c>
      <c r="V4" s="45">
        <v>23234</v>
      </c>
    </row>
    <row r="5" spans="1:22" x14ac:dyDescent="0.2">
      <c r="B5" t="s">
        <v>22</v>
      </c>
      <c r="C5" s="45">
        <v>612279</v>
      </c>
      <c r="D5" s="45">
        <v>-323580</v>
      </c>
      <c r="E5" s="45">
        <v>288698</v>
      </c>
      <c r="F5" s="45">
        <v>0</v>
      </c>
      <c r="G5" s="45">
        <v>-171074</v>
      </c>
      <c r="H5" s="45">
        <v>94650</v>
      </c>
      <c r="I5" s="77">
        <f t="shared" ref="I5" si="0">H5/$M$21*1000</f>
        <v>0.28738393541290019</v>
      </c>
      <c r="J5" s="45">
        <v>8562121</v>
      </c>
      <c r="K5" s="45">
        <v>36079412</v>
      </c>
      <c r="L5" s="45">
        <v>27517290</v>
      </c>
      <c r="M5" s="45">
        <v>1204743</v>
      </c>
      <c r="N5" s="45">
        <v>3925832</v>
      </c>
      <c r="O5" s="45">
        <v>213532</v>
      </c>
      <c r="P5" s="45">
        <v>455701</v>
      </c>
      <c r="Q5" s="45">
        <v>391927</v>
      </c>
      <c r="R5" s="45">
        <v>74889</v>
      </c>
      <c r="S5" s="45">
        <v>137330</v>
      </c>
      <c r="T5" s="45">
        <v>-12999</v>
      </c>
      <c r="U5" s="45">
        <v>-174191</v>
      </c>
      <c r="V5" s="45">
        <v>-49860</v>
      </c>
    </row>
    <row r="6" spans="1:22" x14ac:dyDescent="0.2">
      <c r="B6" t="s">
        <v>23</v>
      </c>
      <c r="C6" s="45">
        <v>539396</v>
      </c>
      <c r="D6" s="45">
        <v>-280595</v>
      </c>
      <c r="E6" s="45">
        <v>258800</v>
      </c>
      <c r="F6" s="45">
        <v>0</v>
      </c>
      <c r="G6" s="45">
        <v>-163562</v>
      </c>
      <c r="H6" s="45">
        <v>72900</v>
      </c>
      <c r="I6" s="77">
        <f>H6/$M$21*1000</f>
        <v>0.22134483773481692</v>
      </c>
      <c r="J6" s="45">
        <v>8457837</v>
      </c>
      <c r="K6" s="45">
        <v>36040739</v>
      </c>
      <c r="L6" s="45">
        <v>27582901</v>
      </c>
      <c r="M6" s="45">
        <v>1221995</v>
      </c>
      <c r="N6" s="45">
        <v>4066142</v>
      </c>
      <c r="O6" s="45">
        <v>189787</v>
      </c>
      <c r="P6" s="45">
        <v>431718</v>
      </c>
      <c r="Q6" s="45">
        <v>441788</v>
      </c>
      <c r="R6" s="45">
        <v>72830</v>
      </c>
      <c r="S6" s="45">
        <v>199199</v>
      </c>
      <c r="T6" s="45">
        <v>-38474</v>
      </c>
      <c r="U6" s="45">
        <v>-101197</v>
      </c>
      <c r="V6" s="45">
        <v>59527</v>
      </c>
    </row>
    <row r="7" spans="1:22" x14ac:dyDescent="0.2">
      <c r="B7" t="s">
        <v>110</v>
      </c>
      <c r="C7" s="45">
        <v>616486</v>
      </c>
      <c r="D7" s="45">
        <v>-356359</v>
      </c>
      <c r="E7" s="45">
        <v>260126</v>
      </c>
      <c r="F7" s="45">
        <v>0</v>
      </c>
      <c r="G7" s="45">
        <v>-167427</v>
      </c>
      <c r="H7" s="45">
        <v>62128</v>
      </c>
      <c r="I7" s="77">
        <f t="shared" ref="I7:I9" si="1">H7/$M$20*1000</f>
        <v>0.20184243600116894</v>
      </c>
      <c r="J7" s="45">
        <v>8393122</v>
      </c>
      <c r="K7" s="45">
        <v>35643121</v>
      </c>
      <c r="L7" s="45">
        <v>27249998</v>
      </c>
      <c r="M7" s="45">
        <v>1184444</v>
      </c>
      <c r="N7" s="45">
        <v>2669783</v>
      </c>
      <c r="O7" s="45">
        <v>160580</v>
      </c>
      <c r="P7" s="45">
        <v>457350</v>
      </c>
      <c r="Q7" s="45">
        <v>382302</v>
      </c>
      <c r="R7" s="45">
        <v>72830</v>
      </c>
      <c r="S7" s="45">
        <v>-150012</v>
      </c>
      <c r="T7" s="45">
        <v>-114310</v>
      </c>
      <c r="U7" s="45">
        <v>220935</v>
      </c>
      <c r="V7" s="45">
        <v>-43387</v>
      </c>
    </row>
    <row r="8" spans="1:22" x14ac:dyDescent="0.2">
      <c r="B8" t="s">
        <v>109</v>
      </c>
      <c r="C8" s="45">
        <v>563239</v>
      </c>
      <c r="D8" s="45">
        <v>-305737</v>
      </c>
      <c r="E8" s="45">
        <v>257501</v>
      </c>
      <c r="F8" s="45">
        <v>0</v>
      </c>
      <c r="G8" s="45">
        <v>-164804</v>
      </c>
      <c r="H8" s="45">
        <v>73113</v>
      </c>
      <c r="I8" s="77">
        <f t="shared" si="1"/>
        <v>0.23753067897491412</v>
      </c>
      <c r="J8" s="45">
        <v>7914523</v>
      </c>
      <c r="K8" s="45">
        <v>35019856</v>
      </c>
      <c r="L8" s="45">
        <v>27105333</v>
      </c>
      <c r="M8" s="45">
        <v>1194015</v>
      </c>
      <c r="N8" s="45">
        <v>3314735</v>
      </c>
      <c r="O8" s="45">
        <v>153399</v>
      </c>
      <c r="P8" s="45">
        <v>419582</v>
      </c>
      <c r="Q8" s="45">
        <v>425689</v>
      </c>
      <c r="R8" s="45">
        <v>71497</v>
      </c>
      <c r="S8" s="45">
        <v>129344</v>
      </c>
      <c r="T8" s="45">
        <v>-40104</v>
      </c>
      <c r="U8" s="45">
        <v>-119075</v>
      </c>
      <c r="V8" s="45">
        <v>-29835</v>
      </c>
    </row>
    <row r="9" spans="1:22" x14ac:dyDescent="0.2">
      <c r="B9" t="s">
        <v>108</v>
      </c>
      <c r="C9" s="45">
        <v>483996</v>
      </c>
      <c r="D9" s="45">
        <v>-233926</v>
      </c>
      <c r="E9" s="45">
        <v>250069</v>
      </c>
      <c r="F9" s="45">
        <v>0</v>
      </c>
      <c r="G9" s="45">
        <v>-155757</v>
      </c>
      <c r="H9" s="45">
        <v>71912</v>
      </c>
      <c r="I9" s="77">
        <f t="shared" si="1"/>
        <v>0.23362885104487605</v>
      </c>
      <c r="J9" s="45">
        <v>7834213</v>
      </c>
      <c r="K9" s="45">
        <v>34719437</v>
      </c>
      <c r="L9" s="45">
        <v>26885224</v>
      </c>
      <c r="M9" s="45">
        <v>1271417</v>
      </c>
      <c r="N9" s="45">
        <v>3303356</v>
      </c>
      <c r="O9" s="45">
        <v>137010</v>
      </c>
      <c r="P9" s="45">
        <v>407385</v>
      </c>
      <c r="Q9" s="45">
        <v>455524</v>
      </c>
      <c r="R9" s="45">
        <v>71497</v>
      </c>
      <c r="S9" s="45">
        <v>254248</v>
      </c>
      <c r="T9" s="45">
        <v>-28474</v>
      </c>
      <c r="U9" s="45">
        <v>-99558</v>
      </c>
      <c r="V9" s="45">
        <v>126214</v>
      </c>
    </row>
    <row r="10" spans="1:22" x14ac:dyDescent="0.2">
      <c r="B10" t="s">
        <v>107</v>
      </c>
      <c r="C10" s="45">
        <v>430887</v>
      </c>
      <c r="D10" s="45">
        <v>-175761</v>
      </c>
      <c r="E10" s="45">
        <v>255125</v>
      </c>
      <c r="F10" s="45">
        <v>0</v>
      </c>
      <c r="G10" s="45">
        <v>-159611</v>
      </c>
      <c r="H10" s="45">
        <v>67860</v>
      </c>
      <c r="I10" s="77">
        <f>H10/$M$20*1000</f>
        <v>0.22046464890289924</v>
      </c>
      <c r="J10" s="45">
        <v>7755591</v>
      </c>
      <c r="K10" s="45">
        <v>34360074</v>
      </c>
      <c r="L10" s="45">
        <v>26604483</v>
      </c>
      <c r="M10" s="45">
        <v>1360890</v>
      </c>
      <c r="N10" s="45">
        <v>3134706</v>
      </c>
      <c r="O10" s="45">
        <v>91609</v>
      </c>
      <c r="P10" s="45">
        <v>589903</v>
      </c>
      <c r="Q10" s="45">
        <v>329309</v>
      </c>
      <c r="R10" s="45">
        <v>70208</v>
      </c>
      <c r="S10" s="45">
        <v>131206</v>
      </c>
      <c r="T10" s="45">
        <v>-10893</v>
      </c>
      <c r="U10" s="45">
        <v>-53386</v>
      </c>
      <c r="V10" s="45">
        <v>66926</v>
      </c>
    </row>
    <row r="11" spans="1:22" x14ac:dyDescent="0.2">
      <c r="B11" t="s">
        <v>106</v>
      </c>
      <c r="C11" s="45">
        <v>613868</v>
      </c>
      <c r="D11" s="45">
        <v>-358072</v>
      </c>
      <c r="E11" s="45">
        <v>255795</v>
      </c>
      <c r="F11" s="45">
        <v>0</v>
      </c>
      <c r="G11" s="45">
        <v>-142379</v>
      </c>
      <c r="H11" s="45">
        <v>66195</v>
      </c>
      <c r="I11" s="77"/>
      <c r="J11" s="45">
        <v>7678390</v>
      </c>
      <c r="K11" s="45">
        <v>33894417</v>
      </c>
      <c r="L11" s="45">
        <v>26216027</v>
      </c>
      <c r="M11" s="45">
        <v>1373641</v>
      </c>
      <c r="N11" s="45">
        <v>3162445</v>
      </c>
      <c r="O11" s="45">
        <v>38283</v>
      </c>
      <c r="P11" s="45">
        <v>623833</v>
      </c>
      <c r="Q11" s="45">
        <v>262383</v>
      </c>
      <c r="R11" s="45">
        <v>70208</v>
      </c>
      <c r="S11" s="45">
        <v>124850</v>
      </c>
      <c r="T11" s="45">
        <v>-115367</v>
      </c>
      <c r="U11" s="45">
        <v>99649</v>
      </c>
      <c r="V11" s="45">
        <v>109131</v>
      </c>
    </row>
    <row r="12" spans="1:22" x14ac:dyDescent="0.2">
      <c r="B12" t="s">
        <v>105</v>
      </c>
      <c r="C12" s="45">
        <v>452148</v>
      </c>
      <c r="D12" s="45">
        <v>-241197</v>
      </c>
      <c r="E12" s="45">
        <v>210951</v>
      </c>
      <c r="F12" s="45">
        <v>0</v>
      </c>
      <c r="G12" s="45">
        <v>-87672</v>
      </c>
      <c r="H12" s="45">
        <v>83269</v>
      </c>
      <c r="I12" s="77"/>
      <c r="J12" s="45">
        <v>7604158</v>
      </c>
      <c r="K12" s="45">
        <v>33326310</v>
      </c>
      <c r="L12" s="45">
        <v>25722152</v>
      </c>
      <c r="M12" s="45">
        <v>1244556</v>
      </c>
      <c r="N12" s="45">
        <v>4260211</v>
      </c>
      <c r="O12" s="45">
        <v>88157</v>
      </c>
      <c r="P12" s="45">
        <v>487997</v>
      </c>
      <c r="Q12" s="45">
        <v>153251</v>
      </c>
      <c r="R12" s="45">
        <v>68923</v>
      </c>
      <c r="S12" s="45">
        <v>-20742</v>
      </c>
      <c r="T12" s="45">
        <v>-4663</v>
      </c>
      <c r="U12" s="45">
        <v>-15992</v>
      </c>
      <c r="V12" s="45">
        <v>-41397</v>
      </c>
    </row>
    <row r="13" spans="1:22" x14ac:dyDescent="0.2">
      <c r="B13" t="s">
        <v>104</v>
      </c>
      <c r="C13" s="45">
        <v>428085</v>
      </c>
      <c r="D13" s="45">
        <v>-203762</v>
      </c>
      <c r="E13" s="45">
        <v>224322</v>
      </c>
      <c r="F13" s="45">
        <v>0</v>
      </c>
      <c r="G13" s="45">
        <v>-158295</v>
      </c>
      <c r="H13" s="45">
        <v>72368</v>
      </c>
      <c r="J13" s="45">
        <v>7522702</v>
      </c>
      <c r="K13" s="45">
        <v>32877970</v>
      </c>
      <c r="L13" s="45">
        <v>25355268</v>
      </c>
      <c r="M13" s="45">
        <v>1256416</v>
      </c>
      <c r="N13" s="45">
        <v>3864344</v>
      </c>
      <c r="O13" s="45">
        <v>123941</v>
      </c>
      <c r="P13" s="45">
        <v>387404</v>
      </c>
      <c r="Q13" s="45">
        <v>194649</v>
      </c>
      <c r="R13" s="45">
        <v>68923</v>
      </c>
      <c r="S13" s="45">
        <v>-159804</v>
      </c>
      <c r="T13" s="45">
        <v>125173</v>
      </c>
      <c r="U13" s="45">
        <v>-24755</v>
      </c>
      <c r="V13" s="45">
        <v>-59386</v>
      </c>
    </row>
    <row r="14" spans="1:22" x14ac:dyDescent="0.2">
      <c r="B14" t="s">
        <v>103</v>
      </c>
      <c r="C14" s="45">
        <v>365202</v>
      </c>
      <c r="D14" s="45">
        <v>-143450</v>
      </c>
      <c r="E14" s="45">
        <v>221751</v>
      </c>
      <c r="F14" s="45">
        <v>0</v>
      </c>
      <c r="G14" s="45">
        <v>-148677</v>
      </c>
      <c r="H14" s="45">
        <v>50669</v>
      </c>
      <c r="J14" s="45">
        <v>7443787</v>
      </c>
      <c r="K14" s="45">
        <v>32427077</v>
      </c>
      <c r="L14" s="45">
        <v>24983290</v>
      </c>
      <c r="M14" s="45">
        <v>1848073</v>
      </c>
      <c r="N14" s="45">
        <v>3470923</v>
      </c>
      <c r="O14" s="45">
        <v>127018</v>
      </c>
      <c r="P14" s="45">
        <v>265244</v>
      </c>
      <c r="Q14" s="45">
        <v>254035</v>
      </c>
      <c r="R14" s="45">
        <v>0</v>
      </c>
      <c r="S14" s="45">
        <v>239312</v>
      </c>
      <c r="T14" s="45">
        <v>-204479</v>
      </c>
      <c r="U14" s="45">
        <v>-57753</v>
      </c>
      <c r="V14" s="45">
        <v>-22920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1201343</v>
      </c>
      <c r="C18" s="75">
        <v>528358</v>
      </c>
      <c r="D18" s="26">
        <f>VLOOKUP(A1,'2020'!A40:F210,6,FALSE)</f>
        <v>99035</v>
      </c>
      <c r="E18" s="26">
        <v>30030</v>
      </c>
      <c r="F18" s="4">
        <f>D18/E18</f>
        <v>3.2978687978687979</v>
      </c>
      <c r="G18" s="139">
        <v>0</v>
      </c>
      <c r="J18" s="6">
        <v>2020</v>
      </c>
      <c r="K18" s="17">
        <f>VLOOKUP(A1,'2020'!A40:B210,2,FALSE)</f>
        <v>2673840</v>
      </c>
      <c r="L18" s="17">
        <f>VLOOKUP(A1,'2020'!A40:C210,3,FALSE)</f>
        <v>7384454</v>
      </c>
      <c r="M18" s="23">
        <f>VLOOKUP(A1,'2020'!A40:D210,4,FALSE)</f>
        <v>267384090</v>
      </c>
      <c r="N18" s="6"/>
      <c r="O18" s="6"/>
    </row>
    <row r="19" spans="1:17" x14ac:dyDescent="0.2">
      <c r="A19" s="13">
        <v>2021</v>
      </c>
      <c r="B19" s="26">
        <f>VLOOKUP(A1,'2021'!A40:E210,5,FALSE)</f>
        <v>1861340</v>
      </c>
      <c r="C19" s="76">
        <v>2000000</v>
      </c>
      <c r="D19" s="26">
        <f>VLOOKUP(A1,'2021'!A40:F210,6,FALSE)</f>
        <v>268873</v>
      </c>
      <c r="E19" s="26">
        <v>283000</v>
      </c>
      <c r="F19" s="4">
        <f>D19/E19</f>
        <v>0.95008127208480564</v>
      </c>
      <c r="G19" s="140"/>
      <c r="J19" s="6">
        <v>2021</v>
      </c>
      <c r="K19" s="17">
        <f>VLOOKUP(A1,'2021'!A40:B210,2,FALSE)</f>
        <v>2673840</v>
      </c>
      <c r="L19" s="17">
        <f>VLOOKUP(A1,'2021'!A40:C210,3,FALSE)</f>
        <v>7676137</v>
      </c>
      <c r="M19" s="23">
        <f>VLOOKUP(A1,'2021'!A40:D210,4,FALSE)</f>
        <v>267384090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2094608</v>
      </c>
      <c r="C20" s="76">
        <v>2515000</v>
      </c>
      <c r="D20" s="26">
        <f>VLOOKUP(A1,'2022'!A40:F210,6,FALSE)</f>
        <v>275014</v>
      </c>
      <c r="E20" s="26">
        <v>396000</v>
      </c>
      <c r="F20" s="4">
        <f>D20/E20</f>
        <v>0.69447979797979797</v>
      </c>
      <c r="G20" s="140"/>
      <c r="J20" s="13">
        <v>2022</v>
      </c>
      <c r="K20" s="17">
        <f>VLOOKUP(A1,'2022'!A40:B210,2,FALSE)</f>
        <v>3078044</v>
      </c>
      <c r="L20" s="17">
        <f>VLOOKUP(A1,'2022'!A40:C210,3,FALSE)</f>
        <v>8393122</v>
      </c>
      <c r="M20" s="23">
        <f>VLOOKUP(A1,'2022'!A40:D210,4,FALSE)</f>
        <v>307804450</v>
      </c>
      <c r="N20" s="23"/>
      <c r="O20" s="6"/>
    </row>
    <row r="21" spans="1:17" x14ac:dyDescent="0.2">
      <c r="A21" s="13">
        <v>2023</v>
      </c>
      <c r="B21" s="3">
        <f>VLOOKUP(A1,'2023'!A40:E210,5,FALSE)</f>
        <v>2686560</v>
      </c>
      <c r="C21" s="76">
        <v>2478170</v>
      </c>
      <c r="D21" s="26">
        <f>VLOOKUP(A1,'2023'!A40:F210,6,FALSE)</f>
        <v>319909</v>
      </c>
      <c r="E21" s="3">
        <v>338580</v>
      </c>
      <c r="F21" s="4">
        <f>D21/E21</f>
        <v>0.9448549825742808</v>
      </c>
      <c r="G21" s="141"/>
      <c r="J21" s="13">
        <v>2023</v>
      </c>
      <c r="K21" s="17">
        <f>VLOOKUP(A1,'2023'!A40:B210,2,FALSE)</f>
        <v>3293503</v>
      </c>
      <c r="L21" s="17">
        <f>VLOOKUP(A1,'2023'!A40:C210,3,FALSE)</f>
        <v>8730235</v>
      </c>
      <c r="M21" s="23">
        <f>VLOOKUP(A1,'2023'!A40:D210,4,FALSE)</f>
        <v>329350351</v>
      </c>
      <c r="N21" s="39">
        <v>411680169</v>
      </c>
      <c r="O21" s="6" t="s">
        <v>334</v>
      </c>
    </row>
    <row r="22" spans="1:17" x14ac:dyDescent="0.2">
      <c r="A22" s="13">
        <v>2024</v>
      </c>
      <c r="B22" s="3"/>
      <c r="C22" s="3">
        <v>3251000</v>
      </c>
      <c r="D22" s="26"/>
      <c r="E22" s="3">
        <v>410000</v>
      </c>
      <c r="F22" s="3"/>
      <c r="G22" s="3">
        <f>E22 + E22 * G18</f>
        <v>410000</v>
      </c>
      <c r="J22" s="13">
        <v>2024</v>
      </c>
      <c r="K22" s="17">
        <f>K21</f>
        <v>3293503</v>
      </c>
      <c r="L22" s="17">
        <f>L21</f>
        <v>8730235</v>
      </c>
      <c r="M22" s="23">
        <v>411680169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32424.845815528792</v>
      </c>
      <c r="L26" s="60">
        <f>K26-K26*(100%-(VLOOKUP(B31,J18:K21,2,FALSE)/K22))</f>
        <v>32424.845815528792</v>
      </c>
      <c r="M26" s="60">
        <f>K26-K26*(100%-(VLOOKUP(B31,J18:L21,3,FALSE)/L22))</f>
        <v>32424.845815528792</v>
      </c>
      <c r="N26" s="39">
        <f>K26-K26*(100%-(VLOOKUP(B31,J18:M21,4,FALSE)/M22))</f>
        <v>25940.36622265691</v>
      </c>
      <c r="P26" s="63">
        <v>19.3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32424.845815528792</v>
      </c>
      <c r="L27" s="60">
        <f>K27-K27*(100%-(VLOOKUP(B31,J18:K21,2,FALSE)/K22))</f>
        <v>32424.845815528792</v>
      </c>
      <c r="M27" s="60">
        <f>K27-K27*(100%-(VLOOKUP(B31,J18:L21,3,FALSE)/L22))</f>
        <v>32424.845815528792</v>
      </c>
      <c r="N27" s="39">
        <f>K27-K27*(100%-(VLOOKUP(B31,J18:M21,4,FALSE)/M22))</f>
        <v>25940.36622265691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2023</v>
      </c>
      <c r="C31" s="60">
        <v>25300</v>
      </c>
      <c r="D31" s="26">
        <f>VLOOKUP(B31,A18:D21,4,FALSE)</f>
        <v>319909</v>
      </c>
      <c r="E31" s="43">
        <f>E22/D31</f>
        <v>1.2816144591118099</v>
      </c>
      <c r="F31" s="43">
        <f>G22/D31</f>
        <v>1.2816144591118099</v>
      </c>
      <c r="G31" s="72"/>
      <c r="J31" s="42"/>
      <c r="K31" s="74">
        <f>SUM(I3:I6)</f>
        <v>0.87881703941054989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C32">
        <v>2021</v>
      </c>
      <c r="J32" s="41" t="s">
        <v>61</v>
      </c>
      <c r="K32" s="37">
        <f>E21/M21*1000</f>
        <v>1.0280238019239276</v>
      </c>
      <c r="L32" s="13" t="e">
        <f>E22/N22*1000</f>
        <v>#DIV/0!</v>
      </c>
      <c r="N32" s="130" t="s">
        <v>71</v>
      </c>
      <c r="O32" s="131"/>
      <c r="P32" s="74">
        <f>K31*P26</f>
        <v>16.961168860623612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>
        <f>G21/N21*1000</f>
        <v>0</v>
      </c>
      <c r="N33" s="130" t="s">
        <v>77</v>
      </c>
      <c r="O33" s="131"/>
      <c r="P33" s="5">
        <f>K32*P26</f>
        <v>19.840859377131803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74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21.206355460857772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>
        <f>L33*P26</f>
        <v>0</v>
      </c>
      <c r="Q37" s="36">
        <f>L33*Q26</f>
        <v>0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053EE-68EA-3E47-AE51-120D2EEC71B7}">
  <sheetPr codeName="Sheet125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265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833342</v>
      </c>
      <c r="D3" s="45">
        <v>-663966</v>
      </c>
      <c r="E3" s="45">
        <v>169375</v>
      </c>
      <c r="F3" s="45">
        <v>0</v>
      </c>
      <c r="G3" s="45">
        <v>-7421</v>
      </c>
      <c r="H3" s="45">
        <v>64785</v>
      </c>
      <c r="I3" s="77">
        <f t="shared" ref="I3:I5" si="0">H3/$M$21*1000</f>
        <v>0.33805366560849109</v>
      </c>
      <c r="J3" s="45">
        <v>2555023</v>
      </c>
      <c r="K3" s="45">
        <v>6054585</v>
      </c>
      <c r="L3" s="45">
        <v>3499562</v>
      </c>
      <c r="M3" s="45">
        <v>4852757</v>
      </c>
      <c r="N3" s="45">
        <v>3265821</v>
      </c>
      <c r="O3" s="45">
        <v>1303372</v>
      </c>
      <c r="P3" s="45">
        <v>2749855</v>
      </c>
      <c r="Q3" s="45">
        <v>670938</v>
      </c>
      <c r="R3" s="45">
        <v>64580</v>
      </c>
      <c r="S3" s="45">
        <v>0</v>
      </c>
      <c r="T3" s="45">
        <v>0</v>
      </c>
      <c r="U3" s="45">
        <v>0</v>
      </c>
      <c r="V3" s="45">
        <v>0</v>
      </c>
    </row>
    <row r="4" spans="1:22" x14ac:dyDescent="0.2">
      <c r="B4" t="s">
        <v>21</v>
      </c>
      <c r="C4" s="45">
        <v>477485</v>
      </c>
      <c r="D4" s="45">
        <v>-418692</v>
      </c>
      <c r="E4" s="45">
        <v>58792</v>
      </c>
      <c r="F4" s="45">
        <v>0</v>
      </c>
      <c r="G4" s="45">
        <v>-14423</v>
      </c>
      <c r="H4" s="45">
        <v>25065</v>
      </c>
      <c r="I4" s="77">
        <f t="shared" si="0"/>
        <v>0.13079131169988162</v>
      </c>
      <c r="J4" s="45">
        <v>2495717</v>
      </c>
      <c r="K4" s="45">
        <v>5190086</v>
      </c>
      <c r="L4" s="45">
        <v>2694369</v>
      </c>
      <c r="M4" s="45">
        <v>4031704</v>
      </c>
      <c r="N4" s="45">
        <v>2440699</v>
      </c>
      <c r="O4" s="45">
        <v>1222617</v>
      </c>
      <c r="P4" s="45">
        <v>2501078</v>
      </c>
      <c r="Q4" s="45">
        <v>78155</v>
      </c>
      <c r="R4" s="45">
        <v>67020</v>
      </c>
      <c r="S4" s="45">
        <v>0</v>
      </c>
      <c r="T4" s="45">
        <v>0</v>
      </c>
      <c r="U4" s="45">
        <v>0</v>
      </c>
      <c r="V4" s="45">
        <v>0</v>
      </c>
    </row>
    <row r="5" spans="1:22" x14ac:dyDescent="0.2">
      <c r="B5" t="s">
        <v>22</v>
      </c>
      <c r="C5" s="45">
        <v>477445</v>
      </c>
      <c r="D5" s="45">
        <v>-423609</v>
      </c>
      <c r="E5" s="45">
        <v>53835</v>
      </c>
      <c r="F5" s="45">
        <v>0</v>
      </c>
      <c r="G5" s="45">
        <v>-11883</v>
      </c>
      <c r="H5" s="45">
        <v>19839</v>
      </c>
      <c r="I5" s="77">
        <f t="shared" si="0"/>
        <v>0.10352159715994219</v>
      </c>
      <c r="J5" s="45">
        <v>2471608</v>
      </c>
      <c r="K5" s="45">
        <v>5279519</v>
      </c>
      <c r="L5" s="45">
        <v>2807910</v>
      </c>
      <c r="M5" s="45">
        <v>4170331</v>
      </c>
      <c r="N5" s="45">
        <v>2601993</v>
      </c>
      <c r="O5" s="45">
        <v>1140676</v>
      </c>
      <c r="P5" s="45">
        <v>2613148</v>
      </c>
      <c r="Q5" s="45">
        <v>33237</v>
      </c>
      <c r="R5" s="45">
        <v>223905</v>
      </c>
      <c r="S5" s="45">
        <v>0</v>
      </c>
      <c r="T5" s="45">
        <v>0</v>
      </c>
      <c r="U5" s="45">
        <v>0</v>
      </c>
      <c r="V5" s="45">
        <v>0</v>
      </c>
    </row>
    <row r="6" spans="1:22" x14ac:dyDescent="0.2">
      <c r="B6" t="s">
        <v>23</v>
      </c>
      <c r="C6" s="45">
        <v>242272</v>
      </c>
      <c r="D6" s="45">
        <v>-207454</v>
      </c>
      <c r="E6" s="45">
        <v>34818</v>
      </c>
      <c r="F6" s="45">
        <v>0</v>
      </c>
      <c r="G6" s="45">
        <v>-10574</v>
      </c>
      <c r="H6" s="45">
        <v>10717</v>
      </c>
      <c r="I6" s="77">
        <f>H6/$M$21*1000</f>
        <v>5.5922221723025384E-2</v>
      </c>
      <c r="J6" s="45">
        <v>2589935</v>
      </c>
      <c r="K6" s="45">
        <v>5289406</v>
      </c>
      <c r="L6" s="45">
        <v>2699470</v>
      </c>
      <c r="M6" s="45">
        <v>4131967</v>
      </c>
      <c r="N6" s="45">
        <v>2516925</v>
      </c>
      <c r="O6" s="45">
        <v>1182204</v>
      </c>
      <c r="P6" s="45">
        <v>2395799</v>
      </c>
      <c r="Q6" s="45">
        <v>390074</v>
      </c>
      <c r="R6" s="45">
        <v>21075</v>
      </c>
      <c r="S6" s="45">
        <v>397859</v>
      </c>
      <c r="T6" s="45">
        <v>241016</v>
      </c>
      <c r="U6" s="45">
        <v>-46093</v>
      </c>
      <c r="V6" s="45">
        <v>592782</v>
      </c>
    </row>
    <row r="7" spans="1:22" x14ac:dyDescent="0.2">
      <c r="B7" t="s">
        <v>110</v>
      </c>
      <c r="C7" s="45">
        <v>244280</v>
      </c>
      <c r="D7" s="45">
        <v>-215860</v>
      </c>
      <c r="E7" s="45">
        <v>28419</v>
      </c>
      <c r="F7" s="45">
        <v>0</v>
      </c>
      <c r="G7" s="45">
        <v>-12971</v>
      </c>
      <c r="H7" s="45">
        <v>30802</v>
      </c>
      <c r="I7" s="77">
        <f t="shared" ref="I7:I9" si="1">H7/$M$20*1000</f>
        <v>0.16072746790264325</v>
      </c>
      <c r="J7" s="45">
        <v>2580274</v>
      </c>
      <c r="K7" s="45">
        <v>4947859</v>
      </c>
      <c r="L7" s="45">
        <v>2367584</v>
      </c>
      <c r="M7" s="45">
        <v>3794260</v>
      </c>
      <c r="N7" s="45">
        <v>2184731</v>
      </c>
      <c r="O7" s="45">
        <v>1153912</v>
      </c>
      <c r="P7" s="45">
        <v>2351646</v>
      </c>
      <c r="Q7" s="45">
        <v>94855</v>
      </c>
      <c r="R7" s="45">
        <v>51995</v>
      </c>
      <c r="S7" s="45">
        <v>-5252</v>
      </c>
      <c r="T7" s="45">
        <v>95503</v>
      </c>
      <c r="U7" s="45">
        <v>-45331</v>
      </c>
      <c r="V7" s="45">
        <v>44918</v>
      </c>
    </row>
    <row r="8" spans="1:22" x14ac:dyDescent="0.2">
      <c r="B8" t="s">
        <v>109</v>
      </c>
      <c r="C8" s="45">
        <v>181440</v>
      </c>
      <c r="D8" s="45">
        <v>-158207</v>
      </c>
      <c r="E8" s="45">
        <v>23233</v>
      </c>
      <c r="F8" s="45">
        <v>0</v>
      </c>
      <c r="G8" s="45">
        <v>-13934</v>
      </c>
      <c r="H8" s="45">
        <v>30119</v>
      </c>
      <c r="I8" s="77">
        <f t="shared" si="1"/>
        <v>0.15716351554313721</v>
      </c>
      <c r="J8" s="45">
        <v>2552682</v>
      </c>
      <c r="K8" s="45">
        <v>5175204</v>
      </c>
      <c r="L8" s="45">
        <v>2622522</v>
      </c>
      <c r="M8" s="45">
        <v>3703256</v>
      </c>
      <c r="N8" s="45">
        <v>2307594</v>
      </c>
      <c r="O8" s="45">
        <v>1177450</v>
      </c>
      <c r="P8" s="45">
        <v>2168926</v>
      </c>
      <c r="Q8" s="45">
        <v>116485</v>
      </c>
      <c r="R8" s="45">
        <v>96375</v>
      </c>
      <c r="S8" s="45">
        <v>-355556</v>
      </c>
      <c r="T8" s="45">
        <v>5273</v>
      </c>
      <c r="U8" s="45">
        <v>-6554</v>
      </c>
      <c r="V8" s="45">
        <v>-356837</v>
      </c>
    </row>
    <row r="9" spans="1:22" x14ac:dyDescent="0.2">
      <c r="B9" t="s">
        <v>108</v>
      </c>
      <c r="C9" s="45">
        <v>401992</v>
      </c>
      <c r="D9" s="45">
        <v>-366647</v>
      </c>
      <c r="E9" s="45">
        <v>35344</v>
      </c>
      <c r="F9" s="45">
        <v>0</v>
      </c>
      <c r="G9" s="45">
        <v>-19343</v>
      </c>
      <c r="H9" s="45">
        <v>80780</v>
      </c>
      <c r="I9" s="77">
        <f t="shared" si="1"/>
        <v>0.42151694231463938</v>
      </c>
      <c r="J9" s="45">
        <v>2521723</v>
      </c>
      <c r="K9" s="45">
        <v>5289865</v>
      </c>
      <c r="L9" s="45">
        <v>2768141</v>
      </c>
      <c r="M9" s="45">
        <v>3742607</v>
      </c>
      <c r="N9" s="45">
        <v>2446604</v>
      </c>
      <c r="O9" s="45">
        <v>1083487</v>
      </c>
      <c r="P9" s="45">
        <v>2249566</v>
      </c>
      <c r="Q9" s="45">
        <v>277151</v>
      </c>
      <c r="R9" s="45">
        <v>7412</v>
      </c>
      <c r="S9" s="45">
        <v>284887</v>
      </c>
      <c r="T9" s="45">
        <v>2029</v>
      </c>
      <c r="U9" s="45">
        <v>2290</v>
      </c>
      <c r="V9" s="45">
        <v>289208</v>
      </c>
    </row>
    <row r="10" spans="1:22" x14ac:dyDescent="0.2">
      <c r="B10" t="s">
        <v>107</v>
      </c>
      <c r="C10" s="45">
        <v>181320</v>
      </c>
      <c r="D10" s="45">
        <v>-141177</v>
      </c>
      <c r="E10" s="45">
        <v>40143</v>
      </c>
      <c r="F10" s="45">
        <v>0</v>
      </c>
      <c r="G10" s="45">
        <v>-22698</v>
      </c>
      <c r="H10" s="45">
        <v>51500</v>
      </c>
      <c r="I10" s="77">
        <f>H10/$M$20*1000</f>
        <v>0.26873140046055866</v>
      </c>
      <c r="J10" s="45">
        <v>2545957</v>
      </c>
      <c r="K10" s="45">
        <v>5910966</v>
      </c>
      <c r="L10" s="45">
        <v>3365009</v>
      </c>
      <c r="M10" s="45">
        <v>3810049</v>
      </c>
      <c r="N10" s="45">
        <v>2523282</v>
      </c>
      <c r="O10" s="45">
        <v>1001252</v>
      </c>
      <c r="P10" s="45">
        <v>2243968</v>
      </c>
      <c r="Q10" s="45">
        <v>334344</v>
      </c>
      <c r="R10" s="45">
        <v>113432</v>
      </c>
      <c r="S10" s="45">
        <v>-162971</v>
      </c>
      <c r="T10" s="45">
        <v>47129</v>
      </c>
      <c r="U10" s="45">
        <v>94212</v>
      </c>
      <c r="V10" s="45">
        <v>-21629</v>
      </c>
    </row>
    <row r="11" spans="1:22" x14ac:dyDescent="0.2">
      <c r="B11" t="s">
        <v>106</v>
      </c>
      <c r="C11" s="45">
        <v>470717</v>
      </c>
      <c r="D11" s="45">
        <v>-391422</v>
      </c>
      <c r="E11" s="45">
        <v>79294</v>
      </c>
      <c r="F11" s="45">
        <v>0</v>
      </c>
      <c r="G11" s="45">
        <v>-23645</v>
      </c>
      <c r="H11" s="45">
        <v>22973</v>
      </c>
      <c r="I11" s="77"/>
      <c r="J11" s="45">
        <v>2390901</v>
      </c>
      <c r="K11" s="45">
        <v>5828581</v>
      </c>
      <c r="L11" s="45">
        <v>3437679</v>
      </c>
      <c r="M11" s="45">
        <v>3690906</v>
      </c>
      <c r="N11" s="45">
        <v>2586807</v>
      </c>
      <c r="O11" s="45">
        <v>844442</v>
      </c>
      <c r="P11" s="45">
        <v>2248794</v>
      </c>
      <c r="Q11" s="45">
        <v>256136</v>
      </c>
      <c r="R11" s="45">
        <v>259432</v>
      </c>
      <c r="S11" s="45">
        <v>123489</v>
      </c>
      <c r="T11" s="45">
        <v>-223162</v>
      </c>
      <c r="U11" s="45">
        <v>-60992</v>
      </c>
      <c r="V11" s="45">
        <v>-160666</v>
      </c>
    </row>
    <row r="12" spans="1:22" x14ac:dyDescent="0.2">
      <c r="B12" t="s">
        <v>105</v>
      </c>
      <c r="C12" s="45">
        <v>346383</v>
      </c>
      <c r="D12" s="45">
        <v>-265931</v>
      </c>
      <c r="E12" s="45">
        <v>80451</v>
      </c>
      <c r="F12" s="45">
        <v>0</v>
      </c>
      <c r="G12" s="45">
        <v>-26656</v>
      </c>
      <c r="H12" s="45">
        <v>30058</v>
      </c>
      <c r="I12" s="77"/>
      <c r="J12" s="45">
        <v>1893080</v>
      </c>
      <c r="K12" s="45">
        <v>6107763</v>
      </c>
      <c r="L12" s="45">
        <v>4214682</v>
      </c>
      <c r="M12" s="45">
        <v>3957269</v>
      </c>
      <c r="N12" s="45">
        <v>3337857</v>
      </c>
      <c r="O12" s="45">
        <v>747190</v>
      </c>
      <c r="P12" s="45">
        <v>2817478</v>
      </c>
      <c r="Q12" s="45">
        <v>297699</v>
      </c>
      <c r="R12" s="45">
        <v>25032</v>
      </c>
      <c r="S12" s="45">
        <v>-387698</v>
      </c>
      <c r="T12" s="45">
        <v>276836</v>
      </c>
      <c r="U12" s="45">
        <v>53669</v>
      </c>
      <c r="V12" s="45">
        <v>-57193</v>
      </c>
    </row>
    <row r="13" spans="1:22" x14ac:dyDescent="0.2">
      <c r="B13" t="s">
        <v>104</v>
      </c>
      <c r="C13" s="45">
        <v>832761</v>
      </c>
      <c r="D13" s="45">
        <v>-663079</v>
      </c>
      <c r="E13" s="45">
        <v>169682</v>
      </c>
      <c r="F13" s="45">
        <v>-16795</v>
      </c>
      <c r="G13" s="45">
        <v>-39090</v>
      </c>
      <c r="H13" s="45">
        <v>73873</v>
      </c>
      <c r="J13" s="45">
        <v>1866006</v>
      </c>
      <c r="K13" s="45">
        <v>6412188</v>
      </c>
      <c r="L13" s="45">
        <v>4546181</v>
      </c>
      <c r="M13" s="45">
        <v>4264616</v>
      </c>
      <c r="N13" s="45">
        <v>3678472</v>
      </c>
      <c r="O13" s="45">
        <v>591749</v>
      </c>
      <c r="P13" s="45">
        <v>3302089</v>
      </c>
      <c r="Q13" s="45">
        <v>221070</v>
      </c>
      <c r="R13" s="45">
        <v>45350</v>
      </c>
      <c r="S13" s="45">
        <v>-395189</v>
      </c>
      <c r="T13" s="45">
        <v>342462</v>
      </c>
      <c r="U13" s="45">
        <v>130934</v>
      </c>
      <c r="V13" s="45">
        <v>78208</v>
      </c>
    </row>
    <row r="14" spans="1:22" x14ac:dyDescent="0.2">
      <c r="B14" t="s">
        <v>103</v>
      </c>
      <c r="C14" s="45">
        <v>470244</v>
      </c>
      <c r="D14" s="45">
        <v>-368455</v>
      </c>
      <c r="E14" s="45">
        <v>101788</v>
      </c>
      <c r="F14" s="45">
        <v>-101</v>
      </c>
      <c r="G14" s="45">
        <v>-16799</v>
      </c>
      <c r="H14" s="45">
        <v>57177</v>
      </c>
      <c r="J14" s="45">
        <v>1903832</v>
      </c>
      <c r="K14" s="45">
        <v>5815107</v>
      </c>
      <c r="L14" s="45">
        <v>3911275</v>
      </c>
      <c r="M14" s="45">
        <v>3630422</v>
      </c>
      <c r="N14" s="45">
        <v>3041858</v>
      </c>
      <c r="O14" s="45">
        <v>604119</v>
      </c>
      <c r="P14" s="45">
        <v>2714915</v>
      </c>
      <c r="Q14" s="45">
        <v>214039</v>
      </c>
      <c r="R14" s="45">
        <v>38745</v>
      </c>
      <c r="S14" s="45">
        <v>-183726</v>
      </c>
      <c r="T14" s="45">
        <v>-237013</v>
      </c>
      <c r="U14" s="45">
        <v>379176</v>
      </c>
      <c r="V14" s="45">
        <v>-41563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3536254</v>
      </c>
      <c r="C18" s="26">
        <v>2668000</v>
      </c>
      <c r="D18" s="26">
        <f>VLOOKUP(A1,'2020'!A40:F210,6,FALSE)</f>
        <v>311176</v>
      </c>
      <c r="E18" s="17">
        <v>210000</v>
      </c>
      <c r="F18" s="4">
        <f>D18/E18</f>
        <v>1.4817904761904761</v>
      </c>
      <c r="G18" s="139">
        <v>0</v>
      </c>
      <c r="J18" s="6">
        <v>2020</v>
      </c>
      <c r="K18" s="17">
        <f>VLOOKUP(A1,'2020'!A40:B210,2,FALSE)</f>
        <v>1172485</v>
      </c>
      <c r="L18" s="17">
        <f>VLOOKUP(A1,'2020'!A40:C210,3,FALSE)</f>
        <v>1846383</v>
      </c>
      <c r="M18" s="23">
        <f>VLOOKUP(A1,'2020'!A40:D210,4,FALSE)</f>
        <v>117248510</v>
      </c>
      <c r="N18" s="6"/>
      <c r="O18" s="6"/>
    </row>
    <row r="19" spans="1:17" x14ac:dyDescent="0.2">
      <c r="A19" s="13">
        <v>2021</v>
      </c>
      <c r="B19" s="26">
        <f>VLOOKUP(A1,'2021'!A40:E210,5,FALSE)</f>
        <v>1802653</v>
      </c>
      <c r="C19" s="26">
        <v>3600000</v>
      </c>
      <c r="D19" s="26">
        <f>VLOOKUP(A1,'2021'!A40:F210,6,FALSE)</f>
        <v>181759</v>
      </c>
      <c r="E19" s="17">
        <v>300000</v>
      </c>
      <c r="F19" s="4">
        <f>D19/E19</f>
        <v>0.60586333333333331</v>
      </c>
      <c r="G19" s="140"/>
      <c r="J19" s="6">
        <v>2021</v>
      </c>
      <c r="K19" s="17">
        <f>VLOOKUP(A1,'2021'!A40:B210,2,FALSE)</f>
        <v>1744048</v>
      </c>
      <c r="L19" s="17">
        <f>VLOOKUP(A1,'2021'!A40:C210,3,FALSE)</f>
        <v>2388616</v>
      </c>
      <c r="M19" s="23">
        <f>VLOOKUP(A1,'2021'!A40:D210,4,FALSE)</f>
        <v>174404824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1009034</v>
      </c>
      <c r="C20" s="26">
        <v>2005000</v>
      </c>
      <c r="D20" s="26">
        <f>VLOOKUP(A1,'2022'!A40:F210,6,FALSE)</f>
        <v>193202</v>
      </c>
      <c r="E20" s="17">
        <v>250000</v>
      </c>
      <c r="F20" s="4">
        <f>D20/E20</f>
        <v>0.77280800000000005</v>
      </c>
      <c r="G20" s="140"/>
      <c r="J20" s="13">
        <v>2022</v>
      </c>
      <c r="K20" s="17">
        <f>VLOOKUP(A1,'2022'!A40:B210,2,FALSE)</f>
        <v>1916411</v>
      </c>
      <c r="L20" s="17">
        <f>VLOOKUP(A1,'2022'!A40:C210,3,FALSE)</f>
        <v>2580274</v>
      </c>
      <c r="M20" s="23">
        <f>VLOOKUP(A1,'2022'!A40:D210,4,FALSE)</f>
        <v>191641170</v>
      </c>
      <c r="N20" s="23"/>
      <c r="O20" s="6"/>
    </row>
    <row r="21" spans="1:17" x14ac:dyDescent="0.2">
      <c r="A21" s="13">
        <v>2023</v>
      </c>
      <c r="B21" s="3">
        <f>VLOOKUP(A1,'2023'!A40:E210,5,FALSE)</f>
        <v>2030546</v>
      </c>
      <c r="C21" s="3">
        <v>2850000</v>
      </c>
      <c r="D21" s="26">
        <f>VLOOKUP(A1,'2023'!A40:F210,6,FALSE)</f>
        <v>120407</v>
      </c>
      <c r="E21" s="3">
        <v>150000</v>
      </c>
      <c r="F21" s="4">
        <f>D21/E21</f>
        <v>0.80271333333333328</v>
      </c>
      <c r="G21" s="141"/>
      <c r="J21" s="13">
        <v>2023</v>
      </c>
      <c r="K21" s="17">
        <f>VLOOKUP(A1,'2023'!A40:B210,2,FALSE)</f>
        <v>1916411</v>
      </c>
      <c r="L21" s="17">
        <f>VLOOKUP(A1,'2023'!A40:C210,3,FALSE)</f>
        <v>2555023</v>
      </c>
      <c r="M21" s="23">
        <f>VLOOKUP(A1,'2023'!A40:D210,4,FALSE)</f>
        <v>191641170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1916411</v>
      </c>
      <c r="L22" s="17">
        <f>L21</f>
        <v>2555023</v>
      </c>
      <c r="M22" s="23">
        <f>M21</f>
        <v>191641170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2020</v>
      </c>
      <c r="C31" s="60">
        <v>23000</v>
      </c>
      <c r="D31" s="26">
        <f>VLOOKUP(B31,A18:D21,4,FALSE)</f>
        <v>311176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0.62828879619134026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0.7827128168754135</v>
      </c>
      <c r="L32" s="13" t="e">
        <f>E22/N22*1000</f>
        <v>#DIV/0!</v>
      </c>
      <c r="N32" s="130" t="s">
        <v>71</v>
      </c>
      <c r="O32" s="131"/>
      <c r="P32" s="74">
        <f>K31*P26</f>
        <v>7.8787415042394064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9.8152187236176847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13.332328330076466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64786-43F2-024A-A653-A7FBC39E7F87}">
  <sheetPr codeName="Sheet126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302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1423495</v>
      </c>
      <c r="D3" s="45">
        <v>-1188266</v>
      </c>
      <c r="E3" s="45">
        <v>235229</v>
      </c>
      <c r="F3" s="45">
        <v>-3784</v>
      </c>
      <c r="G3" s="45">
        <v>-35033</v>
      </c>
      <c r="H3" s="45">
        <v>89693</v>
      </c>
      <c r="I3" s="77">
        <f t="shared" ref="I3:I5" si="0">H3/$M$21*1000</f>
        <v>1.4236984126984127</v>
      </c>
      <c r="J3" s="45">
        <v>2355986</v>
      </c>
      <c r="K3" s="45">
        <v>6698209</v>
      </c>
      <c r="L3" s="45">
        <v>4342223</v>
      </c>
      <c r="M3" s="45">
        <v>3734683</v>
      </c>
      <c r="N3" s="45">
        <v>2880789</v>
      </c>
      <c r="O3" s="45">
        <v>1105693</v>
      </c>
      <c r="P3" s="45">
        <v>878939</v>
      </c>
      <c r="Q3" s="45">
        <v>1272103</v>
      </c>
      <c r="R3" s="45">
        <v>379607</v>
      </c>
      <c r="S3" s="45">
        <v>0</v>
      </c>
      <c r="T3" s="45">
        <v>0</v>
      </c>
      <c r="U3" s="45">
        <v>0</v>
      </c>
      <c r="V3" s="45">
        <v>0</v>
      </c>
    </row>
    <row r="4" spans="1:22" x14ac:dyDescent="0.2">
      <c r="B4" t="s">
        <v>21</v>
      </c>
      <c r="C4" s="45">
        <v>867398</v>
      </c>
      <c r="D4" s="45">
        <v>-771721</v>
      </c>
      <c r="E4" s="45">
        <v>95677</v>
      </c>
      <c r="F4" s="45">
        <v>3485</v>
      </c>
      <c r="G4" s="45">
        <v>-45479</v>
      </c>
      <c r="H4" s="45">
        <v>31623</v>
      </c>
      <c r="I4" s="77">
        <f t="shared" si="0"/>
        <v>0.50195238095238093</v>
      </c>
      <c r="J4" s="45">
        <v>2274935</v>
      </c>
      <c r="K4" s="45">
        <v>6257035</v>
      </c>
      <c r="L4" s="45">
        <v>3982100</v>
      </c>
      <c r="M4" s="45">
        <v>3302467</v>
      </c>
      <c r="N4" s="45">
        <v>2379462</v>
      </c>
      <c r="O4" s="45">
        <v>1220001</v>
      </c>
      <c r="P4" s="45">
        <v>873409</v>
      </c>
      <c r="Q4" s="45">
        <v>738052</v>
      </c>
      <c r="R4" s="45">
        <v>378807</v>
      </c>
      <c r="S4" s="45">
        <v>62728</v>
      </c>
      <c r="T4" s="45">
        <v>-128406</v>
      </c>
      <c r="U4" s="45">
        <v>-41734</v>
      </c>
      <c r="V4" s="45">
        <v>-107412</v>
      </c>
    </row>
    <row r="5" spans="1:22" x14ac:dyDescent="0.2">
      <c r="B5" t="s">
        <v>22</v>
      </c>
      <c r="C5" s="45">
        <v>768579</v>
      </c>
      <c r="D5" s="45">
        <v>-647485</v>
      </c>
      <c r="E5" s="45">
        <v>121094</v>
      </c>
      <c r="F5" s="45">
        <v>-6261</v>
      </c>
      <c r="G5" s="45">
        <v>-48994</v>
      </c>
      <c r="H5" s="45">
        <v>35273</v>
      </c>
      <c r="I5" s="77">
        <f t="shared" si="0"/>
        <v>0.55988888888888888</v>
      </c>
      <c r="J5" s="45">
        <v>2244219</v>
      </c>
      <c r="K5" s="45">
        <v>6020930</v>
      </c>
      <c r="L5" s="45">
        <v>3776711</v>
      </c>
      <c r="M5" s="45">
        <v>3123696</v>
      </c>
      <c r="N5" s="45">
        <v>2186116</v>
      </c>
      <c r="O5" s="45">
        <v>1183443</v>
      </c>
      <c r="P5" s="45">
        <v>903836</v>
      </c>
      <c r="Q5" s="45">
        <v>673419</v>
      </c>
      <c r="R5" s="45">
        <v>274072</v>
      </c>
      <c r="S5" s="45">
        <v>240495</v>
      </c>
      <c r="T5" s="45">
        <v>-50940</v>
      </c>
      <c r="U5" s="45">
        <v>-124922</v>
      </c>
      <c r="V5" s="45">
        <v>64633</v>
      </c>
    </row>
    <row r="6" spans="1:22" x14ac:dyDescent="0.2">
      <c r="B6" t="s">
        <v>23</v>
      </c>
      <c r="C6" s="45">
        <v>390665</v>
      </c>
      <c r="D6" s="45">
        <v>-240278</v>
      </c>
      <c r="E6" s="45">
        <v>150386</v>
      </c>
      <c r="F6" s="45">
        <v>-3197</v>
      </c>
      <c r="G6" s="45">
        <v>-51122</v>
      </c>
      <c r="H6" s="45">
        <v>52159</v>
      </c>
      <c r="I6" s="77">
        <f>H6/$M$21*1000</f>
        <v>0.82792063492063495</v>
      </c>
      <c r="J6" s="45">
        <v>2270786</v>
      </c>
      <c r="K6" s="45">
        <v>5957245</v>
      </c>
      <c r="L6" s="45">
        <v>3686458</v>
      </c>
      <c r="M6" s="45">
        <v>3245719</v>
      </c>
      <c r="N6" s="45">
        <v>2060091</v>
      </c>
      <c r="O6" s="45">
        <v>1343447</v>
      </c>
      <c r="P6" s="45">
        <v>864695</v>
      </c>
      <c r="Q6" s="45">
        <v>625147</v>
      </c>
      <c r="R6" s="45">
        <v>329561</v>
      </c>
      <c r="S6" s="45">
        <v>199651</v>
      </c>
      <c r="T6" s="45">
        <v>-85238</v>
      </c>
      <c r="U6" s="45">
        <v>-66141</v>
      </c>
      <c r="V6" s="45">
        <v>48271</v>
      </c>
    </row>
    <row r="7" spans="1:22" x14ac:dyDescent="0.2">
      <c r="B7" t="s">
        <v>110</v>
      </c>
      <c r="C7" s="45">
        <v>1094466</v>
      </c>
      <c r="D7" s="45">
        <v>-833341</v>
      </c>
      <c r="E7" s="45">
        <v>261125</v>
      </c>
      <c r="F7" s="45">
        <v>-27142</v>
      </c>
      <c r="G7" s="45">
        <v>-50497</v>
      </c>
      <c r="H7" s="45">
        <v>105899</v>
      </c>
      <c r="I7" s="77">
        <f t="shared" ref="I7:I9" si="1">H7/$M$20*1000</f>
        <v>1.680936507936508</v>
      </c>
      <c r="J7" s="45">
        <v>2217597</v>
      </c>
      <c r="K7" s="45">
        <v>6149690</v>
      </c>
      <c r="L7" s="45">
        <v>3932093</v>
      </c>
      <c r="M7" s="45">
        <v>3560183</v>
      </c>
      <c r="N7" s="45">
        <v>2263234</v>
      </c>
      <c r="O7" s="45">
        <v>1359555</v>
      </c>
      <c r="P7" s="45">
        <v>751354</v>
      </c>
      <c r="Q7" s="45">
        <v>1171279</v>
      </c>
      <c r="R7" s="45">
        <v>204826</v>
      </c>
      <c r="S7" s="45">
        <v>-459418</v>
      </c>
      <c r="T7" s="45">
        <v>-13391</v>
      </c>
      <c r="U7" s="45">
        <v>-73321</v>
      </c>
      <c r="V7" s="45">
        <v>-546131</v>
      </c>
    </row>
    <row r="8" spans="1:22" x14ac:dyDescent="0.2">
      <c r="B8" t="s">
        <v>109</v>
      </c>
      <c r="C8" s="45">
        <v>880447</v>
      </c>
      <c r="D8" s="45">
        <v>-685150</v>
      </c>
      <c r="E8" s="45">
        <v>195297</v>
      </c>
      <c r="F8" s="45">
        <v>-27556</v>
      </c>
      <c r="G8" s="45">
        <v>-44942</v>
      </c>
      <c r="H8" s="45">
        <v>75497</v>
      </c>
      <c r="I8" s="77">
        <f t="shared" si="1"/>
        <v>1.1983650793650795</v>
      </c>
      <c r="J8" s="45">
        <v>2096375</v>
      </c>
      <c r="K8" s="45">
        <v>5845816</v>
      </c>
      <c r="L8" s="45">
        <v>3749441</v>
      </c>
      <c r="M8" s="45">
        <v>3234134</v>
      </c>
      <c r="N8" s="45">
        <v>1932431</v>
      </c>
      <c r="O8" s="45">
        <v>1469931</v>
      </c>
      <c r="P8" s="45">
        <v>704683</v>
      </c>
      <c r="Q8" s="45">
        <v>731376</v>
      </c>
      <c r="R8" s="45">
        <v>274826</v>
      </c>
      <c r="S8" s="45">
        <v>596756</v>
      </c>
      <c r="T8" s="45">
        <v>28341</v>
      </c>
      <c r="U8" s="45">
        <v>-185196</v>
      </c>
      <c r="V8" s="45">
        <v>439902</v>
      </c>
    </row>
    <row r="9" spans="1:22" x14ac:dyDescent="0.2">
      <c r="B9" t="s">
        <v>108</v>
      </c>
      <c r="C9" s="45">
        <v>799338</v>
      </c>
      <c r="D9" s="45">
        <v>-593469</v>
      </c>
      <c r="E9" s="45">
        <v>205869</v>
      </c>
      <c r="F9" s="45">
        <v>-10970</v>
      </c>
      <c r="G9" s="45">
        <v>-42585</v>
      </c>
      <c r="H9" s="45">
        <v>98088</v>
      </c>
      <c r="I9" s="77">
        <f t="shared" si="1"/>
        <v>1.5569523809523809</v>
      </c>
      <c r="J9" s="45">
        <v>2004043</v>
      </c>
      <c r="K9" s="45">
        <v>6131776</v>
      </c>
      <c r="L9" s="45">
        <v>4127732</v>
      </c>
      <c r="M9" s="45">
        <v>3512200</v>
      </c>
      <c r="N9" s="45">
        <v>2307379</v>
      </c>
      <c r="O9" s="45">
        <v>1492995</v>
      </c>
      <c r="P9" s="45">
        <v>698905</v>
      </c>
      <c r="Q9" s="45">
        <v>1010312</v>
      </c>
      <c r="R9" s="45">
        <v>271826</v>
      </c>
      <c r="S9" s="45">
        <v>-415501</v>
      </c>
      <c r="T9" s="45">
        <v>16837</v>
      </c>
      <c r="U9" s="45">
        <v>83905</v>
      </c>
      <c r="V9" s="45">
        <v>-314759</v>
      </c>
    </row>
    <row r="10" spans="1:22" x14ac:dyDescent="0.2">
      <c r="B10" t="s">
        <v>107</v>
      </c>
      <c r="C10" s="45">
        <v>545102</v>
      </c>
      <c r="D10" s="45">
        <v>-284954</v>
      </c>
      <c r="E10" s="45">
        <v>260148</v>
      </c>
      <c r="F10" s="45">
        <v>-34282</v>
      </c>
      <c r="G10" s="45">
        <v>-43044</v>
      </c>
      <c r="H10" s="45">
        <v>112518</v>
      </c>
      <c r="I10" s="77">
        <f>H10/$M$20*1000</f>
        <v>1.786</v>
      </c>
      <c r="J10" s="45">
        <v>1932617</v>
      </c>
      <c r="K10" s="45">
        <v>5909127</v>
      </c>
      <c r="L10" s="45">
        <v>3976509</v>
      </c>
      <c r="M10" s="45">
        <v>2714357</v>
      </c>
      <c r="N10" s="45">
        <v>2259805</v>
      </c>
      <c r="O10" s="45">
        <v>747510</v>
      </c>
      <c r="P10" s="45">
        <v>763412</v>
      </c>
      <c r="Q10" s="45">
        <v>802141</v>
      </c>
      <c r="R10" s="45">
        <v>382826</v>
      </c>
      <c r="S10" s="45">
        <v>-208035</v>
      </c>
      <c r="T10" s="45">
        <v>226872</v>
      </c>
      <c r="U10" s="45">
        <v>189334</v>
      </c>
      <c r="V10" s="45">
        <v>208171</v>
      </c>
    </row>
    <row r="11" spans="1:22" x14ac:dyDescent="0.2">
      <c r="B11" t="s">
        <v>106</v>
      </c>
      <c r="C11" s="45">
        <v>1010563</v>
      </c>
      <c r="D11" s="45">
        <v>-692698</v>
      </c>
      <c r="E11" s="45">
        <v>317864</v>
      </c>
      <c r="F11" s="45">
        <v>-111589</v>
      </c>
      <c r="G11" s="45">
        <v>-44677</v>
      </c>
      <c r="H11" s="45">
        <v>106271</v>
      </c>
      <c r="I11" s="77"/>
      <c r="J11" s="45">
        <v>1782579</v>
      </c>
      <c r="K11" s="45">
        <v>5959092</v>
      </c>
      <c r="L11" s="45">
        <v>4176513</v>
      </c>
      <c r="M11" s="45">
        <v>2769619</v>
      </c>
      <c r="N11" s="45">
        <v>2430220</v>
      </c>
      <c r="O11" s="45">
        <v>667463</v>
      </c>
      <c r="P11" s="45">
        <v>641397</v>
      </c>
      <c r="Q11" s="45">
        <v>1046137</v>
      </c>
      <c r="R11" s="45">
        <v>382826</v>
      </c>
      <c r="S11" s="45">
        <v>-89429</v>
      </c>
      <c r="T11" s="45">
        <v>-96071</v>
      </c>
      <c r="U11" s="45">
        <v>-58493</v>
      </c>
      <c r="V11" s="45">
        <v>-243995</v>
      </c>
    </row>
    <row r="12" spans="1:22" x14ac:dyDescent="0.2">
      <c r="B12" t="s">
        <v>105</v>
      </c>
      <c r="C12" s="45">
        <v>548639</v>
      </c>
      <c r="D12" s="45">
        <v>-410871</v>
      </c>
      <c r="E12" s="45">
        <v>137767</v>
      </c>
      <c r="F12" s="45">
        <v>-4594</v>
      </c>
      <c r="G12" s="45">
        <v>-39196</v>
      </c>
      <c r="H12" s="45">
        <v>78059</v>
      </c>
      <c r="I12" s="77"/>
      <c r="J12" s="45">
        <v>1646420</v>
      </c>
      <c r="K12" s="45">
        <v>5401494</v>
      </c>
      <c r="L12" s="45">
        <v>3755073</v>
      </c>
      <c r="M12" s="45">
        <v>2152662</v>
      </c>
      <c r="N12" s="45">
        <v>2131262</v>
      </c>
      <c r="O12" s="45">
        <v>669188</v>
      </c>
      <c r="P12" s="45">
        <v>563963</v>
      </c>
      <c r="Q12" s="45">
        <v>868675</v>
      </c>
      <c r="R12" s="45">
        <v>25205</v>
      </c>
      <c r="S12" s="45">
        <v>547717</v>
      </c>
      <c r="T12" s="45">
        <v>-581714</v>
      </c>
      <c r="U12" s="45">
        <v>211457</v>
      </c>
      <c r="V12" s="45">
        <v>177461</v>
      </c>
    </row>
    <row r="13" spans="1:22" x14ac:dyDescent="0.2">
      <c r="B13" t="s">
        <v>104</v>
      </c>
      <c r="C13" s="45">
        <v>527460</v>
      </c>
      <c r="D13" s="45">
        <v>-351768</v>
      </c>
      <c r="E13" s="45">
        <v>175692</v>
      </c>
      <c r="F13" s="45">
        <v>-8464</v>
      </c>
      <c r="G13" s="45">
        <v>-40214</v>
      </c>
      <c r="H13" s="45">
        <v>77306</v>
      </c>
      <c r="J13" s="45">
        <v>1636005</v>
      </c>
      <c r="K13" s="45">
        <v>5167840</v>
      </c>
      <c r="L13" s="45">
        <v>3531834</v>
      </c>
      <c r="M13" s="45">
        <v>1946528</v>
      </c>
      <c r="N13" s="45">
        <v>1936309</v>
      </c>
      <c r="O13" s="45">
        <v>536447</v>
      </c>
      <c r="P13" s="45">
        <v>618245</v>
      </c>
      <c r="Q13" s="45">
        <v>753534</v>
      </c>
      <c r="R13" s="45">
        <v>25205</v>
      </c>
      <c r="S13" s="45">
        <v>636953</v>
      </c>
      <c r="T13" s="45">
        <v>-519256</v>
      </c>
      <c r="U13" s="45">
        <v>-2555</v>
      </c>
      <c r="V13" s="45">
        <v>115141</v>
      </c>
    </row>
    <row r="14" spans="1:22" x14ac:dyDescent="0.2">
      <c r="B14" t="s">
        <v>103</v>
      </c>
      <c r="C14" s="45">
        <v>458791</v>
      </c>
      <c r="D14" s="45">
        <v>-215359</v>
      </c>
      <c r="E14" s="45">
        <v>243431</v>
      </c>
      <c r="F14" s="45">
        <v>-42490</v>
      </c>
      <c r="G14" s="45">
        <v>-42476</v>
      </c>
      <c r="H14" s="45">
        <v>97423</v>
      </c>
      <c r="J14" s="45">
        <v>1523951</v>
      </c>
      <c r="K14" s="45">
        <v>4666129</v>
      </c>
      <c r="L14" s="45">
        <v>3142177</v>
      </c>
      <c r="M14" s="45">
        <v>1740472</v>
      </c>
      <c r="N14" s="45">
        <v>1542921</v>
      </c>
      <c r="O14" s="45">
        <v>625706</v>
      </c>
      <c r="P14" s="45">
        <v>496560</v>
      </c>
      <c r="Q14" s="45">
        <v>584235</v>
      </c>
      <c r="R14" s="45">
        <v>25205</v>
      </c>
      <c r="S14" s="45">
        <v>-37235</v>
      </c>
      <c r="T14" s="45">
        <v>128803</v>
      </c>
      <c r="U14" s="45">
        <v>77730</v>
      </c>
      <c r="V14" s="45">
        <v>169299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2118336</v>
      </c>
      <c r="C18" s="26">
        <v>2382000</v>
      </c>
      <c r="D18" s="26">
        <f>VLOOKUP(A1,'2020'!A40:F210,6,FALSE)</f>
        <v>195010</v>
      </c>
      <c r="E18" s="26">
        <v>229000</v>
      </c>
      <c r="F18" s="4">
        <f>D18/E18</f>
        <v>0.85157205240174672</v>
      </c>
      <c r="G18" s="139">
        <v>0</v>
      </c>
      <c r="J18" s="6">
        <v>2020</v>
      </c>
      <c r="K18" s="17">
        <f>VLOOKUP(A1,'2020'!A40:B210,2,FALSE)</f>
        <v>449998</v>
      </c>
      <c r="L18" s="17">
        <f>VLOOKUP(A1,'2020'!A40:C210,3,FALSE)</f>
        <v>1406333</v>
      </c>
      <c r="M18" s="23">
        <f>VLOOKUP(A1,'2020'!A40:D210,4,FALSE)</f>
        <v>45000000</v>
      </c>
      <c r="N18" s="6"/>
      <c r="O18" s="6"/>
    </row>
    <row r="19" spans="1:17" x14ac:dyDescent="0.2">
      <c r="A19" s="13">
        <v>2021</v>
      </c>
      <c r="B19" s="26">
        <f>VLOOKUP(A1,'2021'!A40:E210,5,FALSE)</f>
        <v>2545460</v>
      </c>
      <c r="C19" s="26">
        <v>2756000</v>
      </c>
      <c r="D19" s="26">
        <f>VLOOKUP(A1,'2021'!A40:F210,6,FALSE)</f>
        <v>341950</v>
      </c>
      <c r="E19" s="26">
        <v>368200</v>
      </c>
      <c r="F19" s="4">
        <f>D19/E19</f>
        <v>0.92870722433460073</v>
      </c>
      <c r="G19" s="140"/>
      <c r="J19" s="6">
        <v>2021</v>
      </c>
      <c r="K19" s="17">
        <f>VLOOKUP(A1,'2021'!A40:B210,2,FALSE)</f>
        <v>630000</v>
      </c>
      <c r="L19" s="17">
        <f>VLOOKUP(A1,'2021'!A40:C210,3,FALSE)</f>
        <v>1781840</v>
      </c>
      <c r="M19" s="23">
        <f>VLOOKUP(A1,'2021'!A40:D210,4,FALSE)</f>
        <v>63000000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3319480</v>
      </c>
      <c r="C20" s="26">
        <v>3825000</v>
      </c>
      <c r="D20" s="26">
        <f>VLOOKUP(A1,'2022'!A40:F210,6,FALSE)</f>
        <v>383260</v>
      </c>
      <c r="E20" s="26">
        <v>442250</v>
      </c>
      <c r="F20" s="4">
        <f>D20/E20</f>
        <v>0.86661390616167322</v>
      </c>
      <c r="G20" s="140"/>
      <c r="J20" s="13">
        <v>2022</v>
      </c>
      <c r="K20" s="17">
        <f>VLOOKUP(A1,'2022'!A40:B210,2,FALSE)</f>
        <v>630000</v>
      </c>
      <c r="L20" s="17">
        <f>VLOOKUP(A1,'2022'!A40:C210,3,FALSE)</f>
        <v>2206810</v>
      </c>
      <c r="M20" s="23">
        <f>VLOOKUP(A1,'2022'!A40:D210,4,FALSE)</f>
        <v>63000000</v>
      </c>
      <c r="N20" s="23"/>
      <c r="O20" s="6"/>
    </row>
    <row r="21" spans="1:17" x14ac:dyDescent="0.2">
      <c r="A21" s="13">
        <v>2023</v>
      </c>
      <c r="B21" s="3">
        <f>VLOOKUP(A1,'2023'!A40:E210,5,FALSE)</f>
        <v>3450140</v>
      </c>
      <c r="C21" s="3">
        <v>3436120</v>
      </c>
      <c r="D21" s="26">
        <f>VLOOKUP(A1,'2023'!A40:F210,6,FALSE)</f>
        <v>208750</v>
      </c>
      <c r="E21" s="3">
        <v>287600</v>
      </c>
      <c r="F21" s="4">
        <f>D21/E21</f>
        <v>0.7258344923504868</v>
      </c>
      <c r="G21" s="141"/>
      <c r="J21" s="13">
        <v>2023</v>
      </c>
      <c r="K21" s="17">
        <f>VLOOKUP(A1,'2023'!A40:B210,2,FALSE)</f>
        <v>630000</v>
      </c>
      <c r="L21" s="17">
        <f>VLOOKUP(A1,'2023'!A40:C210,3,FALSE)</f>
        <v>2355990</v>
      </c>
      <c r="M21" s="23">
        <f>VLOOKUP(A1,'2023'!A40:D210,4,FALSE)</f>
        <v>63000000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630000</v>
      </c>
      <c r="L22" s="17">
        <f>L21</f>
        <v>2355990</v>
      </c>
      <c r="M22" s="23">
        <f>M21</f>
        <v>63000000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2022</v>
      </c>
      <c r="C31" s="60">
        <v>95000</v>
      </c>
      <c r="D31" s="26">
        <f>VLOOKUP(B31,A18:D21,4,FALSE)</f>
        <v>383260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3.3134603174603177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4.5650793650793648</v>
      </c>
      <c r="L32" s="13" t="e">
        <f>E22/N22*1000</f>
        <v>#DIV/0!</v>
      </c>
      <c r="N32" s="130" t="s">
        <v>71</v>
      </c>
      <c r="O32" s="131"/>
      <c r="P32" s="74">
        <f>K31*P26</f>
        <v>41.55079238095238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57.246095238095229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37.396603174603172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5C546-01E2-A54E-8B06-99B9BF7E36DA}">
  <sheetPr codeName="Sheet127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166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I3" s="77">
        <f t="shared" ref="I3:I5" si="0">H3/$M$21*1000</f>
        <v>0</v>
      </c>
    </row>
    <row r="4" spans="1:22" x14ac:dyDescent="0.2">
      <c r="I4" s="77">
        <f t="shared" si="0"/>
        <v>0</v>
      </c>
    </row>
    <row r="5" spans="1:22" x14ac:dyDescent="0.2">
      <c r="I5" s="77">
        <f t="shared" si="0"/>
        <v>0</v>
      </c>
    </row>
    <row r="6" spans="1:22" x14ac:dyDescent="0.2">
      <c r="I6" s="77">
        <f>H6/$M$21*1000</f>
        <v>0</v>
      </c>
    </row>
    <row r="7" spans="1:22" x14ac:dyDescent="0.2">
      <c r="I7" s="77">
        <f t="shared" ref="I7:I9" si="1">H7/$M$20*1000</f>
        <v>0</v>
      </c>
    </row>
    <row r="8" spans="1:22" x14ac:dyDescent="0.2">
      <c r="I8" s="77">
        <f t="shared" si="1"/>
        <v>0</v>
      </c>
    </row>
    <row r="9" spans="1:22" x14ac:dyDescent="0.2">
      <c r="I9" s="77">
        <f t="shared" si="1"/>
        <v>0</v>
      </c>
    </row>
    <row r="10" spans="1:22" x14ac:dyDescent="0.2">
      <c r="I10" s="77">
        <f>H10/$M$20*1000</f>
        <v>0</v>
      </c>
    </row>
    <row r="11" spans="1:22" x14ac:dyDescent="0.2">
      <c r="I11" s="77"/>
    </row>
    <row r="12" spans="1:22" x14ac:dyDescent="0.2">
      <c r="I12" s="77"/>
    </row>
    <row r="17" spans="1:17" x14ac:dyDescent="0.2">
      <c r="A17" t="s">
        <v>298</v>
      </c>
    </row>
    <row r="18" spans="1:17" x14ac:dyDescent="0.2">
      <c r="B18">
        <f>VLOOKUP(A1,'2020'!A40:E210,5,FALSE)</f>
        <v>3154193</v>
      </c>
      <c r="D18">
        <f>VLOOKUP(A1,'2020'!A40:F210,6,FALSE)</f>
        <v>118696</v>
      </c>
      <c r="K18">
        <f>VLOOKUP(A1,'2020'!A40:B210,2,FALSE)</f>
        <v>1254390</v>
      </c>
      <c r="L18">
        <f>VLOOKUP(A1,'2020'!A40:C210,3,FALSE)</f>
        <v>2502914</v>
      </c>
      <c r="M18">
        <f>VLOOKUP(A1,'2020'!A40:D210,4,FALSE)</f>
        <v>125439005</v>
      </c>
    </row>
    <row r="19" spans="1:17" x14ac:dyDescent="0.2">
      <c r="B19">
        <f>VLOOKUP(A1,'2021'!A40:E210,5,FALSE)</f>
        <v>3484219</v>
      </c>
      <c r="D19">
        <f>VLOOKUP(A1,'2021'!A40:F210,6,FALSE)</f>
        <v>68374</v>
      </c>
      <c r="K19">
        <f>VLOOKUP(A1,'2021'!A40:B210,2,FALSE)</f>
        <v>1574390</v>
      </c>
      <c r="L19">
        <f>VLOOKUP(A1,'2021'!A40:C210,3,FALSE)</f>
        <v>2929181</v>
      </c>
      <c r="M19">
        <f>VLOOKUP(A1,'2021'!A40:D210,4,FALSE)</f>
        <v>157439005</v>
      </c>
    </row>
    <row r="20" spans="1:17" x14ac:dyDescent="0.2">
      <c r="B20">
        <f>VLOOKUP(A1,'2022'!A40:E210,5,FALSE)</f>
        <v>3043537</v>
      </c>
      <c r="D20">
        <f>VLOOKUP(A1,'2022'!A40:F210,6,FALSE)</f>
        <v>39126</v>
      </c>
      <c r="K20">
        <f>VLOOKUP(A1,'2022'!A40:B210,2,FALSE)</f>
        <v>1574390</v>
      </c>
      <c r="L20">
        <f>VLOOKUP(A1,'2022'!A40:C210,3,FALSE)</f>
        <v>3463309</v>
      </c>
      <c r="M20">
        <f>VLOOKUP(A1,'2022'!A40:D210,4,FALSE)</f>
        <v>157439005</v>
      </c>
    </row>
    <row r="21" spans="1:17" x14ac:dyDescent="0.2">
      <c r="B21">
        <f>VLOOKUP(A1,'2023'!A40:E210,5,FALSE)</f>
        <v>2879567</v>
      </c>
      <c r="D21">
        <f>VLOOKUP(A1,'2023'!A40:F210,6,FALSE)</f>
        <v>-32437</v>
      </c>
      <c r="K21">
        <f>VLOOKUP(A1,'2023'!A40:B210,2,FALSE)</f>
        <v>0</v>
      </c>
      <c r="L21">
        <f>VLOOKUP(A1,'2023'!A40:C210,3,FALSE)</f>
        <v>3360179</v>
      </c>
      <c r="M21">
        <f>VLOOKUP(A1,'2023'!A40:D210,4,FALSE)</f>
        <v>157439005</v>
      </c>
    </row>
    <row r="22" spans="1:17" x14ac:dyDescent="0.2">
      <c r="K22">
        <f>K21</f>
        <v>0</v>
      </c>
      <c r="L22">
        <f>L21</f>
        <v>3360179</v>
      </c>
      <c r="M22">
        <f>M21</f>
        <v>157439005</v>
      </c>
    </row>
    <row r="26" spans="1:17" x14ac:dyDescent="0.2"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1:17" x14ac:dyDescent="0.2"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1:17" x14ac:dyDescent="0.2">
      <c r="K31" s="86">
        <f>SUM(I3:I6)</f>
        <v>0</v>
      </c>
      <c r="L31" t="e">
        <f>K31*(M22/N22)</f>
        <v>#DIV/0!</v>
      </c>
    </row>
    <row r="32" spans="1:17" x14ac:dyDescent="0.2">
      <c r="L32" t="e">
        <f>E22/N22*1000</f>
        <v>#DIV/0!</v>
      </c>
      <c r="P32" s="73"/>
      <c r="Q32" s="73"/>
    </row>
    <row r="36" spans="11:11" x14ac:dyDescent="0.2">
      <c r="K36">
        <f>((K3-L3)/M22)*1000</f>
        <v>0</v>
      </c>
    </row>
    <row r="37" spans="11:11" x14ac:dyDescent="0.2">
      <c r="K37" t="e">
        <f>((K3-L3)/N22)*1000</f>
        <v>#DIV/0!</v>
      </c>
    </row>
  </sheetData>
  <mergeCells count="4">
    <mergeCell ref="A1:B1"/>
    <mergeCell ref="C1:H1"/>
    <mergeCell ref="J1:R1"/>
    <mergeCell ref="S1:V1"/>
  </mergeCells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DECCA-E64C-7B49-9A4F-AD8DD9F86337}">
  <sheetPr codeName="Sheet128"/>
  <dimension ref="A1:V44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132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316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2047056</v>
      </c>
      <c r="D3" s="45">
        <v>-926219</v>
      </c>
      <c r="E3" s="45">
        <v>1120836</v>
      </c>
      <c r="F3" s="45">
        <v>-114368</v>
      </c>
      <c r="G3" s="45">
        <v>-393445</v>
      </c>
      <c r="H3" s="45">
        <v>515508</v>
      </c>
      <c r="I3" s="77">
        <f t="shared" ref="I3:I5" si="0">H3/$M$21*1000</f>
        <v>0.34341326397605992</v>
      </c>
      <c r="J3" s="45">
        <v>23240892</v>
      </c>
      <c r="K3" s="45">
        <v>69241327</v>
      </c>
      <c r="L3" s="45">
        <v>46000434</v>
      </c>
      <c r="M3" s="45">
        <v>65755288</v>
      </c>
      <c r="N3" s="45">
        <v>45939117</v>
      </c>
      <c r="O3" s="45">
        <v>0</v>
      </c>
      <c r="P3" s="45">
        <v>603116</v>
      </c>
      <c r="Q3" s="45">
        <v>493905</v>
      </c>
      <c r="R3" s="45">
        <v>64562247</v>
      </c>
      <c r="S3" s="45">
        <v>-12656317</v>
      </c>
      <c r="T3" s="45">
        <v>-16104</v>
      </c>
      <c r="U3" s="45">
        <v>12755361</v>
      </c>
      <c r="V3" s="45">
        <v>82939</v>
      </c>
    </row>
    <row r="4" spans="1:22" x14ac:dyDescent="0.2">
      <c r="B4" t="s">
        <v>21</v>
      </c>
      <c r="C4" s="45">
        <v>1941238</v>
      </c>
      <c r="D4" s="45">
        <v>-652671</v>
      </c>
      <c r="E4" s="45">
        <v>1288567</v>
      </c>
      <c r="F4" s="45">
        <v>-81045</v>
      </c>
      <c r="G4" s="45">
        <v>-356812</v>
      </c>
      <c r="H4" s="45">
        <v>711105</v>
      </c>
      <c r="I4" s="77">
        <f t="shared" si="0"/>
        <v>0.47371309287090807</v>
      </c>
      <c r="J4" s="45">
        <v>22707754</v>
      </c>
      <c r="K4" s="45">
        <v>55282453</v>
      </c>
      <c r="L4" s="45">
        <v>32574699</v>
      </c>
      <c r="M4" s="45">
        <v>51841642</v>
      </c>
      <c r="N4" s="45">
        <v>32516696</v>
      </c>
      <c r="O4" s="45">
        <v>0</v>
      </c>
      <c r="P4" s="45">
        <v>1375664</v>
      </c>
      <c r="Q4" s="45">
        <v>410966</v>
      </c>
      <c r="R4" s="45">
        <v>49928727</v>
      </c>
      <c r="S4" s="45">
        <v>-4136934</v>
      </c>
      <c r="T4" s="45">
        <v>249807</v>
      </c>
      <c r="U4" s="45">
        <v>4142710</v>
      </c>
      <c r="V4" s="45">
        <v>255583</v>
      </c>
    </row>
    <row r="5" spans="1:22" x14ac:dyDescent="0.2">
      <c r="B5" t="s">
        <v>22</v>
      </c>
      <c r="C5" s="45">
        <v>1679982</v>
      </c>
      <c r="D5" s="45">
        <v>-462760</v>
      </c>
      <c r="E5" s="45">
        <v>1217221</v>
      </c>
      <c r="F5" s="45">
        <v>-89690</v>
      </c>
      <c r="G5" s="45">
        <v>-428246</v>
      </c>
      <c r="H5" s="45">
        <v>562989</v>
      </c>
      <c r="I5" s="77">
        <f t="shared" si="0"/>
        <v>0.37504343302648652</v>
      </c>
      <c r="J5" s="45">
        <v>21993567</v>
      </c>
      <c r="K5" s="45">
        <v>50136082</v>
      </c>
      <c r="L5" s="45">
        <v>28142515</v>
      </c>
      <c r="M5" s="45">
        <v>46622415</v>
      </c>
      <c r="N5" s="45">
        <v>28087365</v>
      </c>
      <c r="O5" s="45">
        <v>0</v>
      </c>
      <c r="P5" s="45">
        <v>1502465</v>
      </c>
      <c r="Q5" s="45">
        <v>155382</v>
      </c>
      <c r="R5" s="45">
        <v>44825995</v>
      </c>
      <c r="S5" s="45">
        <v>3570368</v>
      </c>
      <c r="T5" s="45">
        <v>-110338</v>
      </c>
      <c r="U5" s="45">
        <v>-3447161</v>
      </c>
      <c r="V5" s="45">
        <v>12869</v>
      </c>
    </row>
    <row r="6" spans="1:22" x14ac:dyDescent="0.2">
      <c r="B6" t="s">
        <v>23</v>
      </c>
      <c r="C6" s="45">
        <v>1489415</v>
      </c>
      <c r="D6" s="45">
        <v>-392914</v>
      </c>
      <c r="E6" s="45">
        <v>1096501</v>
      </c>
      <c r="F6" s="45">
        <v>-76603</v>
      </c>
      <c r="G6" s="45">
        <v>-391934</v>
      </c>
      <c r="H6" s="45">
        <v>503177</v>
      </c>
      <c r="I6" s="77">
        <f>H6/$M$21*1000</f>
        <v>0.33519878629949856</v>
      </c>
      <c r="J6" s="45">
        <v>22972753</v>
      </c>
      <c r="K6" s="45">
        <v>52708904</v>
      </c>
      <c r="L6" s="45">
        <v>29736151</v>
      </c>
      <c r="M6" s="45">
        <v>49184621</v>
      </c>
      <c r="N6" s="45">
        <v>29680297</v>
      </c>
      <c r="O6" s="45">
        <v>0</v>
      </c>
      <c r="P6" s="45">
        <v>1609327</v>
      </c>
      <c r="Q6" s="45">
        <v>142513</v>
      </c>
      <c r="R6" s="45">
        <v>47295337</v>
      </c>
      <c r="S6" s="45">
        <v>-1470147</v>
      </c>
      <c r="T6" s="45">
        <v>-197323</v>
      </c>
      <c r="U6" s="45">
        <v>392176</v>
      </c>
      <c r="V6" s="45">
        <v>-1275293</v>
      </c>
    </row>
    <row r="7" spans="1:22" x14ac:dyDescent="0.2">
      <c r="B7" t="s">
        <v>110</v>
      </c>
      <c r="C7" s="45">
        <v>1351210</v>
      </c>
      <c r="D7" s="45">
        <v>-640798</v>
      </c>
      <c r="E7" s="45">
        <v>710411</v>
      </c>
      <c r="F7" s="45">
        <v>-85534</v>
      </c>
      <c r="G7" s="45">
        <v>-250613</v>
      </c>
      <c r="H7" s="45">
        <v>234253</v>
      </c>
      <c r="I7" s="77">
        <f t="shared" ref="I7:I9" si="1">H7/$M$20*1000</f>
        <v>0.15709762292866863</v>
      </c>
      <c r="J7" s="45">
        <v>22383881</v>
      </c>
      <c r="K7" s="45">
        <v>52226382</v>
      </c>
      <c r="L7" s="45">
        <v>29842500</v>
      </c>
      <c r="M7" s="45">
        <v>48731915</v>
      </c>
      <c r="N7" s="45">
        <v>29788710</v>
      </c>
      <c r="O7" s="45">
        <v>0</v>
      </c>
      <c r="P7" s="45">
        <v>1801895</v>
      </c>
      <c r="Q7" s="45">
        <v>1417807</v>
      </c>
      <c r="R7" s="45">
        <v>45402177</v>
      </c>
      <c r="S7" s="45">
        <v>-5938971</v>
      </c>
      <c r="T7" s="45">
        <v>237557</v>
      </c>
      <c r="U7" s="45">
        <v>6503582</v>
      </c>
      <c r="V7" s="45">
        <v>802168</v>
      </c>
    </row>
    <row r="8" spans="1:22" x14ac:dyDescent="0.2">
      <c r="B8" t="s">
        <v>109</v>
      </c>
      <c r="C8" s="45">
        <v>1347966</v>
      </c>
      <c r="D8" s="45">
        <v>-552575</v>
      </c>
      <c r="E8" s="45">
        <v>795391</v>
      </c>
      <c r="F8" s="45">
        <v>-74564</v>
      </c>
      <c r="G8" s="45">
        <v>-237401</v>
      </c>
      <c r="H8" s="45">
        <v>336424</v>
      </c>
      <c r="I8" s="77">
        <f t="shared" si="1"/>
        <v>0.22561679336509849</v>
      </c>
      <c r="J8" s="45">
        <v>22161805</v>
      </c>
      <c r="K8" s="45">
        <v>45436360</v>
      </c>
      <c r="L8" s="45">
        <v>23274554</v>
      </c>
      <c r="M8" s="45">
        <v>42024269</v>
      </c>
      <c r="N8" s="45">
        <v>23221460</v>
      </c>
      <c r="O8" s="45">
        <v>0</v>
      </c>
      <c r="P8" s="45">
        <v>930549</v>
      </c>
      <c r="Q8" s="45">
        <v>615638</v>
      </c>
      <c r="R8" s="45">
        <v>40327640</v>
      </c>
      <c r="S8" s="45">
        <v>-2149712</v>
      </c>
      <c r="T8" s="45">
        <v>481518</v>
      </c>
      <c r="U8" s="45">
        <v>2045352</v>
      </c>
      <c r="V8" s="45">
        <v>377158</v>
      </c>
    </row>
    <row r="9" spans="1:22" x14ac:dyDescent="0.2">
      <c r="B9" t="s">
        <v>108</v>
      </c>
      <c r="C9" s="45">
        <v>1629085</v>
      </c>
      <c r="D9" s="45">
        <v>-695173</v>
      </c>
      <c r="E9" s="45">
        <v>933912</v>
      </c>
      <c r="F9" s="45">
        <v>-69115</v>
      </c>
      <c r="G9" s="45">
        <v>-278747</v>
      </c>
      <c r="H9" s="45">
        <v>343100</v>
      </c>
      <c r="I9" s="77">
        <f t="shared" si="1"/>
        <v>0.2300939344504711</v>
      </c>
      <c r="J9" s="45">
        <v>14366748</v>
      </c>
      <c r="K9" s="45">
        <v>43271692</v>
      </c>
      <c r="L9" s="45">
        <v>28904944</v>
      </c>
      <c r="M9" s="45">
        <v>38842013</v>
      </c>
      <c r="N9" s="45">
        <v>28844816</v>
      </c>
      <c r="O9" s="45">
        <v>0</v>
      </c>
      <c r="P9" s="45">
        <v>535359</v>
      </c>
      <c r="Q9" s="45">
        <v>238480</v>
      </c>
      <c r="R9" s="45">
        <v>37921798</v>
      </c>
      <c r="S9" s="45">
        <v>5438993</v>
      </c>
      <c r="T9" s="45">
        <v>1364367</v>
      </c>
      <c r="U9" s="45">
        <v>-7369800</v>
      </c>
      <c r="V9" s="45">
        <v>-566438</v>
      </c>
    </row>
    <row r="10" spans="1:22" x14ac:dyDescent="0.2">
      <c r="B10" t="s">
        <v>107</v>
      </c>
      <c r="C10" s="45">
        <v>2007559</v>
      </c>
      <c r="D10" s="45">
        <v>-816287</v>
      </c>
      <c r="E10" s="45">
        <v>1191272</v>
      </c>
      <c r="F10" s="45">
        <v>-67175</v>
      </c>
      <c r="G10" s="45">
        <v>-263887</v>
      </c>
      <c r="H10" s="45">
        <v>706535</v>
      </c>
      <c r="I10" s="77">
        <f>H10/$M$20*1000</f>
        <v>0.47382517626628856</v>
      </c>
      <c r="J10" s="45">
        <v>15068014</v>
      </c>
      <c r="K10" s="45">
        <v>50081417</v>
      </c>
      <c r="L10" s="45">
        <v>35013403</v>
      </c>
      <c r="M10" s="45">
        <v>45511157</v>
      </c>
      <c r="N10" s="45">
        <v>34946105</v>
      </c>
      <c r="O10" s="45">
        <v>0</v>
      </c>
      <c r="P10" s="45">
        <v>358768</v>
      </c>
      <c r="Q10" s="45">
        <v>804918</v>
      </c>
      <c r="R10" s="45">
        <v>44258271</v>
      </c>
      <c r="S10" s="45">
        <v>-4498902</v>
      </c>
      <c r="T10" s="45">
        <v>2005449</v>
      </c>
      <c r="U10" s="45">
        <v>2184137</v>
      </c>
      <c r="V10" s="45">
        <v>-309316</v>
      </c>
    </row>
    <row r="11" spans="1:22" x14ac:dyDescent="0.2">
      <c r="B11" t="s">
        <v>106</v>
      </c>
      <c r="C11" s="45">
        <v>2423324</v>
      </c>
      <c r="D11" s="45">
        <v>-1070013</v>
      </c>
      <c r="E11" s="45">
        <v>1353310</v>
      </c>
      <c r="F11" s="45">
        <v>-78617</v>
      </c>
      <c r="G11" s="45">
        <v>-288978</v>
      </c>
      <c r="H11" s="45">
        <v>997543</v>
      </c>
      <c r="I11" s="77"/>
      <c r="J11" s="45">
        <v>14220082</v>
      </c>
      <c r="K11" s="45">
        <v>50793056</v>
      </c>
      <c r="L11" s="45">
        <v>36572973</v>
      </c>
      <c r="M11" s="45">
        <v>46539595</v>
      </c>
      <c r="N11" s="45">
        <v>36479184</v>
      </c>
      <c r="O11" s="45">
        <v>0</v>
      </c>
      <c r="P11" s="45">
        <v>527729</v>
      </c>
      <c r="Q11" s="45">
        <v>1114235</v>
      </c>
      <c r="R11" s="45">
        <v>43764389</v>
      </c>
      <c r="S11" s="45">
        <v>384577</v>
      </c>
      <c r="T11" s="45">
        <v>2421891</v>
      </c>
      <c r="U11" s="45">
        <v>-1982068</v>
      </c>
      <c r="V11" s="45">
        <v>824400</v>
      </c>
    </row>
    <row r="12" spans="1:22" x14ac:dyDescent="0.2">
      <c r="B12" t="s">
        <v>105</v>
      </c>
      <c r="C12" s="45">
        <v>1748087</v>
      </c>
      <c r="D12" s="45">
        <v>-643377</v>
      </c>
      <c r="E12" s="45">
        <v>1104710</v>
      </c>
      <c r="F12" s="45">
        <v>-69474</v>
      </c>
      <c r="G12" s="45">
        <v>-289281</v>
      </c>
      <c r="H12" s="45">
        <v>683074</v>
      </c>
      <c r="I12" s="77"/>
      <c r="J12" s="45">
        <v>12077936</v>
      </c>
      <c r="K12" s="45">
        <v>47603599</v>
      </c>
      <c r="L12" s="45">
        <v>35525663</v>
      </c>
      <c r="M12" s="45">
        <v>41316811</v>
      </c>
      <c r="N12" s="45">
        <v>35460509</v>
      </c>
      <c r="O12" s="45">
        <v>0</v>
      </c>
      <c r="P12" s="45">
        <v>297319</v>
      </c>
      <c r="Q12" s="45">
        <v>289834</v>
      </c>
      <c r="R12" s="45">
        <v>40023344</v>
      </c>
      <c r="S12" s="45">
        <v>-6006955</v>
      </c>
      <c r="T12" s="45">
        <v>-292623</v>
      </c>
      <c r="U12" s="45">
        <v>5989327</v>
      </c>
      <c r="V12" s="45">
        <v>-310251</v>
      </c>
    </row>
    <row r="13" spans="1:22" x14ac:dyDescent="0.2">
      <c r="B13" t="s">
        <v>104</v>
      </c>
      <c r="C13" s="45">
        <v>1766189</v>
      </c>
      <c r="D13" s="45">
        <v>-745571</v>
      </c>
      <c r="E13" s="45">
        <v>1020618</v>
      </c>
      <c r="F13" s="45">
        <v>-67089</v>
      </c>
      <c r="G13" s="45">
        <v>-229591</v>
      </c>
      <c r="H13" s="45">
        <v>591169</v>
      </c>
      <c r="J13" s="45">
        <v>11399851</v>
      </c>
      <c r="K13" s="45">
        <v>41909854</v>
      </c>
      <c r="L13" s="45">
        <v>30510003</v>
      </c>
      <c r="M13" s="45">
        <v>37677550</v>
      </c>
      <c r="N13" s="45">
        <v>30451834</v>
      </c>
      <c r="O13" s="45">
        <v>0</v>
      </c>
      <c r="P13" s="45">
        <v>568268</v>
      </c>
      <c r="Q13" s="45">
        <v>243325</v>
      </c>
      <c r="R13" s="45">
        <v>36902894</v>
      </c>
      <c r="S13" s="45">
        <v>-4371888</v>
      </c>
      <c r="T13" s="45">
        <v>891118</v>
      </c>
      <c r="U13" s="45">
        <v>3444808</v>
      </c>
      <c r="V13" s="45">
        <v>-35962</v>
      </c>
    </row>
    <row r="14" spans="1:22" x14ac:dyDescent="0.2">
      <c r="B14" t="s">
        <v>103</v>
      </c>
      <c r="C14" s="45">
        <v>1505579</v>
      </c>
      <c r="D14" s="45">
        <v>-695599</v>
      </c>
      <c r="E14" s="45">
        <v>809979</v>
      </c>
      <c r="F14" s="45">
        <v>-49827</v>
      </c>
      <c r="G14" s="45">
        <v>-222007</v>
      </c>
      <c r="H14" s="45">
        <v>424126</v>
      </c>
      <c r="J14" s="45">
        <v>11447215</v>
      </c>
      <c r="K14" s="45">
        <v>37623298</v>
      </c>
      <c r="L14" s="45">
        <v>26176083</v>
      </c>
      <c r="M14" s="45">
        <v>32861922</v>
      </c>
      <c r="N14" s="45">
        <v>26106411</v>
      </c>
      <c r="O14" s="45">
        <v>0</v>
      </c>
      <c r="P14" s="45">
        <v>755113</v>
      </c>
      <c r="Q14" s="45">
        <v>279287</v>
      </c>
      <c r="R14" s="45">
        <v>31773197</v>
      </c>
      <c r="S14" s="45">
        <v>-781810</v>
      </c>
      <c r="T14" s="45">
        <v>-179859</v>
      </c>
      <c r="U14" s="45">
        <v>877706</v>
      </c>
      <c r="V14" s="45">
        <v>-83963</v>
      </c>
    </row>
    <row r="15" spans="1:22" x14ac:dyDescent="0.2">
      <c r="I15" s="77"/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4366801</v>
      </c>
      <c r="C18" s="26">
        <v>2750000</v>
      </c>
      <c r="D18" s="26">
        <f>VLOOKUP(A1,'2020'!A40:F210,6,FALSE)</f>
        <v>2660148</v>
      </c>
      <c r="E18" s="26">
        <v>868000</v>
      </c>
      <c r="F18" s="4">
        <f>D18/E18</f>
        <v>3.0646866359447005</v>
      </c>
      <c r="G18" s="139">
        <v>0</v>
      </c>
      <c r="J18" s="6">
        <v>2020</v>
      </c>
      <c r="K18" s="17">
        <f>VLOOKUP(A1,'2020'!A40:B210,2,FALSE)</f>
        <v>6029456</v>
      </c>
      <c r="L18" s="17">
        <f>VLOOKUP(A1,'2020'!A40:C210,3,FALSE)</f>
        <v>9872797</v>
      </c>
      <c r="M18" s="23">
        <f>VLOOKUP(A1,'2020'!A40:D210,4,FALSE)</f>
        <v>602945613</v>
      </c>
      <c r="N18" s="6"/>
      <c r="O18" s="6"/>
    </row>
    <row r="19" spans="1:17" x14ac:dyDescent="0.2">
      <c r="A19" s="13">
        <v>2021</v>
      </c>
      <c r="B19" s="26">
        <f>VLOOKUP(A1,'2021'!A40:E210,5,FALSE)</f>
        <v>7443181</v>
      </c>
      <c r="C19" s="26">
        <v>5263000</v>
      </c>
      <c r="D19" s="26">
        <f>VLOOKUP(A1,'2021'!A40:F210,6,FALSE)</f>
        <v>2695913</v>
      </c>
      <c r="E19" s="26">
        <v>1870000</v>
      </c>
      <c r="F19" s="4">
        <f>D19/E19</f>
        <v>1.4416647058823528</v>
      </c>
      <c r="G19" s="140"/>
      <c r="J19" s="6">
        <v>2021</v>
      </c>
      <c r="K19" s="17">
        <f>VLOOKUP(A1,'2021'!A40:B210,2,FALSE)</f>
        <v>9847500</v>
      </c>
      <c r="L19" s="17">
        <f>VLOOKUP(A1,'2021'!A40:C210,3,FALSE)</f>
        <v>14220082</v>
      </c>
      <c r="M19" s="23">
        <f>VLOOKUP(A1,'2021'!A40:D210,4,FALSE)</f>
        <v>984750022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6335823</v>
      </c>
      <c r="C20" s="26">
        <v>10330000</v>
      </c>
      <c r="D20" s="26">
        <f>VLOOKUP(A1,'2022'!A40:F210,6,FALSE)</f>
        <v>1699319</v>
      </c>
      <c r="E20" s="26">
        <v>4370000</v>
      </c>
      <c r="F20" s="4">
        <f>D20/E20</f>
        <v>0.38886018306636155</v>
      </c>
      <c r="G20" s="140"/>
      <c r="J20" s="13">
        <v>2022</v>
      </c>
      <c r="K20" s="17">
        <f>VLOOKUP(A1,'2022'!A40:B210,2,FALSE)</f>
        <v>14911301</v>
      </c>
      <c r="L20" s="17">
        <f>VLOOKUP(A1,'2022'!A40:C210,3,FALSE)</f>
        <v>22383881</v>
      </c>
      <c r="M20" s="23">
        <f>VLOOKUP(A1,'2022'!A40:D210,4,FALSE)</f>
        <v>1491130137</v>
      </c>
      <c r="N20" s="23"/>
      <c r="O20" s="6"/>
    </row>
    <row r="21" spans="1:17" x14ac:dyDescent="0.2">
      <c r="A21" s="13">
        <v>2023</v>
      </c>
      <c r="B21" s="3">
        <f>VLOOKUP(A1,'2023'!A40:E210,5,FALSE)</f>
        <v>7157692</v>
      </c>
      <c r="C21" s="3">
        <v>6917000</v>
      </c>
      <c r="D21" s="26">
        <f>VLOOKUP(A1,'2023'!A40:F210,6,FALSE)</f>
        <v>2292781</v>
      </c>
      <c r="E21" s="3">
        <v>2540000</v>
      </c>
      <c r="F21" s="4">
        <f>D21/E21</f>
        <v>0.90266968503937006</v>
      </c>
      <c r="G21" s="141"/>
      <c r="J21" s="13">
        <v>2023</v>
      </c>
      <c r="K21" s="17">
        <f>VLOOKUP(A1,'2023'!A40:B210,2,FALSE)</f>
        <v>15011301</v>
      </c>
      <c r="L21" s="17">
        <f>VLOOKUP(A1,'2023'!A40:C210,3,FALSE)</f>
        <v>23240892</v>
      </c>
      <c r="M21" s="23">
        <f>VLOOKUP(A1,'2023'!A40:D210,4,FALSE)</f>
        <v>1501130137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>
        <v>2600000</v>
      </c>
      <c r="F22" s="3"/>
      <c r="G22" s="3">
        <f>E22+E22*G18</f>
        <v>2600000</v>
      </c>
      <c r="J22" s="13">
        <v>2024</v>
      </c>
      <c r="K22" s="17">
        <f>K21</f>
        <v>15011301</v>
      </c>
      <c r="L22" s="17">
        <f>L21</f>
        <v>23240892</v>
      </c>
      <c r="M22" s="23">
        <f>M21</f>
        <v>1501130137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48221.140667373169</v>
      </c>
      <c r="L26" s="60">
        <f>K26-K26*(100%-(VLOOKUP(B31,J18:K21,2,FALSE)/K22))</f>
        <v>31633.346285039337</v>
      </c>
      <c r="M26" s="60">
        <f>K26-K26*(100%-(VLOOKUP(B31,J18:L21,3,FALSE)/L22))</f>
        <v>29504.400021461359</v>
      </c>
      <c r="N26" s="39">
        <f>K26-K26*(100%-(VLOOKUP(B31,J18:M21,4,FALSE)/M22))</f>
        <v>31633.346212048516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48221.140667373169</v>
      </c>
      <c r="L27" s="60">
        <f>K27-K27*(100%-(VLOOKUP(B31,J18:K21,2,FALSE)/K22))</f>
        <v>31633.346285039337</v>
      </c>
      <c r="M27" s="60">
        <f>K27-K27*(100%-(VLOOKUP(B31,J18:L21,3,FALSE)/L22))</f>
        <v>29504.400021461359</v>
      </c>
      <c r="N27" s="39">
        <f>K27-K27*(100%-(VLOOKUP(B31,J18:M21,4,FALSE)/M22))</f>
        <v>31633.346212048516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60">
        <v>50000</v>
      </c>
      <c r="D31" s="26">
        <f>VLOOKUP(B31,A18:D21,4,FALSE)</f>
        <v>2695913</v>
      </c>
      <c r="E31" s="43">
        <f>E22/D31</f>
        <v>0.96442281334746338</v>
      </c>
      <c r="F31" s="43">
        <f>G22/D31</f>
        <v>0.96442281334746338</v>
      </c>
      <c r="G31" s="72"/>
      <c r="J31" s="42"/>
      <c r="K31" s="74">
        <f>SUM(I3:I6)</f>
        <v>1.527368576172953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1.692058494725964</v>
      </c>
      <c r="L32" s="13" t="e">
        <f>E22/N22*1000</f>
        <v>#DIV/0!</v>
      </c>
      <c r="N32" s="130" t="s">
        <v>71</v>
      </c>
      <c r="O32" s="131"/>
      <c r="P32" s="74">
        <f>K31*P26</f>
        <v>19.153201945208828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21.218413523863589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15.482263947113069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  <row r="44" spans="10:17" x14ac:dyDescent="0.2">
      <c r="P44" s="73"/>
      <c r="Q44" s="73"/>
    </row>
  </sheetData>
  <mergeCells count="18">
    <mergeCell ref="N37:O37"/>
    <mergeCell ref="N31:O31"/>
    <mergeCell ref="N32:O32"/>
    <mergeCell ref="N33:O33"/>
    <mergeCell ref="N34:O34"/>
    <mergeCell ref="N35:O35"/>
    <mergeCell ref="A1:B1"/>
    <mergeCell ref="C1:H1"/>
    <mergeCell ref="J1:R1"/>
    <mergeCell ref="S1:V1"/>
    <mergeCell ref="N36:O36"/>
    <mergeCell ref="A16:Q16"/>
    <mergeCell ref="J35:K35"/>
    <mergeCell ref="G18:G21"/>
    <mergeCell ref="A23:Q23"/>
    <mergeCell ref="J24:N24"/>
    <mergeCell ref="P24:Q24"/>
    <mergeCell ref="N30:Q30"/>
  </mergeCells>
  <pageMargins left="0.7" right="0.7" top="0.75" bottom="0.75" header="0.3" footer="0.3"/>
  <drawing r:id="rId1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15393-3BBA-DD4D-B33D-15D9458713B0}">
  <sheetPr codeName="Sheet129"/>
  <dimension ref="A1:V44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133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316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1932497</v>
      </c>
      <c r="D3" s="45">
        <v>-480709</v>
      </c>
      <c r="E3" s="45">
        <v>1451788</v>
      </c>
      <c r="F3" s="45">
        <v>-190037</v>
      </c>
      <c r="G3" s="45">
        <v>-276305</v>
      </c>
      <c r="H3" s="45">
        <v>820342</v>
      </c>
      <c r="I3" s="77">
        <f t="shared" ref="I3:I5" si="0">H3/$M$21*1000</f>
        <v>0.67360186849677239</v>
      </c>
      <c r="J3" s="45">
        <v>16503094</v>
      </c>
      <c r="K3" s="45">
        <v>41741632</v>
      </c>
      <c r="L3" s="45">
        <v>25238538</v>
      </c>
      <c r="M3" s="45">
        <v>40504621</v>
      </c>
      <c r="N3" s="45">
        <v>24740692</v>
      </c>
      <c r="O3" s="45">
        <v>0</v>
      </c>
      <c r="P3" s="45">
        <v>1187303</v>
      </c>
      <c r="Q3" s="45">
        <v>4861988</v>
      </c>
      <c r="R3" s="45">
        <v>34319796</v>
      </c>
      <c r="S3" s="45">
        <v>4259589</v>
      </c>
      <c r="T3" s="45">
        <v>-23857</v>
      </c>
      <c r="U3" s="45">
        <v>-2062261</v>
      </c>
      <c r="V3" s="45">
        <v>2173470</v>
      </c>
    </row>
    <row r="4" spans="1:22" x14ac:dyDescent="0.2">
      <c r="B4" t="s">
        <v>21</v>
      </c>
      <c r="C4" s="45">
        <v>1759095</v>
      </c>
      <c r="D4" s="45">
        <v>-520521</v>
      </c>
      <c r="E4" s="45">
        <v>1238574</v>
      </c>
      <c r="F4" s="45">
        <v>-75742</v>
      </c>
      <c r="G4" s="45">
        <v>-365558</v>
      </c>
      <c r="H4" s="45">
        <v>639196</v>
      </c>
      <c r="I4" s="77">
        <f t="shared" si="0"/>
        <v>0.52485868081320097</v>
      </c>
      <c r="J4" s="45">
        <v>15718863</v>
      </c>
      <c r="K4" s="45">
        <v>41578827</v>
      </c>
      <c r="L4" s="45">
        <v>25859964</v>
      </c>
      <c r="M4" s="45">
        <v>39746595</v>
      </c>
      <c r="N4" s="45">
        <v>25417733</v>
      </c>
      <c r="O4" s="45">
        <v>0</v>
      </c>
      <c r="P4" s="45">
        <v>1847591</v>
      </c>
      <c r="Q4" s="45">
        <v>2690087</v>
      </c>
      <c r="R4" s="45">
        <v>35086892</v>
      </c>
      <c r="S4" s="45">
        <v>368727</v>
      </c>
      <c r="T4" s="45">
        <v>-15580</v>
      </c>
      <c r="U4" s="45">
        <v>-615140</v>
      </c>
      <c r="V4" s="45">
        <v>-261993</v>
      </c>
    </row>
    <row r="5" spans="1:22" x14ac:dyDescent="0.2">
      <c r="B5" t="s">
        <v>22</v>
      </c>
      <c r="C5" s="45">
        <v>1603642</v>
      </c>
      <c r="D5" s="45">
        <v>-571106</v>
      </c>
      <c r="E5" s="45">
        <v>1032535</v>
      </c>
      <c r="F5" s="45">
        <v>-85876</v>
      </c>
      <c r="G5" s="45">
        <v>-412357</v>
      </c>
      <c r="H5" s="45">
        <v>428953</v>
      </c>
      <c r="I5" s="77">
        <f t="shared" si="0"/>
        <v>0.35222327065698938</v>
      </c>
      <c r="J5" s="45">
        <v>15079667</v>
      </c>
      <c r="K5" s="45">
        <v>42049773</v>
      </c>
      <c r="L5" s="45">
        <v>26970106</v>
      </c>
      <c r="M5" s="45">
        <v>40652917</v>
      </c>
      <c r="N5" s="45">
        <v>26539966</v>
      </c>
      <c r="O5" s="45">
        <v>0</v>
      </c>
      <c r="P5" s="45">
        <v>2713316</v>
      </c>
      <c r="Q5" s="45">
        <v>2952081</v>
      </c>
      <c r="R5" s="45">
        <v>34890291</v>
      </c>
      <c r="S5" s="45">
        <v>-1799844</v>
      </c>
      <c r="T5" s="45">
        <v>-25131</v>
      </c>
      <c r="U5" s="45">
        <v>4092019</v>
      </c>
      <c r="V5" s="45">
        <v>2267043</v>
      </c>
    </row>
    <row r="6" spans="1:22" x14ac:dyDescent="0.2">
      <c r="B6" t="s">
        <v>23</v>
      </c>
      <c r="C6" s="45">
        <v>1290992</v>
      </c>
      <c r="D6" s="45">
        <v>-633321</v>
      </c>
      <c r="E6" s="45">
        <v>657670</v>
      </c>
      <c r="F6" s="45">
        <v>-82408</v>
      </c>
      <c r="G6" s="45">
        <v>-390183</v>
      </c>
      <c r="H6" s="45">
        <v>135676</v>
      </c>
      <c r="I6" s="77">
        <f>H6/$M$21*1000</f>
        <v>0.11140671465092374</v>
      </c>
      <c r="J6" s="45">
        <v>14650345</v>
      </c>
      <c r="K6" s="45">
        <v>37024922</v>
      </c>
      <c r="L6" s="45">
        <v>22374577</v>
      </c>
      <c r="M6" s="45">
        <v>36333057</v>
      </c>
      <c r="N6" s="45">
        <v>21955835</v>
      </c>
      <c r="O6" s="45">
        <v>0</v>
      </c>
      <c r="P6" s="45">
        <v>2554977</v>
      </c>
      <c r="Q6" s="45">
        <v>685037</v>
      </c>
      <c r="R6" s="45">
        <v>32979963</v>
      </c>
      <c r="S6" s="45">
        <v>-750218</v>
      </c>
      <c r="T6" s="45">
        <v>-18754</v>
      </c>
      <c r="U6" s="45">
        <v>-1102711</v>
      </c>
      <c r="V6" s="45">
        <v>-1871684</v>
      </c>
    </row>
    <row r="7" spans="1:22" x14ac:dyDescent="0.2">
      <c r="B7" t="s">
        <v>110</v>
      </c>
      <c r="C7" s="45">
        <v>1934170</v>
      </c>
      <c r="D7" s="45">
        <v>-1462198</v>
      </c>
      <c r="E7" s="45">
        <v>471971</v>
      </c>
      <c r="F7" s="45">
        <v>-90922</v>
      </c>
      <c r="G7" s="45">
        <v>-367261</v>
      </c>
      <c r="H7" s="45">
        <v>-38359</v>
      </c>
      <c r="I7" s="77">
        <f t="shared" ref="I7:I9" si="1">H7/$M$20*1000</f>
        <v>-3.1497465780939767E-2</v>
      </c>
      <c r="J7" s="45">
        <v>14514668</v>
      </c>
      <c r="K7" s="45">
        <v>38870604</v>
      </c>
      <c r="L7" s="45">
        <v>24355935</v>
      </c>
      <c r="M7" s="45">
        <v>38670054</v>
      </c>
      <c r="N7" s="45">
        <v>23529065</v>
      </c>
      <c r="O7" s="45">
        <v>0</v>
      </c>
      <c r="P7" s="45">
        <v>2502668</v>
      </c>
      <c r="Q7" s="45">
        <v>2556722</v>
      </c>
      <c r="R7" s="45">
        <v>33510674</v>
      </c>
      <c r="S7" s="45">
        <v>-2133504</v>
      </c>
      <c r="T7" s="45">
        <v>-22862</v>
      </c>
      <c r="U7" s="45">
        <v>1785437</v>
      </c>
      <c r="V7" s="45">
        <v>-370929</v>
      </c>
    </row>
    <row r="8" spans="1:22" x14ac:dyDescent="0.2">
      <c r="B8" t="s">
        <v>109</v>
      </c>
      <c r="C8" s="45">
        <v>1366606</v>
      </c>
      <c r="D8" s="45">
        <v>-884228</v>
      </c>
      <c r="E8" s="45">
        <v>482377</v>
      </c>
      <c r="F8" s="45">
        <v>-98128</v>
      </c>
      <c r="G8" s="45">
        <v>-217559</v>
      </c>
      <c r="H8" s="45">
        <v>42339</v>
      </c>
      <c r="I8" s="77">
        <f t="shared" si="1"/>
        <v>3.4765536215730565E-2</v>
      </c>
      <c r="J8" s="45">
        <v>14595059</v>
      </c>
      <c r="K8" s="45">
        <v>42116463</v>
      </c>
      <c r="L8" s="45">
        <v>27521404</v>
      </c>
      <c r="M8" s="45">
        <v>41936749</v>
      </c>
      <c r="N8" s="45">
        <v>26674856</v>
      </c>
      <c r="O8" s="45">
        <v>0</v>
      </c>
      <c r="P8" s="45">
        <v>960761</v>
      </c>
      <c r="Q8" s="45">
        <v>2927652</v>
      </c>
      <c r="R8" s="45">
        <v>37929231</v>
      </c>
      <c r="S8" s="45">
        <v>4419400</v>
      </c>
      <c r="T8" s="45">
        <v>-21205</v>
      </c>
      <c r="U8" s="45">
        <v>-3419529</v>
      </c>
      <c r="V8" s="45">
        <v>978665</v>
      </c>
    </row>
    <row r="9" spans="1:22" x14ac:dyDescent="0.2">
      <c r="B9" t="s">
        <v>108</v>
      </c>
      <c r="C9" s="45">
        <v>1757249</v>
      </c>
      <c r="D9" s="45">
        <v>-872022</v>
      </c>
      <c r="E9" s="45">
        <v>885227</v>
      </c>
      <c r="F9" s="45">
        <v>-115248</v>
      </c>
      <c r="G9" s="45">
        <v>-209545</v>
      </c>
      <c r="H9" s="45">
        <v>455554</v>
      </c>
      <c r="I9" s="77">
        <f t="shared" si="1"/>
        <v>0.37406596956047433</v>
      </c>
      <c r="J9" s="45">
        <v>14553016</v>
      </c>
      <c r="K9" s="45">
        <v>44497817</v>
      </c>
      <c r="L9" s="45">
        <v>29944800</v>
      </c>
      <c r="M9" s="45">
        <v>44335444</v>
      </c>
      <c r="N9" s="45">
        <v>28801936</v>
      </c>
      <c r="O9" s="45">
        <v>0</v>
      </c>
      <c r="P9" s="45">
        <v>1606111</v>
      </c>
      <c r="Q9" s="45">
        <v>1948986</v>
      </c>
      <c r="R9" s="45">
        <v>40672981</v>
      </c>
      <c r="S9" s="45">
        <v>99454</v>
      </c>
      <c r="T9" s="45">
        <v>-26034</v>
      </c>
      <c r="U9" s="45">
        <v>878655</v>
      </c>
      <c r="V9" s="45">
        <v>952076</v>
      </c>
    </row>
    <row r="10" spans="1:22" x14ac:dyDescent="0.2">
      <c r="B10" t="s">
        <v>107</v>
      </c>
      <c r="C10" s="45">
        <v>1771197</v>
      </c>
      <c r="D10" s="45">
        <v>-607505</v>
      </c>
      <c r="E10" s="45">
        <v>1163691</v>
      </c>
      <c r="F10" s="45">
        <v>-74894</v>
      </c>
      <c r="G10" s="45">
        <v>-164435</v>
      </c>
      <c r="H10" s="45">
        <v>760745</v>
      </c>
      <c r="I10" s="77">
        <f>H10/$M$20*1000</f>
        <v>0.62466538766706703</v>
      </c>
      <c r="J10" s="45">
        <v>10357053</v>
      </c>
      <c r="K10" s="45">
        <v>42690390</v>
      </c>
      <c r="L10" s="45">
        <v>32333336</v>
      </c>
      <c r="M10" s="45">
        <v>42534101</v>
      </c>
      <c r="N10" s="45">
        <v>30583640</v>
      </c>
      <c r="O10" s="45">
        <v>0</v>
      </c>
      <c r="P10" s="45">
        <v>631707</v>
      </c>
      <c r="Q10" s="45">
        <v>996910</v>
      </c>
      <c r="R10" s="45">
        <v>40789144</v>
      </c>
      <c r="S10" s="45">
        <v>-5448487</v>
      </c>
      <c r="T10" s="45">
        <v>6930</v>
      </c>
      <c r="U10" s="45">
        <v>3736905</v>
      </c>
      <c r="V10" s="45">
        <v>-1704650</v>
      </c>
    </row>
    <row r="11" spans="1:22" x14ac:dyDescent="0.2">
      <c r="B11" t="s">
        <v>106</v>
      </c>
      <c r="C11" s="45">
        <v>2076218</v>
      </c>
      <c r="D11" s="45">
        <v>-770722</v>
      </c>
      <c r="E11" s="45">
        <v>1305495</v>
      </c>
      <c r="F11" s="45">
        <v>-95680</v>
      </c>
      <c r="G11" s="45">
        <v>-139157</v>
      </c>
      <c r="H11" s="45">
        <v>837564</v>
      </c>
      <c r="I11" s="77"/>
      <c r="J11" s="45">
        <v>9822482</v>
      </c>
      <c r="K11" s="45">
        <v>37094774</v>
      </c>
      <c r="L11" s="45">
        <v>27272291</v>
      </c>
      <c r="M11" s="45">
        <v>36547504</v>
      </c>
      <c r="N11" s="45">
        <v>26367561</v>
      </c>
      <c r="O11" s="45">
        <v>0</v>
      </c>
      <c r="P11" s="45">
        <v>395065</v>
      </c>
      <c r="Q11" s="45">
        <v>2701561</v>
      </c>
      <c r="R11" s="45">
        <v>33256226</v>
      </c>
      <c r="S11" s="45">
        <v>-5238664</v>
      </c>
      <c r="T11" s="45">
        <v>-23563</v>
      </c>
      <c r="U11" s="45">
        <v>6049098</v>
      </c>
      <c r="V11" s="45">
        <v>786869</v>
      </c>
    </row>
    <row r="12" spans="1:22" x14ac:dyDescent="0.2">
      <c r="B12" t="s">
        <v>105</v>
      </c>
      <c r="C12" s="45">
        <v>1626276</v>
      </c>
      <c r="D12" s="45">
        <v>-718723</v>
      </c>
      <c r="E12" s="45">
        <v>907553</v>
      </c>
      <c r="F12" s="45">
        <v>-70151</v>
      </c>
      <c r="G12" s="45">
        <v>-93434</v>
      </c>
      <c r="H12" s="45">
        <v>595638</v>
      </c>
      <c r="I12" s="77"/>
      <c r="J12" s="45">
        <v>8542861</v>
      </c>
      <c r="K12" s="45">
        <v>28577705</v>
      </c>
      <c r="L12" s="45">
        <v>20034843</v>
      </c>
      <c r="M12" s="45">
        <v>28255849</v>
      </c>
      <c r="N12" s="45">
        <v>19211099</v>
      </c>
      <c r="O12" s="45">
        <v>0</v>
      </c>
      <c r="P12" s="45">
        <v>237325</v>
      </c>
      <c r="Q12" s="45">
        <v>1914691</v>
      </c>
      <c r="R12" s="45">
        <v>25838655</v>
      </c>
      <c r="S12" s="45">
        <v>-6077435</v>
      </c>
      <c r="T12" s="45">
        <v>-6369</v>
      </c>
      <c r="U12" s="45">
        <v>6921666</v>
      </c>
      <c r="V12" s="45">
        <v>837862</v>
      </c>
    </row>
    <row r="13" spans="1:22" x14ac:dyDescent="0.2">
      <c r="B13" t="s">
        <v>104</v>
      </c>
      <c r="C13" s="45">
        <v>1129418</v>
      </c>
      <c r="D13" s="45">
        <v>-451197</v>
      </c>
      <c r="E13" s="45">
        <v>678221</v>
      </c>
      <c r="F13" s="45">
        <v>-43013</v>
      </c>
      <c r="G13" s="45">
        <v>-92404</v>
      </c>
      <c r="H13" s="45">
        <v>449896</v>
      </c>
      <c r="J13" s="45">
        <v>4834339</v>
      </c>
      <c r="K13" s="45">
        <v>22522563</v>
      </c>
      <c r="L13" s="45">
        <v>17688223</v>
      </c>
      <c r="M13" s="45">
        <v>21351443</v>
      </c>
      <c r="N13" s="45">
        <v>17079676</v>
      </c>
      <c r="O13" s="45">
        <v>0</v>
      </c>
      <c r="P13" s="45">
        <v>179090</v>
      </c>
      <c r="Q13" s="45">
        <v>1153684</v>
      </c>
      <c r="R13" s="45">
        <v>19837220</v>
      </c>
      <c r="S13" s="45">
        <v>581415</v>
      </c>
      <c r="T13" s="45">
        <v>-7401</v>
      </c>
      <c r="U13" s="45">
        <v>-10993</v>
      </c>
      <c r="V13" s="45">
        <v>563020</v>
      </c>
    </row>
    <row r="14" spans="1:22" x14ac:dyDescent="0.2">
      <c r="B14" t="s">
        <v>103</v>
      </c>
      <c r="C14" s="45">
        <v>1088270</v>
      </c>
      <c r="D14" s="45">
        <v>-264941</v>
      </c>
      <c r="E14" s="45">
        <v>823329</v>
      </c>
      <c r="F14" s="45">
        <v>-91461</v>
      </c>
      <c r="G14" s="45">
        <v>-88715</v>
      </c>
      <c r="H14" s="45">
        <v>499861</v>
      </c>
      <c r="J14" s="45">
        <v>4491709</v>
      </c>
      <c r="K14" s="45">
        <v>19187970</v>
      </c>
      <c r="L14" s="45">
        <v>14696261</v>
      </c>
      <c r="M14" s="45">
        <v>17347112</v>
      </c>
      <c r="N14" s="45">
        <v>14653589</v>
      </c>
      <c r="O14" s="45">
        <v>0</v>
      </c>
      <c r="P14" s="45">
        <v>395393</v>
      </c>
      <c r="Q14" s="45">
        <v>590663</v>
      </c>
      <c r="R14" s="45">
        <v>16346292</v>
      </c>
      <c r="S14" s="45">
        <v>-2547945</v>
      </c>
      <c r="T14" s="45">
        <v>-2570</v>
      </c>
      <c r="U14" s="45">
        <v>2167652</v>
      </c>
      <c r="V14" s="45">
        <v>-382863</v>
      </c>
    </row>
    <row r="15" spans="1:22" x14ac:dyDescent="0.2">
      <c r="I15" s="77"/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2134529</v>
      </c>
      <c r="C18" s="26">
        <v>1875000</v>
      </c>
      <c r="D18" s="26">
        <f>VLOOKUP(A1,'2020'!A40:F210,6,FALSE)</f>
        <v>692767</v>
      </c>
      <c r="E18" s="26">
        <v>405000</v>
      </c>
      <c r="F18" s="4">
        <f>D18/E18</f>
        <v>1.7105358024691357</v>
      </c>
      <c r="G18" s="139">
        <v>0</v>
      </c>
      <c r="J18" s="6">
        <v>2020</v>
      </c>
      <c r="K18" s="17">
        <f>VLOOKUP(A1,'2020'!A40:B210,2,FALSE)</f>
        <v>2204302</v>
      </c>
      <c r="L18" s="17">
        <f>VLOOKUP(A1,'2020'!A40:C210,3,FALSE)</f>
        <v>3819245</v>
      </c>
      <c r="M18" s="23">
        <f>VLOOKUP(A1,'2020'!A40:D210,4,FALSE)</f>
        <v>220430000</v>
      </c>
      <c r="N18" s="6"/>
      <c r="O18" s="6"/>
    </row>
    <row r="19" spans="1:17" x14ac:dyDescent="0.2">
      <c r="A19" s="13">
        <v>2021</v>
      </c>
      <c r="B19" s="26">
        <f>VLOOKUP(A1,'2021'!A40:E210,5,FALSE)</f>
        <v>6039232</v>
      </c>
      <c r="C19" s="26">
        <v>3951000</v>
      </c>
      <c r="D19" s="26">
        <f>VLOOKUP(A1,'2021'!A40:F210,6,FALSE)</f>
        <v>2382923</v>
      </c>
      <c r="E19" s="26">
        <v>1600000</v>
      </c>
      <c r="F19" s="4">
        <f>D19/E19</f>
        <v>1.4893268749999999</v>
      </c>
      <c r="G19" s="140"/>
      <c r="J19" s="6">
        <v>2021</v>
      </c>
      <c r="K19" s="17">
        <f>VLOOKUP(A1,'2021'!A40:B210,2,FALSE)</f>
        <v>5852916</v>
      </c>
      <c r="L19" s="17">
        <f>VLOOKUP(A1,'2021'!A40:C210,3,FALSE)</f>
        <v>9822482</v>
      </c>
      <c r="M19" s="23">
        <f>VLOOKUP(A1,'2021'!A40:D210,4,FALSE)</f>
        <v>585291639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6829223</v>
      </c>
      <c r="C20" s="26">
        <v>5395000</v>
      </c>
      <c r="D20" s="26">
        <f>VLOOKUP(A1,'2022'!A40:F210,6,FALSE)</f>
        <v>1220279</v>
      </c>
      <c r="E20" s="26">
        <v>2884000</v>
      </c>
      <c r="F20" s="4">
        <f>D20/E20</f>
        <v>0.42312031900138697</v>
      </c>
      <c r="G20" s="140"/>
      <c r="J20" s="13">
        <v>2022</v>
      </c>
      <c r="K20" s="17">
        <f>VLOOKUP(A1,'2022'!A40:B210,2,FALSE)</f>
        <v>12178440</v>
      </c>
      <c r="L20" s="17">
        <f>VLOOKUP(A1,'2022'!A40:C210,3,FALSE)</f>
        <v>14514668</v>
      </c>
      <c r="M20" s="23">
        <f>VLOOKUP(A1,'2022'!A40:D210,4,FALSE)</f>
        <v>1217844009</v>
      </c>
      <c r="N20" s="23"/>
      <c r="O20" s="6"/>
    </row>
    <row r="21" spans="1:17" x14ac:dyDescent="0.2">
      <c r="A21" s="13">
        <v>2023</v>
      </c>
      <c r="B21" s="3">
        <f>VLOOKUP(A1,'2023'!A40:E210,5,FALSE)</f>
        <v>6561422</v>
      </c>
      <c r="C21" s="3"/>
      <c r="D21" s="26">
        <f>VLOOKUP(A1,'2023'!A40:F210,6,FALSE)</f>
        <v>2017525</v>
      </c>
      <c r="E21" s="3">
        <v>1600000</v>
      </c>
      <c r="F21" s="4">
        <f>D21/E21</f>
        <v>1.2609531249999999</v>
      </c>
      <c r="G21" s="141"/>
      <c r="J21" s="13">
        <v>2023</v>
      </c>
      <c r="K21" s="17">
        <f>VLOOKUP(A1,'2023'!A40:B210,2,FALSE)</f>
        <v>12178440</v>
      </c>
      <c r="L21" s="17">
        <f>VLOOKUP(A1,'2023'!A40:C210,3,FALSE)</f>
        <v>16503094</v>
      </c>
      <c r="M21" s="23">
        <f>VLOOKUP(A1,'2023'!A40:D210,4,FALSE)</f>
        <v>1217844009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E22+E22*G18</f>
        <v>0</v>
      </c>
      <c r="J22" s="13">
        <v>2024</v>
      </c>
      <c r="K22" s="17">
        <f>K21</f>
        <v>12178440</v>
      </c>
      <c r="L22" s="17">
        <f>L21</f>
        <v>16503094</v>
      </c>
      <c r="M22" s="23">
        <f>M21</f>
        <v>1217844009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60">
        <v>36000</v>
      </c>
      <c r="D31" s="26">
        <f>VLOOKUP(B31,A18:D21,4,FALSE)</f>
        <v>2382923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1.6620905346178865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1.3137971597148941</v>
      </c>
      <c r="L32" s="13" t="e">
        <f>E22/N22*1000</f>
        <v>#DIV/0!</v>
      </c>
      <c r="N32" s="130" t="s">
        <v>71</v>
      </c>
      <c r="O32" s="131"/>
      <c r="P32" s="74">
        <f>K31*P26</f>
        <v>20.842615304108296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16.475016382824769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13.551073764817444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  <row r="44" spans="10:17" x14ac:dyDescent="0.2">
      <c r="P44" s="73"/>
      <c r="Q44" s="73"/>
    </row>
  </sheetData>
  <mergeCells count="18">
    <mergeCell ref="A1:B1"/>
    <mergeCell ref="C1:H1"/>
    <mergeCell ref="J1:R1"/>
    <mergeCell ref="S1:V1"/>
    <mergeCell ref="N36:O36"/>
    <mergeCell ref="J35:K35"/>
    <mergeCell ref="G18:G21"/>
    <mergeCell ref="A23:Q23"/>
    <mergeCell ref="J24:N24"/>
    <mergeCell ref="P24:Q24"/>
    <mergeCell ref="N30:Q30"/>
    <mergeCell ref="A16:Q16"/>
    <mergeCell ref="N37:O37"/>
    <mergeCell ref="N31:O31"/>
    <mergeCell ref="N32:O32"/>
    <mergeCell ref="N33:O33"/>
    <mergeCell ref="N34:O34"/>
    <mergeCell ref="N35:O35"/>
  </mergeCells>
  <pageMargins left="0.7" right="0.7" top="0.75" bottom="0.75" header="0.3" footer="0.3"/>
  <drawing r:id="rId1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4634F-C789-BC4C-AC27-ED8AD1EB9DA2}">
  <sheetPr codeName="Sheet130"/>
  <dimension ref="A1:V44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140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316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269434</v>
      </c>
      <c r="D3" s="45">
        <v>-99653</v>
      </c>
      <c r="E3" s="45">
        <v>169781</v>
      </c>
      <c r="F3" s="45">
        <v>-48634</v>
      </c>
      <c r="G3" s="45">
        <v>-42719</v>
      </c>
      <c r="H3" s="45">
        <v>64382</v>
      </c>
      <c r="I3" s="77">
        <f t="shared" ref="I3:I5" si="0">H3/$M$21*1000</f>
        <v>0.31749189862330113</v>
      </c>
      <c r="J3" s="45">
        <v>4684512</v>
      </c>
      <c r="K3" s="45">
        <v>8326378</v>
      </c>
      <c r="L3" s="45">
        <v>3641866</v>
      </c>
      <c r="M3" s="45">
        <v>8239817</v>
      </c>
      <c r="N3" s="45">
        <v>3636166</v>
      </c>
      <c r="O3" s="45">
        <v>0</v>
      </c>
      <c r="P3" s="45">
        <v>120463</v>
      </c>
      <c r="Q3" s="45">
        <v>817120</v>
      </c>
      <c r="R3" s="45">
        <v>7283366</v>
      </c>
      <c r="S3" s="45">
        <v>-246364</v>
      </c>
      <c r="T3" s="45">
        <v>1987</v>
      </c>
      <c r="U3" s="45">
        <v>-372197</v>
      </c>
      <c r="V3" s="45">
        <v>-616573</v>
      </c>
    </row>
    <row r="4" spans="1:22" x14ac:dyDescent="0.2">
      <c r="B4" t="s">
        <v>21</v>
      </c>
      <c r="C4" s="45">
        <v>386025</v>
      </c>
      <c r="D4" s="45">
        <v>-148248</v>
      </c>
      <c r="E4" s="45">
        <v>237777</v>
      </c>
      <c r="F4" s="45">
        <v>-37751</v>
      </c>
      <c r="G4" s="45">
        <v>-49576</v>
      </c>
      <c r="H4" s="45">
        <v>122689</v>
      </c>
      <c r="I4" s="77">
        <f t="shared" si="0"/>
        <v>0.6050256834238481</v>
      </c>
      <c r="J4" s="45">
        <v>4597393</v>
      </c>
      <c r="K4" s="45">
        <v>8437621</v>
      </c>
      <c r="L4" s="45">
        <v>3840227</v>
      </c>
      <c r="M4" s="45">
        <v>8249964</v>
      </c>
      <c r="N4" s="45">
        <v>3831578</v>
      </c>
      <c r="O4" s="45">
        <v>0</v>
      </c>
      <c r="P4" s="45">
        <v>107539</v>
      </c>
      <c r="Q4" s="45">
        <v>1433694</v>
      </c>
      <c r="R4" s="45">
        <v>6692264</v>
      </c>
      <c r="S4" s="45">
        <v>304097</v>
      </c>
      <c r="T4" s="45">
        <v>2050</v>
      </c>
      <c r="U4" s="45">
        <v>458871</v>
      </c>
      <c r="V4" s="45">
        <v>765020</v>
      </c>
    </row>
    <row r="5" spans="1:22" x14ac:dyDescent="0.2">
      <c r="B5" t="s">
        <v>22</v>
      </c>
      <c r="C5" s="45">
        <v>316369</v>
      </c>
      <c r="D5" s="45">
        <v>-92520</v>
      </c>
      <c r="E5" s="45">
        <v>223849</v>
      </c>
      <c r="F5" s="45">
        <v>-39487</v>
      </c>
      <c r="G5" s="45">
        <v>-33560</v>
      </c>
      <c r="H5" s="45">
        <v>123596</v>
      </c>
      <c r="I5" s="77">
        <f t="shared" si="0"/>
        <v>0.60949844214602722</v>
      </c>
      <c r="J5" s="45">
        <v>4568351</v>
      </c>
      <c r="K5" s="45">
        <v>8080230</v>
      </c>
      <c r="L5" s="45">
        <v>3511878</v>
      </c>
      <c r="M5" s="45">
        <v>7841427</v>
      </c>
      <c r="N5" s="45">
        <v>3498856</v>
      </c>
      <c r="O5" s="45">
        <v>0</v>
      </c>
      <c r="P5" s="45">
        <v>106729</v>
      </c>
      <c r="Q5" s="45">
        <v>668674</v>
      </c>
      <c r="R5" s="45">
        <v>7045006</v>
      </c>
      <c r="S5" s="45">
        <v>-851760</v>
      </c>
      <c r="T5" s="45">
        <v>-5419</v>
      </c>
      <c r="U5" s="45">
        <v>1232842</v>
      </c>
      <c r="V5" s="45">
        <v>375661</v>
      </c>
    </row>
    <row r="6" spans="1:22" x14ac:dyDescent="0.2">
      <c r="B6" t="s">
        <v>23</v>
      </c>
      <c r="C6" s="45">
        <v>287167</v>
      </c>
      <c r="D6" s="45">
        <v>-110388</v>
      </c>
      <c r="E6" s="45">
        <v>176779</v>
      </c>
      <c r="F6" s="45">
        <v>-40353</v>
      </c>
      <c r="G6" s="45">
        <v>-16803</v>
      </c>
      <c r="H6" s="45">
        <v>97687</v>
      </c>
      <c r="I6" s="77">
        <f>H6/$M$21*1000</f>
        <v>0.48173140164664685</v>
      </c>
      <c r="J6" s="45">
        <v>4464085</v>
      </c>
      <c r="K6" s="45">
        <v>6467023</v>
      </c>
      <c r="L6" s="45">
        <v>2002937</v>
      </c>
      <c r="M6" s="45">
        <v>6338832</v>
      </c>
      <c r="N6" s="45">
        <v>1996584</v>
      </c>
      <c r="O6" s="45">
        <v>0</v>
      </c>
      <c r="P6" s="45">
        <v>77427</v>
      </c>
      <c r="Q6" s="45">
        <v>293013</v>
      </c>
      <c r="R6" s="45">
        <v>5960170</v>
      </c>
      <c r="S6" s="45">
        <v>-1476652</v>
      </c>
      <c r="T6" s="45">
        <v>-2311</v>
      </c>
      <c r="U6" s="45">
        <v>984111</v>
      </c>
      <c r="V6" s="45">
        <v>-494852</v>
      </c>
    </row>
    <row r="7" spans="1:22" x14ac:dyDescent="0.2">
      <c r="B7" t="s">
        <v>110</v>
      </c>
      <c r="C7" s="45">
        <v>247547</v>
      </c>
      <c r="D7" s="45">
        <v>-169280</v>
      </c>
      <c r="E7" s="45">
        <v>78266</v>
      </c>
      <c r="F7" s="45">
        <v>-39551</v>
      </c>
      <c r="G7" s="45">
        <v>-22870</v>
      </c>
      <c r="H7" s="45">
        <v>16242</v>
      </c>
      <c r="I7" s="77">
        <f t="shared" ref="I7:I9" si="1">H7/$M$20*1000</f>
        <v>8.6485567740851296E-2</v>
      </c>
      <c r="J7" s="45">
        <v>4366397</v>
      </c>
      <c r="K7" s="45">
        <v>5594391</v>
      </c>
      <c r="L7" s="45">
        <v>1227994</v>
      </c>
      <c r="M7" s="45">
        <v>5469958</v>
      </c>
      <c r="N7" s="45">
        <v>1222185</v>
      </c>
      <c r="O7" s="45">
        <v>0</v>
      </c>
      <c r="P7" s="45">
        <v>47187</v>
      </c>
      <c r="Q7" s="45">
        <v>791170</v>
      </c>
      <c r="R7" s="45">
        <v>4616943</v>
      </c>
      <c r="S7" s="45">
        <v>-345992</v>
      </c>
      <c r="T7" s="45">
        <v>2983</v>
      </c>
      <c r="U7" s="45">
        <v>-1802914</v>
      </c>
      <c r="V7" s="45">
        <v>-2145923</v>
      </c>
    </row>
    <row r="8" spans="1:22" x14ac:dyDescent="0.2">
      <c r="B8" t="s">
        <v>109</v>
      </c>
      <c r="C8" s="45">
        <v>253953</v>
      </c>
      <c r="D8" s="45">
        <v>-145366</v>
      </c>
      <c r="E8" s="45">
        <v>108586</v>
      </c>
      <c r="F8" s="45">
        <v>-36158</v>
      </c>
      <c r="G8" s="45">
        <v>-39356</v>
      </c>
      <c r="H8" s="45">
        <v>18797</v>
      </c>
      <c r="I8" s="77">
        <f t="shared" si="1"/>
        <v>0.10009045787617175</v>
      </c>
      <c r="J8" s="45">
        <v>4350208</v>
      </c>
      <c r="K8" s="45">
        <v>7277068</v>
      </c>
      <c r="L8" s="45">
        <v>2926860</v>
      </c>
      <c r="M8" s="45">
        <v>7154047</v>
      </c>
      <c r="N8" s="45">
        <v>2919221</v>
      </c>
      <c r="O8" s="45">
        <v>0</v>
      </c>
      <c r="P8" s="45">
        <v>113534</v>
      </c>
      <c r="Q8" s="45">
        <v>2937094</v>
      </c>
      <c r="R8" s="45">
        <v>4089388</v>
      </c>
      <c r="S8" s="45">
        <v>379245</v>
      </c>
      <c r="T8" s="45">
        <v>-1236</v>
      </c>
      <c r="U8" s="45">
        <v>1957629</v>
      </c>
      <c r="V8" s="45">
        <v>2335637</v>
      </c>
    </row>
    <row r="9" spans="1:22" x14ac:dyDescent="0.2">
      <c r="B9" t="s">
        <v>108</v>
      </c>
      <c r="C9" s="45">
        <v>254962</v>
      </c>
      <c r="D9" s="45">
        <v>-193042</v>
      </c>
      <c r="E9" s="45">
        <v>61920</v>
      </c>
      <c r="F9" s="45">
        <v>-9400</v>
      </c>
      <c r="G9" s="45">
        <v>-51519</v>
      </c>
      <c r="H9" s="45">
        <v>-5964</v>
      </c>
      <c r="I9" s="77">
        <f t="shared" si="1"/>
        <v>-3.1757168206282299E-2</v>
      </c>
      <c r="J9" s="45">
        <v>1684918</v>
      </c>
      <c r="K9" s="45">
        <v>5888620</v>
      </c>
      <c r="L9" s="45">
        <v>4203702</v>
      </c>
      <c r="M9" s="45">
        <v>5583587</v>
      </c>
      <c r="N9" s="45">
        <v>4203702</v>
      </c>
      <c r="O9" s="45">
        <v>0</v>
      </c>
      <c r="P9" s="45">
        <v>125429</v>
      </c>
      <c r="Q9" s="45">
        <v>601456</v>
      </c>
      <c r="R9" s="45">
        <v>4838613</v>
      </c>
      <c r="S9" s="45">
        <v>1056201</v>
      </c>
      <c r="T9" s="45">
        <v>-8271</v>
      </c>
      <c r="U9" s="45">
        <v>-942952</v>
      </c>
      <c r="V9" s="45">
        <v>104978</v>
      </c>
    </row>
    <row r="10" spans="1:22" x14ac:dyDescent="0.2">
      <c r="B10" t="s">
        <v>107</v>
      </c>
      <c r="C10" s="45">
        <v>332541</v>
      </c>
      <c r="D10" s="45">
        <v>-150458</v>
      </c>
      <c r="E10" s="45">
        <v>182083</v>
      </c>
      <c r="F10" s="45">
        <v>-32775</v>
      </c>
      <c r="G10" s="45">
        <v>-53424</v>
      </c>
      <c r="H10" s="45">
        <v>83294</v>
      </c>
      <c r="I10" s="77">
        <f>H10/$M$20*1000</f>
        <v>0.44352474322167629</v>
      </c>
      <c r="J10" s="45">
        <v>1802461</v>
      </c>
      <c r="K10" s="45">
        <v>6502326</v>
      </c>
      <c r="L10" s="45">
        <v>4699864</v>
      </c>
      <c r="M10" s="45">
        <v>6210205</v>
      </c>
      <c r="N10" s="45">
        <v>4699864</v>
      </c>
      <c r="O10" s="45">
        <v>0</v>
      </c>
      <c r="P10" s="45">
        <v>53523</v>
      </c>
      <c r="Q10" s="45">
        <v>496478</v>
      </c>
      <c r="R10" s="45">
        <v>5648303</v>
      </c>
      <c r="S10" s="45">
        <v>-621346</v>
      </c>
      <c r="T10" s="45">
        <v>478</v>
      </c>
      <c r="U10" s="45">
        <v>534370</v>
      </c>
      <c r="V10" s="45">
        <v>-86498</v>
      </c>
    </row>
    <row r="11" spans="1:22" x14ac:dyDescent="0.2">
      <c r="B11" t="s">
        <v>106</v>
      </c>
      <c r="C11" s="45">
        <v>412462</v>
      </c>
      <c r="D11" s="45">
        <v>-210344</v>
      </c>
      <c r="E11" s="45">
        <v>202117</v>
      </c>
      <c r="F11" s="45">
        <v>-59789</v>
      </c>
      <c r="G11" s="45">
        <v>-51608</v>
      </c>
      <c r="H11" s="45">
        <v>74951</v>
      </c>
      <c r="I11" s="77"/>
      <c r="J11" s="45">
        <v>1719257</v>
      </c>
      <c r="K11" s="45">
        <v>6004732</v>
      </c>
      <c r="L11" s="45">
        <v>4285475</v>
      </c>
      <c r="M11" s="45">
        <v>5938478</v>
      </c>
      <c r="N11" s="45">
        <v>4285475</v>
      </c>
      <c r="O11" s="45">
        <v>0</v>
      </c>
      <c r="P11" s="45">
        <v>23980</v>
      </c>
      <c r="Q11" s="45">
        <v>582976</v>
      </c>
      <c r="R11" s="45">
        <v>5265444</v>
      </c>
      <c r="S11" s="45">
        <v>-362072</v>
      </c>
      <c r="T11" s="45">
        <v>715</v>
      </c>
      <c r="U11" s="45">
        <v>451758</v>
      </c>
      <c r="V11" s="45">
        <v>90401</v>
      </c>
    </row>
    <row r="12" spans="1:22" x14ac:dyDescent="0.2">
      <c r="B12" t="s">
        <v>105</v>
      </c>
      <c r="C12" s="45">
        <v>319983</v>
      </c>
      <c r="D12" s="45">
        <v>-133616</v>
      </c>
      <c r="E12" s="45">
        <v>186367</v>
      </c>
      <c r="F12" s="45">
        <v>-21282</v>
      </c>
      <c r="G12" s="45">
        <v>-37711</v>
      </c>
      <c r="H12" s="45">
        <v>104405</v>
      </c>
      <c r="I12" s="77"/>
      <c r="J12" s="45">
        <v>1644487</v>
      </c>
      <c r="K12" s="45">
        <v>5165239</v>
      </c>
      <c r="L12" s="45">
        <v>3520752</v>
      </c>
      <c r="M12" s="45">
        <v>5105137</v>
      </c>
      <c r="N12" s="45">
        <v>3520752</v>
      </c>
      <c r="O12" s="45">
        <v>0</v>
      </c>
      <c r="P12" s="45">
        <v>28243</v>
      </c>
      <c r="Q12" s="45">
        <v>492575</v>
      </c>
      <c r="R12" s="45">
        <v>4531962</v>
      </c>
      <c r="S12" s="45">
        <v>-572087</v>
      </c>
      <c r="T12" s="45">
        <v>-422</v>
      </c>
      <c r="U12" s="45">
        <v>759369</v>
      </c>
      <c r="V12" s="45">
        <v>186858</v>
      </c>
    </row>
    <row r="13" spans="1:22" x14ac:dyDescent="0.2">
      <c r="B13" t="s">
        <v>104</v>
      </c>
      <c r="C13" s="45">
        <v>332353</v>
      </c>
      <c r="D13" s="45">
        <v>-147838</v>
      </c>
      <c r="E13" s="45">
        <v>184515</v>
      </c>
      <c r="F13" s="45">
        <v>-21552</v>
      </c>
      <c r="G13" s="45">
        <v>-16869</v>
      </c>
      <c r="H13" s="45">
        <v>116358</v>
      </c>
      <c r="J13" s="45">
        <v>1540171</v>
      </c>
      <c r="K13" s="45">
        <v>4702828</v>
      </c>
      <c r="L13" s="45">
        <v>3162656</v>
      </c>
      <c r="M13" s="45">
        <v>4642895</v>
      </c>
      <c r="N13" s="45">
        <v>3162656</v>
      </c>
      <c r="O13" s="45">
        <v>0</v>
      </c>
      <c r="P13" s="45">
        <v>68602</v>
      </c>
      <c r="Q13" s="45">
        <v>328071</v>
      </c>
      <c r="R13" s="45">
        <v>4136385</v>
      </c>
      <c r="S13" s="45">
        <v>-391690</v>
      </c>
      <c r="T13" s="45">
        <v>673</v>
      </c>
      <c r="U13" s="45">
        <v>466118</v>
      </c>
      <c r="V13" s="45">
        <v>75101</v>
      </c>
    </row>
    <row r="14" spans="1:22" x14ac:dyDescent="0.2">
      <c r="B14" t="s">
        <v>103</v>
      </c>
      <c r="C14" s="45">
        <v>268225</v>
      </c>
      <c r="D14" s="45">
        <v>-144841</v>
      </c>
      <c r="E14" s="45">
        <v>123383</v>
      </c>
      <c r="F14" s="45">
        <v>-24396</v>
      </c>
      <c r="G14" s="45">
        <v>-31107</v>
      </c>
      <c r="H14" s="45">
        <v>61174</v>
      </c>
      <c r="J14" s="45">
        <v>1545337</v>
      </c>
      <c r="K14" s="45">
        <v>3946184</v>
      </c>
      <c r="L14" s="45">
        <v>2400846</v>
      </c>
      <c r="M14" s="45">
        <v>3891523</v>
      </c>
      <c r="N14" s="45">
        <v>2400846</v>
      </c>
      <c r="O14" s="45">
        <v>0</v>
      </c>
      <c r="P14" s="45">
        <v>82543</v>
      </c>
      <c r="Q14" s="45">
        <v>252970</v>
      </c>
      <c r="R14" s="45">
        <v>3535081</v>
      </c>
      <c r="S14" s="45">
        <v>-608789</v>
      </c>
      <c r="T14" s="45">
        <v>0</v>
      </c>
      <c r="U14" s="45">
        <v>765938</v>
      </c>
      <c r="V14" s="45">
        <v>157149</v>
      </c>
    </row>
    <row r="15" spans="1:22" x14ac:dyDescent="0.2">
      <c r="I15" s="77"/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912577</v>
      </c>
      <c r="C18" s="26"/>
      <c r="D18" s="26">
        <f>VLOOKUP(A1,'2020'!A40:F210,6,FALSE)</f>
        <v>127385</v>
      </c>
      <c r="E18" s="26">
        <v>68900</v>
      </c>
      <c r="F18" s="4">
        <f>D18/E18</f>
        <v>1.8488388969521046</v>
      </c>
      <c r="G18" s="139">
        <v>0</v>
      </c>
      <c r="J18" s="6">
        <v>2020</v>
      </c>
      <c r="K18" s="17">
        <f>VLOOKUP(A1,'2020'!A40:B210,2,FALSE)</f>
        <v>0</v>
      </c>
      <c r="L18" s="17">
        <f>VLOOKUP(A1,'2020'!A40:C210,3,FALSE)</f>
        <v>0</v>
      </c>
      <c r="M18" s="23">
        <f>VLOOKUP(A1,'2020'!A40:D210,4,FALSE)</f>
        <v>122070000</v>
      </c>
      <c r="N18" s="6"/>
      <c r="O18" s="6"/>
    </row>
    <row r="19" spans="1:17" x14ac:dyDescent="0.2">
      <c r="A19" s="13">
        <v>2021</v>
      </c>
      <c r="B19" s="26">
        <f>VLOOKUP(A1,'2021'!A40:E210,5,FALSE)</f>
        <v>1333024</v>
      </c>
      <c r="C19" s="26"/>
      <c r="D19" s="26">
        <f>VLOOKUP(A1,'2021'!A40:F210,6,FALSE)</f>
        <v>356889</v>
      </c>
      <c r="E19" s="26">
        <v>140000</v>
      </c>
      <c r="F19" s="4">
        <f>D19/E19</f>
        <v>2.549207142857143</v>
      </c>
      <c r="G19" s="140"/>
      <c r="J19" s="6">
        <v>2021</v>
      </c>
      <c r="K19" s="17">
        <f>VLOOKUP(A1,'2021'!A40:B210,2,FALSE)</f>
        <v>1220700</v>
      </c>
      <c r="L19" s="17">
        <f>VLOOKUP(A1,'2021'!A40:C210,3,FALSE)</f>
        <v>1719257</v>
      </c>
      <c r="M19" s="23">
        <f>VLOOKUP(A1,'2021'!A40:D210,4,FALSE)</f>
        <v>121887325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1089005</v>
      </c>
      <c r="C20" s="26"/>
      <c r="D20" s="26">
        <f>VLOOKUP(A1,'2022'!A40:F210,6,FALSE)</f>
        <v>112370</v>
      </c>
      <c r="E20" s="26">
        <v>372000</v>
      </c>
      <c r="F20" s="4">
        <f>D20/E20</f>
        <v>0.30206989247311827</v>
      </c>
      <c r="G20" s="140"/>
      <c r="J20" s="13">
        <v>2022</v>
      </c>
      <c r="K20" s="17">
        <f>VLOOKUP(A1,'2022'!A40:B210,2,FALSE)</f>
        <v>1878001</v>
      </c>
      <c r="L20" s="17">
        <f>VLOOKUP(A1,'2022'!A40:C210,3,FALSE)</f>
        <v>4366397</v>
      </c>
      <c r="M20" s="23">
        <f>VLOOKUP(A1,'2022'!A40:D210,4,FALSE)</f>
        <v>187800120</v>
      </c>
      <c r="N20" s="23"/>
      <c r="O20" s="6"/>
    </row>
    <row r="21" spans="1:17" x14ac:dyDescent="0.2">
      <c r="A21" s="13">
        <v>2023</v>
      </c>
      <c r="B21" s="3">
        <f>VLOOKUP(A1,'2023'!A40:E210,5,FALSE)</f>
        <v>1258998</v>
      </c>
      <c r="C21" s="3"/>
      <c r="D21" s="26">
        <f>VLOOKUP(A1,'2023'!A40:F210,6,FALSE)</f>
        <v>408357</v>
      </c>
      <c r="E21" s="3">
        <v>452000</v>
      </c>
      <c r="F21" s="4">
        <f>D21/E21</f>
        <v>0.90344469026548668</v>
      </c>
      <c r="G21" s="141"/>
      <c r="J21" s="13">
        <v>2023</v>
      </c>
      <c r="K21" s="17">
        <f>VLOOKUP(A1,'2023'!A40:B210,2,FALSE)</f>
        <v>2027831</v>
      </c>
      <c r="L21" s="17">
        <f>VLOOKUP(A1,'2023'!A40:C210,3,FALSE)</f>
        <v>4684512</v>
      </c>
      <c r="M21" s="23">
        <f>VLOOKUP(A1,'2023'!A40:D210,4,FALSE)</f>
        <v>202783127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E22+E22*G18</f>
        <v>0</v>
      </c>
      <c r="J22" s="13">
        <v>2024</v>
      </c>
      <c r="K22" s="17">
        <f>K21</f>
        <v>2027831</v>
      </c>
      <c r="L22" s="17">
        <f>L21</f>
        <v>4684512</v>
      </c>
      <c r="M22" s="23">
        <f>M21</f>
        <v>202783127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2023</v>
      </c>
      <c r="C31" s="60">
        <v>54000</v>
      </c>
      <c r="D31" s="26">
        <f>VLOOKUP(B31,A18:D21,4,FALSE)</f>
        <v>408357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2.0137474258398234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2.228982295948124</v>
      </c>
      <c r="L32" s="13" t="e">
        <f>E22/N22*1000</f>
        <v>#DIV/0!</v>
      </c>
      <c r="N32" s="130" t="s">
        <v>71</v>
      </c>
      <c r="O32" s="131"/>
      <c r="P32" s="74">
        <f>K31*P26</f>
        <v>25.252392720031384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27.951437991189472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23.101093613178183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  <row r="44" spans="10:17" x14ac:dyDescent="0.2">
      <c r="P44" s="73"/>
      <c r="Q44" s="73"/>
    </row>
  </sheetData>
  <mergeCells count="18"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44BE6-8679-F944-81B4-78AB4DE53784}">
  <sheetPr codeName="Sheet131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137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316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181542</v>
      </c>
      <c r="D3" s="45">
        <v>-95946</v>
      </c>
      <c r="E3" s="45">
        <v>85596</v>
      </c>
      <c r="F3" s="45">
        <v>-24998</v>
      </c>
      <c r="G3" s="45">
        <v>0</v>
      </c>
      <c r="H3" s="45">
        <v>42027</v>
      </c>
      <c r="I3" s="77">
        <f t="shared" ref="I3:I5" si="0">H3/$M$21*1000</f>
        <v>0.19587072703525482</v>
      </c>
      <c r="J3" s="45">
        <v>3643935</v>
      </c>
      <c r="K3" s="45">
        <v>8234683</v>
      </c>
      <c r="L3" s="45">
        <v>4590747</v>
      </c>
      <c r="M3" s="45">
        <v>8045915</v>
      </c>
      <c r="N3" s="45">
        <v>4590747</v>
      </c>
      <c r="O3" s="45">
        <v>0</v>
      </c>
      <c r="P3" s="45">
        <v>55408</v>
      </c>
      <c r="Q3" s="45">
        <v>1253357</v>
      </c>
      <c r="R3" s="45">
        <v>6732507</v>
      </c>
      <c r="S3" s="45">
        <v>-329587</v>
      </c>
      <c r="T3" s="45">
        <v>-73</v>
      </c>
      <c r="U3" s="45">
        <v>788267</v>
      </c>
      <c r="V3" s="45">
        <v>458606</v>
      </c>
    </row>
    <row r="4" spans="1:22" x14ac:dyDescent="0.2">
      <c r="B4" t="s">
        <v>21</v>
      </c>
      <c r="C4" s="45">
        <v>325103</v>
      </c>
      <c r="D4" s="45">
        <v>-94215</v>
      </c>
      <c r="E4" s="45">
        <v>230888</v>
      </c>
      <c r="F4" s="45">
        <v>-21452</v>
      </c>
      <c r="G4" s="45">
        <v>0</v>
      </c>
      <c r="H4" s="45">
        <v>183656</v>
      </c>
      <c r="I4" s="77">
        <f t="shared" si="0"/>
        <v>0.85594580256470276</v>
      </c>
      <c r="J4" s="45">
        <v>3601908</v>
      </c>
      <c r="K4" s="45">
        <v>7312781</v>
      </c>
      <c r="L4" s="45">
        <v>3710873</v>
      </c>
      <c r="M4" s="45">
        <v>7119527</v>
      </c>
      <c r="N4" s="45">
        <v>3710873</v>
      </c>
      <c r="O4" s="45">
        <v>0</v>
      </c>
      <c r="P4" s="45">
        <v>45596</v>
      </c>
      <c r="Q4" s="45">
        <v>794751</v>
      </c>
      <c r="R4" s="45">
        <v>6274715</v>
      </c>
      <c r="S4" s="45">
        <v>-369868</v>
      </c>
      <c r="T4" s="45">
        <v>-2306</v>
      </c>
      <c r="U4" s="45">
        <v>825577</v>
      </c>
      <c r="V4" s="45">
        <v>453402</v>
      </c>
    </row>
    <row r="5" spans="1:22" x14ac:dyDescent="0.2">
      <c r="B5" t="s">
        <v>22</v>
      </c>
      <c r="C5" s="45">
        <v>259822</v>
      </c>
      <c r="D5" s="45">
        <v>-75924</v>
      </c>
      <c r="E5" s="45">
        <v>183897</v>
      </c>
      <c r="F5" s="45">
        <v>-17839</v>
      </c>
      <c r="G5" s="45">
        <v>0</v>
      </c>
      <c r="H5" s="45">
        <v>140098</v>
      </c>
      <c r="I5" s="77">
        <f t="shared" si="0"/>
        <v>0.65293970819199865</v>
      </c>
      <c r="J5" s="45">
        <v>3418252</v>
      </c>
      <c r="K5" s="45">
        <v>6193059</v>
      </c>
      <c r="L5" s="45">
        <v>2774807</v>
      </c>
      <c r="M5" s="45">
        <v>5996730</v>
      </c>
      <c r="N5" s="45">
        <v>2774807</v>
      </c>
      <c r="O5" s="45">
        <v>0</v>
      </c>
      <c r="P5" s="45">
        <v>37195</v>
      </c>
      <c r="Q5" s="45">
        <v>341348</v>
      </c>
      <c r="R5" s="45">
        <v>5611790</v>
      </c>
      <c r="S5" s="45">
        <v>-244462</v>
      </c>
      <c r="T5" s="45">
        <v>-5194</v>
      </c>
      <c r="U5" s="45">
        <v>-6085</v>
      </c>
      <c r="V5" s="45">
        <v>-255742</v>
      </c>
    </row>
    <row r="6" spans="1:22" x14ac:dyDescent="0.2">
      <c r="B6" t="s">
        <v>23</v>
      </c>
      <c r="C6" s="45">
        <v>177698</v>
      </c>
      <c r="D6" s="45">
        <v>-62878</v>
      </c>
      <c r="E6" s="45">
        <v>114820</v>
      </c>
      <c r="F6" s="45">
        <v>-19286</v>
      </c>
      <c r="G6" s="45">
        <v>0</v>
      </c>
      <c r="H6" s="45">
        <v>79135</v>
      </c>
      <c r="I6" s="77">
        <f>H6/$M$21*1000</f>
        <v>0.36881599885632788</v>
      </c>
      <c r="J6" s="45">
        <v>3375683</v>
      </c>
      <c r="K6" s="45">
        <v>5437583</v>
      </c>
      <c r="L6" s="45">
        <v>2061899</v>
      </c>
      <c r="M6" s="45">
        <v>5241400</v>
      </c>
      <c r="N6" s="45">
        <v>2061899</v>
      </c>
      <c r="O6" s="45">
        <v>0</v>
      </c>
      <c r="P6" s="45">
        <v>39785</v>
      </c>
      <c r="Q6" s="45">
        <v>597090</v>
      </c>
      <c r="R6" s="45">
        <v>4597288</v>
      </c>
      <c r="S6" s="45">
        <v>200441</v>
      </c>
      <c r="T6" s="45">
        <v>-1105</v>
      </c>
      <c r="U6" s="45">
        <v>134959</v>
      </c>
      <c r="V6" s="45">
        <v>334295</v>
      </c>
    </row>
    <row r="7" spans="1:22" x14ac:dyDescent="0.2">
      <c r="B7" t="s">
        <v>110</v>
      </c>
      <c r="C7" s="45">
        <v>217624</v>
      </c>
      <c r="D7" s="45">
        <v>-84329</v>
      </c>
      <c r="E7" s="45">
        <v>133295</v>
      </c>
      <c r="F7" s="45">
        <v>-22643</v>
      </c>
      <c r="G7" s="45">
        <v>0</v>
      </c>
      <c r="H7" s="45">
        <v>90902</v>
      </c>
      <c r="I7" s="77">
        <f t="shared" ref="I7:I9" si="1">H7/$M$20*1000</f>
        <v>0.4660208286425746</v>
      </c>
      <c r="J7" s="45">
        <v>3348029</v>
      </c>
      <c r="K7" s="45">
        <v>5287996</v>
      </c>
      <c r="L7" s="45">
        <v>1939966</v>
      </c>
      <c r="M7" s="45">
        <v>5087806</v>
      </c>
      <c r="N7" s="45">
        <v>1939966</v>
      </c>
      <c r="O7" s="45">
        <v>0</v>
      </c>
      <c r="P7" s="45">
        <v>21967</v>
      </c>
      <c r="Q7" s="45">
        <v>262794</v>
      </c>
      <c r="R7" s="45">
        <v>4796275</v>
      </c>
      <c r="S7" s="45">
        <v>-590074</v>
      </c>
      <c r="T7" s="45">
        <v>-5859</v>
      </c>
      <c r="U7" s="45">
        <v>199905</v>
      </c>
      <c r="V7" s="45">
        <v>-396028</v>
      </c>
    </row>
    <row r="8" spans="1:22" x14ac:dyDescent="0.2">
      <c r="B8" t="s">
        <v>109</v>
      </c>
      <c r="C8" s="45">
        <v>54424</v>
      </c>
      <c r="D8" s="45">
        <v>-69228</v>
      </c>
      <c r="E8" s="45">
        <v>-14804</v>
      </c>
      <c r="F8" s="45">
        <v>-20771</v>
      </c>
      <c r="G8" s="45">
        <v>0</v>
      </c>
      <c r="H8" s="45">
        <v>-60048</v>
      </c>
      <c r="I8" s="77">
        <f t="shared" si="1"/>
        <v>-0.30784381771940467</v>
      </c>
      <c r="J8" s="45">
        <v>3257566</v>
      </c>
      <c r="K8" s="45">
        <v>6274287</v>
      </c>
      <c r="L8" s="45">
        <v>3016721</v>
      </c>
      <c r="M8" s="45">
        <v>6076953</v>
      </c>
      <c r="N8" s="45">
        <v>3016721</v>
      </c>
      <c r="O8" s="45">
        <v>0</v>
      </c>
      <c r="P8" s="45">
        <v>25207</v>
      </c>
      <c r="Q8" s="45">
        <v>658823</v>
      </c>
      <c r="R8" s="45">
        <v>5387480</v>
      </c>
      <c r="S8" s="45">
        <v>183213</v>
      </c>
      <c r="T8" s="45">
        <v>-1389</v>
      </c>
      <c r="U8" s="45">
        <v>148971</v>
      </c>
      <c r="V8" s="45">
        <v>330794</v>
      </c>
    </row>
    <row r="9" spans="1:22" x14ac:dyDescent="0.2">
      <c r="B9" t="s">
        <v>108</v>
      </c>
      <c r="C9" s="45">
        <v>213437</v>
      </c>
      <c r="D9" s="45">
        <v>-85042</v>
      </c>
      <c r="E9" s="45">
        <v>128394</v>
      </c>
      <c r="F9" s="45">
        <v>-17096</v>
      </c>
      <c r="G9" s="45">
        <v>0</v>
      </c>
      <c r="H9" s="45">
        <v>74749</v>
      </c>
      <c r="I9" s="77">
        <f t="shared" si="1"/>
        <v>0.38321039053270345</v>
      </c>
      <c r="J9" s="45">
        <v>3211655</v>
      </c>
      <c r="K9" s="45">
        <v>6221853</v>
      </c>
      <c r="L9" s="45">
        <v>3010198</v>
      </c>
      <c r="M9" s="45">
        <v>6021977</v>
      </c>
      <c r="N9" s="45">
        <v>3010198</v>
      </c>
      <c r="O9" s="45">
        <v>0</v>
      </c>
      <c r="P9" s="45">
        <v>31888</v>
      </c>
      <c r="Q9" s="45">
        <v>328028</v>
      </c>
      <c r="R9" s="45">
        <v>5657106</v>
      </c>
      <c r="S9" s="45">
        <v>35287</v>
      </c>
      <c r="T9" s="45">
        <v>-7275</v>
      </c>
      <c r="U9" s="45">
        <v>-213060</v>
      </c>
      <c r="V9" s="45">
        <v>-185048</v>
      </c>
    </row>
    <row r="10" spans="1:22" x14ac:dyDescent="0.2">
      <c r="B10" t="s">
        <v>107</v>
      </c>
      <c r="C10" s="45">
        <v>364755</v>
      </c>
      <c r="D10" s="45">
        <v>-96702</v>
      </c>
      <c r="E10" s="45">
        <v>268052</v>
      </c>
      <c r="F10" s="45">
        <v>-16152</v>
      </c>
      <c r="G10" s="45">
        <v>0</v>
      </c>
      <c r="H10" s="45">
        <v>213060</v>
      </c>
      <c r="I10" s="77">
        <f>H10/$M$20*1000</f>
        <v>1.0922795730631554</v>
      </c>
      <c r="J10" s="45">
        <v>3136896</v>
      </c>
      <c r="K10" s="45">
        <v>7716817</v>
      </c>
      <c r="L10" s="45">
        <v>4579921</v>
      </c>
      <c r="M10" s="45">
        <v>7519704</v>
      </c>
      <c r="N10" s="45">
        <v>4579921</v>
      </c>
      <c r="O10" s="45">
        <v>0</v>
      </c>
      <c r="P10" s="45">
        <v>39224</v>
      </c>
      <c r="Q10" s="45">
        <v>513076</v>
      </c>
      <c r="R10" s="45">
        <v>6960117</v>
      </c>
      <c r="S10" s="45">
        <v>-1655706</v>
      </c>
      <c r="T10" s="45">
        <v>-58</v>
      </c>
      <c r="U10" s="45">
        <v>300004</v>
      </c>
      <c r="V10" s="45">
        <v>-1355759</v>
      </c>
    </row>
    <row r="11" spans="1:22" x14ac:dyDescent="0.2">
      <c r="B11" t="s">
        <v>106</v>
      </c>
      <c r="C11" s="45">
        <v>358981</v>
      </c>
      <c r="D11" s="45">
        <v>-120950</v>
      </c>
      <c r="E11" s="45">
        <v>238031</v>
      </c>
      <c r="F11" s="45">
        <v>-19851</v>
      </c>
      <c r="G11" s="45">
        <v>0</v>
      </c>
      <c r="H11" s="45">
        <v>174106</v>
      </c>
      <c r="I11" s="77"/>
      <c r="J11" s="45">
        <v>2982643</v>
      </c>
      <c r="K11" s="45">
        <v>9455959</v>
      </c>
      <c r="L11" s="45">
        <v>6473315</v>
      </c>
      <c r="M11" s="45">
        <v>9254466</v>
      </c>
      <c r="N11" s="45">
        <v>6473315</v>
      </c>
      <c r="O11" s="45">
        <v>0</v>
      </c>
      <c r="P11" s="45">
        <v>24658</v>
      </c>
      <c r="Q11" s="45">
        <v>1868836</v>
      </c>
      <c r="R11" s="45">
        <v>7347953</v>
      </c>
      <c r="S11" s="45">
        <v>1369727</v>
      </c>
      <c r="T11" s="45">
        <v>-11380</v>
      </c>
      <c r="U11" s="45">
        <v>-137352</v>
      </c>
      <c r="V11" s="45">
        <v>1220994</v>
      </c>
    </row>
    <row r="12" spans="1:22" x14ac:dyDescent="0.2">
      <c r="B12" t="s">
        <v>105</v>
      </c>
      <c r="C12" s="45">
        <v>434931</v>
      </c>
      <c r="D12" s="45">
        <v>-88557</v>
      </c>
      <c r="E12" s="45">
        <v>346373</v>
      </c>
      <c r="F12" s="45">
        <v>-14823</v>
      </c>
      <c r="G12" s="45">
        <v>0</v>
      </c>
      <c r="H12" s="45">
        <v>296022</v>
      </c>
      <c r="I12" s="77"/>
      <c r="J12" s="45">
        <v>2808433</v>
      </c>
      <c r="K12" s="45">
        <v>6525961</v>
      </c>
      <c r="L12" s="45">
        <v>3717528</v>
      </c>
      <c r="M12" s="45">
        <v>6332885</v>
      </c>
      <c r="N12" s="45">
        <v>3717528</v>
      </c>
      <c r="O12" s="45">
        <v>0</v>
      </c>
      <c r="P12" s="45">
        <v>18185</v>
      </c>
      <c r="Q12" s="45">
        <v>647842</v>
      </c>
      <c r="R12" s="45">
        <v>5648158</v>
      </c>
      <c r="S12" s="45">
        <v>322851</v>
      </c>
      <c r="T12" s="45">
        <v>-5530</v>
      </c>
      <c r="U12" s="45">
        <v>-15070</v>
      </c>
      <c r="V12" s="45">
        <v>302250</v>
      </c>
    </row>
    <row r="13" spans="1:22" x14ac:dyDescent="0.2">
      <c r="B13" t="s">
        <v>104</v>
      </c>
      <c r="C13" s="45">
        <v>353693</v>
      </c>
      <c r="D13" s="45">
        <v>-80344</v>
      </c>
      <c r="E13" s="45">
        <v>273348</v>
      </c>
      <c r="F13" s="45">
        <v>-12741</v>
      </c>
      <c r="G13" s="45">
        <v>0</v>
      </c>
      <c r="H13" s="45">
        <v>230189</v>
      </c>
      <c r="J13" s="45">
        <v>2558007</v>
      </c>
      <c r="K13" s="45">
        <v>6167825</v>
      </c>
      <c r="L13" s="45">
        <v>3609818</v>
      </c>
      <c r="M13" s="45">
        <v>5977180</v>
      </c>
      <c r="N13" s="45">
        <v>3609818</v>
      </c>
      <c r="O13" s="45">
        <v>0</v>
      </c>
      <c r="P13" s="45">
        <v>32133</v>
      </c>
      <c r="Q13" s="45">
        <v>345591</v>
      </c>
      <c r="R13" s="45">
        <v>5593989</v>
      </c>
      <c r="S13" s="45">
        <v>-175963</v>
      </c>
      <c r="T13" s="45">
        <v>-1262</v>
      </c>
      <c r="U13" s="45">
        <v>485832</v>
      </c>
      <c r="V13" s="45">
        <v>308607</v>
      </c>
    </row>
    <row r="14" spans="1:22" x14ac:dyDescent="0.2">
      <c r="B14" t="s">
        <v>103</v>
      </c>
      <c r="C14" s="45">
        <v>235872</v>
      </c>
      <c r="D14" s="45">
        <v>-58691</v>
      </c>
      <c r="E14" s="45">
        <v>177181</v>
      </c>
      <c r="F14" s="45">
        <v>-12847</v>
      </c>
      <c r="G14" s="45">
        <v>0</v>
      </c>
      <c r="H14" s="45">
        <v>145655</v>
      </c>
      <c r="J14" s="45">
        <v>2347783</v>
      </c>
      <c r="K14" s="45">
        <v>3969591</v>
      </c>
      <c r="L14" s="45">
        <v>1621807</v>
      </c>
      <c r="M14" s="45">
        <v>3776309</v>
      </c>
      <c r="N14" s="45">
        <v>1621807</v>
      </c>
      <c r="O14" s="45">
        <v>0</v>
      </c>
      <c r="P14" s="45">
        <v>19301</v>
      </c>
      <c r="Q14" s="45">
        <v>36983</v>
      </c>
      <c r="R14" s="45">
        <v>3714359</v>
      </c>
      <c r="S14" s="45">
        <v>-167144</v>
      </c>
      <c r="T14" s="45">
        <v>-4188</v>
      </c>
      <c r="U14" s="45">
        <v>1951</v>
      </c>
      <c r="V14" s="45">
        <v>-169381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403535</v>
      </c>
      <c r="C18" s="26">
        <v>390000</v>
      </c>
      <c r="D18" s="26">
        <f>VLOOKUP(A1,'2020'!A40:F210,6,FALSE)</f>
        <v>170549</v>
      </c>
      <c r="E18" s="26">
        <v>176000</v>
      </c>
      <c r="F18" s="4">
        <f>D18/E18</f>
        <v>0.96902840909090904</v>
      </c>
      <c r="G18" s="139">
        <v>0</v>
      </c>
      <c r="J18" s="6">
        <v>2020</v>
      </c>
      <c r="K18" s="17">
        <f>VLOOKUP(A1,'2020'!A40:B210,2,FALSE)</f>
        <v>0</v>
      </c>
      <c r="L18" s="17">
        <f>VLOOKUP(A1,'2020'!A40:C210,3,FALSE)</f>
        <v>0</v>
      </c>
      <c r="M18" s="23">
        <f>VLOOKUP(A1,'2020'!A40:D210,4,FALSE)</f>
        <v>132270000</v>
      </c>
      <c r="N18" s="6"/>
      <c r="O18" s="6"/>
    </row>
    <row r="19" spans="1:17" x14ac:dyDescent="0.2">
      <c r="A19" s="13">
        <v>2021</v>
      </c>
      <c r="B19" s="26">
        <f>VLOOKUP(A1,'2021'!A40:E210,5,FALSE)</f>
        <v>1383479</v>
      </c>
      <c r="C19" s="26">
        <v>472000</v>
      </c>
      <c r="D19" s="26">
        <f>VLOOKUP(A1,'2021'!A40:F210,6,FALSE)</f>
        <v>845975</v>
      </c>
      <c r="E19" s="26">
        <v>208000</v>
      </c>
      <c r="F19" s="4">
        <f>D19/E19</f>
        <v>4.0671875000000002</v>
      </c>
      <c r="G19" s="140"/>
      <c r="J19" s="6">
        <v>2021</v>
      </c>
      <c r="K19" s="17">
        <f>VLOOKUP(A1,'2021'!A40:B210,2,FALSE)</f>
        <v>1475672</v>
      </c>
      <c r="L19" s="17">
        <f>VLOOKUP(A1,'2021'!A40:C210,3,FALSE)</f>
        <v>2982643</v>
      </c>
      <c r="M19" s="23">
        <f>VLOOKUP(A1,'2021'!A40:D210,4,FALSE)</f>
        <v>147567297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850241</v>
      </c>
      <c r="C20" s="26">
        <v>1090000</v>
      </c>
      <c r="D20" s="26">
        <f>VLOOKUP(A1,'2022'!A40:F210,6,FALSE)</f>
        <v>318664</v>
      </c>
      <c r="E20" s="26">
        <v>544000</v>
      </c>
      <c r="F20" s="4">
        <f>D20/E20</f>
        <v>0.58577941176470594</v>
      </c>
      <c r="G20" s="140"/>
      <c r="J20" s="13">
        <v>2022</v>
      </c>
      <c r="K20" s="17">
        <f>VLOOKUP(A1,'2022'!A40:B210,2,FALSE)</f>
        <v>1950599</v>
      </c>
      <c r="L20" s="17">
        <f>VLOOKUP(A1,'2022'!A40:C210,3,FALSE)</f>
        <v>3348029</v>
      </c>
      <c r="M20" s="23">
        <f>VLOOKUP(A1,'2022'!A40:D210,4,FALSE)</f>
        <v>195059951</v>
      </c>
      <c r="N20" s="23"/>
      <c r="O20" s="6"/>
    </row>
    <row r="21" spans="1:17" x14ac:dyDescent="0.2">
      <c r="A21" s="13">
        <v>2023</v>
      </c>
      <c r="B21" s="3">
        <f>VLOOKUP(A1,'2023'!A40:E210,5,FALSE)</f>
        <v>944166</v>
      </c>
      <c r="C21" s="3">
        <v>770000</v>
      </c>
      <c r="D21" s="26">
        <f>VLOOKUP(A1,'2023'!A40:F210,6,FALSE)</f>
        <v>444917</v>
      </c>
      <c r="E21" s="3">
        <v>336000</v>
      </c>
      <c r="F21" s="4">
        <f>D21/E21</f>
        <v>1.3241577380952381</v>
      </c>
      <c r="G21" s="141"/>
      <c r="J21" s="13">
        <v>2023</v>
      </c>
      <c r="K21" s="17">
        <f>VLOOKUP(A1,'2023'!A40:B210,2,FALSE)</f>
        <v>2145649</v>
      </c>
      <c r="L21" s="17">
        <f>VLOOKUP(A1,'2023'!A40:C210,3,FALSE)</f>
        <v>3643935</v>
      </c>
      <c r="M21" s="23">
        <f>VLOOKUP(A1,'2023'!A40:D210,4,FALSE)</f>
        <v>214564987</v>
      </c>
      <c r="N21" s="39"/>
      <c r="O21" s="6"/>
    </row>
    <row r="22" spans="1:17" x14ac:dyDescent="0.2">
      <c r="A22" s="13">
        <v>2024</v>
      </c>
      <c r="B22" s="3"/>
      <c r="C22" s="3">
        <v>845000</v>
      </c>
      <c r="D22" s="26"/>
      <c r="E22" s="3">
        <v>500000</v>
      </c>
      <c r="F22" s="3"/>
      <c r="G22" s="3">
        <f>E22+E22*G18</f>
        <v>500000</v>
      </c>
      <c r="J22" s="13">
        <v>2024</v>
      </c>
      <c r="K22" s="17">
        <f>K21</f>
        <v>2145649</v>
      </c>
      <c r="L22" s="17">
        <f>L21</f>
        <v>3643935</v>
      </c>
      <c r="M22" s="23">
        <f>M21</f>
        <v>214564987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31324.802742397824</v>
      </c>
      <c r="L26" s="60">
        <f>K26-K26*(100%-(VLOOKUP(B31,J18:K21,2,FALSE)/K22))</f>
        <v>21543.660828252745</v>
      </c>
      <c r="M26" s="60">
        <f>K26-K26*(100%-(VLOOKUP(B31,J18:L21,3,FALSE)/L22))</f>
        <v>25640.05769202625</v>
      </c>
      <c r="N26" s="39">
        <f>K26-K26*(100%-(VLOOKUP(B31,J18:M21,4,FALSE)/M22))</f>
        <v>21543.666254149073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31324.802742397824</v>
      </c>
      <c r="L27" s="60">
        <f>K27-K27*(100%-(VLOOKUP(B31,J18:K21,2,FALSE)/K22))</f>
        <v>21543.660828252745</v>
      </c>
      <c r="M27" s="60">
        <f>K27-K27*(100%-(VLOOKUP(B31,J18:L21,3,FALSE)/L22))</f>
        <v>25640.05769202625</v>
      </c>
      <c r="N27" s="39">
        <f>K27-K27*(100%-(VLOOKUP(B31,J18:M21,4,FALSE)/M22))</f>
        <v>21543.666254149073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60">
        <v>53000</v>
      </c>
      <c r="D31" s="26">
        <f>VLOOKUP(B31,A18:D21,4,FALSE)</f>
        <v>845975</v>
      </c>
      <c r="E31" s="43">
        <f>E22/D31</f>
        <v>0.5910340140075061</v>
      </c>
      <c r="F31" s="43">
        <f>G22/D31</f>
        <v>0.5910340140075061</v>
      </c>
      <c r="G31" s="72"/>
      <c r="J31" s="42"/>
      <c r="K31" s="74">
        <f>SUM(I3:I6)</f>
        <v>2.0735722366482841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1.5659591282710073</v>
      </c>
      <c r="L32" s="13" t="e">
        <f>E22/N22*1000</f>
        <v>#DIV/0!</v>
      </c>
      <c r="N32" s="130" t="s">
        <v>71</v>
      </c>
      <c r="O32" s="131"/>
      <c r="P32" s="74">
        <f>K31*P26</f>
        <v>26.002595847569481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19.637127468518429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16.982901315581373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416E8-82F7-FB49-A66E-CD1A732D6690}">
  <sheetPr codeName="Sheet132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136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316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539910</v>
      </c>
      <c r="D3" s="45">
        <v>-164387</v>
      </c>
      <c r="E3" s="45">
        <v>375522</v>
      </c>
      <c r="F3" s="45">
        <v>-59399</v>
      </c>
      <c r="G3" s="45">
        <v>-115695</v>
      </c>
      <c r="H3" s="45">
        <v>172885</v>
      </c>
      <c r="I3" s="77">
        <f t="shared" ref="I3:I5" si="0">H3/$M$21*1000</f>
        <v>0.39501223013934156</v>
      </c>
      <c r="J3" s="45">
        <v>5038196</v>
      </c>
      <c r="K3" s="45">
        <v>15325125</v>
      </c>
      <c r="L3" s="45">
        <v>10286928</v>
      </c>
      <c r="M3" s="45">
        <v>14673785</v>
      </c>
      <c r="N3" s="45">
        <v>9880737</v>
      </c>
      <c r="O3" s="45">
        <v>0</v>
      </c>
      <c r="P3" s="45">
        <v>239646</v>
      </c>
      <c r="Q3" s="45">
        <v>571249</v>
      </c>
      <c r="R3" s="45">
        <v>13843046</v>
      </c>
      <c r="S3" s="45">
        <v>-2172450</v>
      </c>
      <c r="T3" s="45">
        <v>-29869</v>
      </c>
      <c r="U3" s="45">
        <v>2718563</v>
      </c>
      <c r="V3" s="45">
        <v>516243</v>
      </c>
    </row>
    <row r="4" spans="1:22" x14ac:dyDescent="0.2">
      <c r="B4" t="s">
        <v>21</v>
      </c>
      <c r="C4" s="45">
        <v>539133</v>
      </c>
      <c r="D4" s="45">
        <v>-173187</v>
      </c>
      <c r="E4" s="45">
        <v>365945</v>
      </c>
      <c r="F4" s="45">
        <v>-55300</v>
      </c>
      <c r="G4" s="45">
        <v>-103445</v>
      </c>
      <c r="H4" s="45">
        <v>166311</v>
      </c>
      <c r="I4" s="77">
        <f t="shared" si="0"/>
        <v>0.37999178070222422</v>
      </c>
      <c r="J4" s="45">
        <v>4865311</v>
      </c>
      <c r="K4" s="45">
        <v>12405738</v>
      </c>
      <c r="L4" s="45">
        <v>7540427</v>
      </c>
      <c r="M4" s="45">
        <v>11511079</v>
      </c>
      <c r="N4" s="45">
        <v>7539120</v>
      </c>
      <c r="O4" s="45">
        <v>0</v>
      </c>
      <c r="P4" s="45">
        <v>233862</v>
      </c>
      <c r="Q4" s="45">
        <v>55005</v>
      </c>
      <c r="R4" s="45">
        <v>11198960</v>
      </c>
      <c r="S4" s="45">
        <v>-1433524</v>
      </c>
      <c r="T4" s="45">
        <v>-47497</v>
      </c>
      <c r="U4" s="45">
        <v>1452737</v>
      </c>
      <c r="V4" s="45">
        <v>-28284</v>
      </c>
    </row>
    <row r="5" spans="1:22" x14ac:dyDescent="0.2">
      <c r="B5" t="s">
        <v>22</v>
      </c>
      <c r="C5" s="45">
        <v>401029</v>
      </c>
      <c r="D5" s="45">
        <v>-103208</v>
      </c>
      <c r="E5" s="45">
        <v>297820</v>
      </c>
      <c r="F5" s="45">
        <v>-65401</v>
      </c>
      <c r="G5" s="45">
        <v>-79527</v>
      </c>
      <c r="H5" s="45">
        <v>123587</v>
      </c>
      <c r="I5" s="77">
        <f t="shared" si="0"/>
        <v>0.2823748531464893</v>
      </c>
      <c r="J5" s="45">
        <v>4699000</v>
      </c>
      <c r="K5" s="45">
        <v>10760723</v>
      </c>
      <c r="L5" s="45">
        <v>6061723</v>
      </c>
      <c r="M5" s="45">
        <v>9888887</v>
      </c>
      <c r="N5" s="45">
        <v>5890570</v>
      </c>
      <c r="O5" s="45">
        <v>0</v>
      </c>
      <c r="P5" s="45">
        <v>192413</v>
      </c>
      <c r="Q5" s="45">
        <v>83290</v>
      </c>
      <c r="R5" s="45">
        <v>9586133</v>
      </c>
      <c r="S5" s="45">
        <v>0</v>
      </c>
      <c r="T5" s="45">
        <v>0</v>
      </c>
      <c r="U5" s="45">
        <v>0</v>
      </c>
      <c r="V5" s="45">
        <v>0</v>
      </c>
    </row>
    <row r="6" spans="1:22" x14ac:dyDescent="0.2">
      <c r="B6" t="s">
        <v>23</v>
      </c>
      <c r="C6" s="45">
        <v>335886</v>
      </c>
      <c r="D6" s="45">
        <v>-114964</v>
      </c>
      <c r="E6" s="45">
        <v>220921</v>
      </c>
      <c r="F6" s="45">
        <v>1896</v>
      </c>
      <c r="G6" s="45">
        <v>-71100</v>
      </c>
      <c r="H6" s="45">
        <v>121232</v>
      </c>
      <c r="I6" s="77">
        <f>H6/$M$21*1000</f>
        <v>0.27699408672963333</v>
      </c>
      <c r="J6" s="45">
        <v>4606264</v>
      </c>
      <c r="K6" s="45">
        <v>9561217</v>
      </c>
      <c r="L6" s="45">
        <v>4954953</v>
      </c>
      <c r="M6" s="45">
        <v>8669661</v>
      </c>
      <c r="N6" s="45">
        <v>4784371</v>
      </c>
      <c r="O6" s="45">
        <v>0</v>
      </c>
      <c r="P6" s="45">
        <v>215888</v>
      </c>
      <c r="Q6" s="45">
        <v>77369</v>
      </c>
      <c r="R6" s="45">
        <v>8345722</v>
      </c>
      <c r="S6" s="45">
        <v>1194322</v>
      </c>
      <c r="T6" s="45">
        <v>0</v>
      </c>
      <c r="U6" s="45">
        <v>-1311888</v>
      </c>
      <c r="V6" s="45">
        <v>-117566</v>
      </c>
    </row>
    <row r="7" spans="1:22" x14ac:dyDescent="0.2">
      <c r="B7" t="s">
        <v>110</v>
      </c>
      <c r="C7" s="45">
        <v>405919</v>
      </c>
      <c r="D7" s="45">
        <v>-130492</v>
      </c>
      <c r="E7" s="45">
        <v>275426</v>
      </c>
      <c r="F7" s="45">
        <v>-64522</v>
      </c>
      <c r="G7" s="45">
        <v>-102933</v>
      </c>
      <c r="H7" s="45">
        <v>72432</v>
      </c>
      <c r="I7" s="77">
        <f t="shared" ref="I7:I9" si="1">H7/$M$20*1000</f>
        <v>0.1903134780277346</v>
      </c>
      <c r="J7" s="45">
        <v>4485032</v>
      </c>
      <c r="K7" s="45">
        <v>10641220</v>
      </c>
      <c r="L7" s="45">
        <v>6156187</v>
      </c>
      <c r="M7" s="45">
        <v>9739510</v>
      </c>
      <c r="N7" s="45">
        <v>5784031</v>
      </c>
      <c r="O7" s="45">
        <v>0</v>
      </c>
      <c r="P7" s="45">
        <v>208342</v>
      </c>
      <c r="Q7" s="45">
        <v>194935</v>
      </c>
      <c r="R7" s="45">
        <v>9301691</v>
      </c>
      <c r="S7" s="45">
        <v>1939556</v>
      </c>
      <c r="T7" s="45">
        <v>20104</v>
      </c>
      <c r="U7" s="45">
        <v>-2403537</v>
      </c>
      <c r="V7" s="45">
        <v>-443875</v>
      </c>
    </row>
    <row r="8" spans="1:22" x14ac:dyDescent="0.2">
      <c r="B8" t="s">
        <v>109</v>
      </c>
      <c r="C8" s="45">
        <v>430064</v>
      </c>
      <c r="D8" s="45">
        <v>-152061</v>
      </c>
      <c r="E8" s="45">
        <v>278002</v>
      </c>
      <c r="F8" s="45">
        <v>-30364</v>
      </c>
      <c r="G8" s="45">
        <v>-95972</v>
      </c>
      <c r="H8" s="45">
        <v>121187</v>
      </c>
      <c r="I8" s="77">
        <f t="shared" si="1"/>
        <v>0.31841616221762581</v>
      </c>
      <c r="J8" s="45">
        <v>3818019</v>
      </c>
      <c r="K8" s="45">
        <v>12034806</v>
      </c>
      <c r="L8" s="45">
        <v>8216787</v>
      </c>
      <c r="M8" s="45">
        <v>11376026</v>
      </c>
      <c r="N8" s="45">
        <v>7635143</v>
      </c>
      <c r="O8" s="45">
        <v>0</v>
      </c>
      <c r="P8" s="45">
        <v>290829</v>
      </c>
      <c r="Q8" s="45">
        <v>638811</v>
      </c>
      <c r="R8" s="45">
        <v>10397963</v>
      </c>
      <c r="S8" s="45">
        <v>356922</v>
      </c>
      <c r="T8" s="45">
        <v>-4167</v>
      </c>
      <c r="U8" s="45">
        <v>120370</v>
      </c>
      <c r="V8" s="45">
        <v>473125</v>
      </c>
    </row>
    <row r="9" spans="1:22" x14ac:dyDescent="0.2">
      <c r="B9" t="s">
        <v>108</v>
      </c>
      <c r="C9" s="45">
        <v>512916</v>
      </c>
      <c r="D9" s="45">
        <v>-227845</v>
      </c>
      <c r="E9" s="45">
        <v>285070</v>
      </c>
      <c r="F9" s="45">
        <v>-44990</v>
      </c>
      <c r="G9" s="45">
        <v>-97389</v>
      </c>
      <c r="H9" s="45">
        <v>120410</v>
      </c>
      <c r="I9" s="77">
        <f t="shared" si="1"/>
        <v>0.31637461190246746</v>
      </c>
      <c r="J9" s="45">
        <v>3696831</v>
      </c>
      <c r="K9" s="45">
        <v>11137353</v>
      </c>
      <c r="L9" s="45">
        <v>7440521</v>
      </c>
      <c r="M9" s="45">
        <v>10793465</v>
      </c>
      <c r="N9" s="45">
        <v>6844342</v>
      </c>
      <c r="O9" s="45">
        <v>0</v>
      </c>
      <c r="P9" s="45">
        <v>287619</v>
      </c>
      <c r="Q9" s="45">
        <v>165686</v>
      </c>
      <c r="R9" s="45">
        <v>10282222</v>
      </c>
      <c r="S9" s="45">
        <v>1256936</v>
      </c>
      <c r="T9" s="45">
        <v>-7596</v>
      </c>
      <c r="U9" s="45">
        <v>-1302228</v>
      </c>
      <c r="V9" s="45">
        <v>-52888</v>
      </c>
    </row>
    <row r="10" spans="1:22" x14ac:dyDescent="0.2">
      <c r="B10" t="s">
        <v>107</v>
      </c>
      <c r="C10" s="45">
        <v>609463</v>
      </c>
      <c r="D10" s="45">
        <v>-215486</v>
      </c>
      <c r="E10" s="45">
        <v>393977</v>
      </c>
      <c r="F10" s="45">
        <v>-47626</v>
      </c>
      <c r="G10" s="45">
        <v>-96925</v>
      </c>
      <c r="H10" s="45">
        <v>200175</v>
      </c>
      <c r="I10" s="77">
        <f>H10/$M$20*1000</f>
        <v>0.52595538524687668</v>
      </c>
      <c r="J10" s="45">
        <v>3611639</v>
      </c>
      <c r="K10" s="45">
        <v>12370710</v>
      </c>
      <c r="L10" s="45">
        <v>8759070</v>
      </c>
      <c r="M10" s="45">
        <v>12137796</v>
      </c>
      <c r="N10" s="45">
        <v>7724095</v>
      </c>
      <c r="O10" s="45">
        <v>0</v>
      </c>
      <c r="P10" s="45">
        <v>144401</v>
      </c>
      <c r="Q10" s="45">
        <v>218575</v>
      </c>
      <c r="R10" s="45">
        <v>11720925</v>
      </c>
      <c r="S10" s="45">
        <v>-1258905</v>
      </c>
      <c r="T10" s="45">
        <v>-8340</v>
      </c>
      <c r="U10" s="45">
        <v>1367501</v>
      </c>
      <c r="V10" s="45">
        <v>100256</v>
      </c>
    </row>
    <row r="11" spans="1:22" x14ac:dyDescent="0.2">
      <c r="B11" t="s">
        <v>106</v>
      </c>
      <c r="C11" s="45">
        <v>658705</v>
      </c>
      <c r="D11" s="45">
        <v>-254568</v>
      </c>
      <c r="E11" s="45">
        <v>404137</v>
      </c>
      <c r="F11" s="45">
        <v>-88478</v>
      </c>
      <c r="G11" s="45">
        <v>-97086</v>
      </c>
      <c r="H11" s="45">
        <v>170976</v>
      </c>
      <c r="I11" s="77"/>
      <c r="J11" s="45">
        <v>3411545</v>
      </c>
      <c r="K11" s="45">
        <v>11047240</v>
      </c>
      <c r="L11" s="45">
        <v>7635694</v>
      </c>
      <c r="M11" s="45">
        <v>10801086</v>
      </c>
      <c r="N11" s="45">
        <v>6798797</v>
      </c>
      <c r="O11" s="45">
        <v>0</v>
      </c>
      <c r="P11" s="45">
        <v>83219</v>
      </c>
      <c r="Q11" s="45">
        <v>118318</v>
      </c>
      <c r="R11" s="45">
        <v>10493418</v>
      </c>
      <c r="S11" s="45">
        <v>1607668</v>
      </c>
      <c r="T11" s="45">
        <v>-68860</v>
      </c>
      <c r="U11" s="45">
        <v>-1573768</v>
      </c>
      <c r="V11" s="45">
        <v>-34960</v>
      </c>
    </row>
    <row r="12" spans="1:22" x14ac:dyDescent="0.2">
      <c r="B12" t="s">
        <v>105</v>
      </c>
      <c r="C12" s="45">
        <v>515003</v>
      </c>
      <c r="D12" s="45">
        <v>-173696</v>
      </c>
      <c r="E12" s="45">
        <v>341307</v>
      </c>
      <c r="F12" s="45">
        <v>-50161</v>
      </c>
      <c r="G12" s="45">
        <v>-82712</v>
      </c>
      <c r="H12" s="45">
        <v>183781</v>
      </c>
      <c r="I12" s="77"/>
      <c r="J12" s="45">
        <v>3240791</v>
      </c>
      <c r="K12" s="45">
        <v>10666158</v>
      </c>
      <c r="L12" s="45">
        <v>7425367</v>
      </c>
      <c r="M12" s="45">
        <v>10493339</v>
      </c>
      <c r="N12" s="45">
        <v>6638953</v>
      </c>
      <c r="O12" s="45">
        <v>0</v>
      </c>
      <c r="P12" s="45">
        <v>65213</v>
      </c>
      <c r="Q12" s="45">
        <v>153279</v>
      </c>
      <c r="R12" s="45">
        <v>10119067</v>
      </c>
      <c r="S12" s="45">
        <v>2542643</v>
      </c>
      <c r="T12" s="45">
        <v>-786</v>
      </c>
      <c r="U12" s="45">
        <v>-6764295</v>
      </c>
      <c r="V12" s="45">
        <v>-4222438</v>
      </c>
    </row>
    <row r="13" spans="1:22" x14ac:dyDescent="0.2">
      <c r="B13" t="s">
        <v>104</v>
      </c>
      <c r="C13" s="45">
        <v>643177</v>
      </c>
      <c r="D13" s="45">
        <v>-334130</v>
      </c>
      <c r="E13" s="45">
        <v>309047</v>
      </c>
      <c r="F13" s="45">
        <v>-68504</v>
      </c>
      <c r="G13" s="45">
        <v>-77634</v>
      </c>
      <c r="H13" s="45">
        <v>132078</v>
      </c>
      <c r="J13" s="45">
        <v>3057281</v>
      </c>
      <c r="K13" s="45">
        <v>8912751</v>
      </c>
      <c r="L13" s="45">
        <v>5855469</v>
      </c>
      <c r="M13" s="45">
        <v>8741929</v>
      </c>
      <c r="N13" s="45">
        <v>5267114</v>
      </c>
      <c r="O13" s="45">
        <v>0</v>
      </c>
      <c r="P13" s="45">
        <v>123410</v>
      </c>
      <c r="Q13" s="45">
        <v>307958</v>
      </c>
      <c r="R13" s="45">
        <v>8280159</v>
      </c>
      <c r="S13" s="45">
        <v>-1597660</v>
      </c>
      <c r="T13" s="45">
        <v>-16653</v>
      </c>
      <c r="U13" s="45">
        <v>1773730</v>
      </c>
      <c r="V13" s="45">
        <v>159416</v>
      </c>
    </row>
    <row r="14" spans="1:22" x14ac:dyDescent="0.2">
      <c r="B14" t="s">
        <v>103</v>
      </c>
      <c r="C14" s="45">
        <v>400875</v>
      </c>
      <c r="D14" s="45">
        <v>-178187</v>
      </c>
      <c r="E14" s="45">
        <v>222688</v>
      </c>
      <c r="F14" s="45">
        <v>-35712</v>
      </c>
      <c r="G14" s="45">
        <v>-62446</v>
      </c>
      <c r="H14" s="45">
        <v>99974</v>
      </c>
      <c r="J14" s="45">
        <v>2160323</v>
      </c>
      <c r="K14" s="45">
        <v>7939947</v>
      </c>
      <c r="L14" s="45">
        <v>5779623</v>
      </c>
      <c r="M14" s="45">
        <v>7629842</v>
      </c>
      <c r="N14" s="45">
        <v>5606992</v>
      </c>
      <c r="O14" s="45">
        <v>0</v>
      </c>
      <c r="P14" s="45">
        <v>107568</v>
      </c>
      <c r="Q14" s="45">
        <v>148541</v>
      </c>
      <c r="R14" s="45">
        <v>7329784</v>
      </c>
      <c r="S14" s="45">
        <v>-1058686</v>
      </c>
      <c r="T14" s="45">
        <v>-4931</v>
      </c>
      <c r="U14" s="45">
        <v>1115210</v>
      </c>
      <c r="V14" s="45">
        <v>51592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1115550</v>
      </c>
      <c r="C18" s="26">
        <v>720000</v>
      </c>
      <c r="D18" s="26">
        <f>VLOOKUP(A1,'2020'!A40:F210,6,FALSE)</f>
        <v>268705</v>
      </c>
      <c r="E18" s="26">
        <v>160000</v>
      </c>
      <c r="F18" s="4">
        <f>D18/E18</f>
        <v>1.67940625</v>
      </c>
      <c r="G18" s="139">
        <v>0</v>
      </c>
      <c r="J18" s="6">
        <v>2020</v>
      </c>
      <c r="K18" s="17">
        <f>VLOOKUP(A1,'2020'!A40:B210,2,FALSE)</f>
        <v>0</v>
      </c>
      <c r="L18" s="17">
        <f>VLOOKUP(A1,'2020'!A40:C210,3,FALSE)</f>
        <v>0</v>
      </c>
      <c r="M18" s="23">
        <f>VLOOKUP(A1,'2020'!A40:D210,4,FALSE)</f>
        <v>164330000</v>
      </c>
      <c r="N18" s="6"/>
      <c r="O18" s="6"/>
    </row>
    <row r="19" spans="1:17" x14ac:dyDescent="0.2">
      <c r="A19" s="13">
        <v>2021</v>
      </c>
      <c r="B19" s="26">
        <f>VLOOKUP(A1,'2021'!A40:E210,5,FALSE)</f>
        <v>2217763</v>
      </c>
      <c r="C19" s="26">
        <v>1500000</v>
      </c>
      <c r="D19" s="26">
        <f>VLOOKUP(A1,'2021'!A40:F210,6,FALSE)</f>
        <v>586810</v>
      </c>
      <c r="E19" s="26">
        <v>384000</v>
      </c>
      <c r="F19" s="4">
        <f>D19/E19</f>
        <v>1.5281510416666666</v>
      </c>
      <c r="G19" s="140"/>
      <c r="J19" s="6">
        <v>2021</v>
      </c>
      <c r="K19" s="17">
        <f>VLOOKUP(A1,'2021'!A40:B210,2,FALSE)</f>
        <v>2676183</v>
      </c>
      <c r="L19" s="17">
        <f>VLOOKUP(A1,'2021'!A40:C210,3,FALSE)</f>
        <v>3411545</v>
      </c>
      <c r="M19" s="23">
        <f>VLOOKUP(A1,'2021'!A40:D210,4,FALSE)</f>
        <v>267552113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1958363</v>
      </c>
      <c r="C20" s="26">
        <v>3027000</v>
      </c>
      <c r="D20" s="26">
        <f>VLOOKUP(A1,'2022'!A40:F210,6,FALSE)</f>
        <v>514205</v>
      </c>
      <c r="E20" s="26">
        <v>880000</v>
      </c>
      <c r="F20" s="4">
        <f>D20/E20</f>
        <v>0.58432386363636368</v>
      </c>
      <c r="G20" s="140"/>
      <c r="J20" s="13">
        <v>2022</v>
      </c>
      <c r="K20" s="17">
        <f>VLOOKUP(A1,'2022'!A40:B210,2,FALSE)</f>
        <v>3805931</v>
      </c>
      <c r="L20" s="17">
        <f>VLOOKUP(A1,'2022'!A40:C210,3,FALSE)</f>
        <v>4485032</v>
      </c>
      <c r="M20" s="23">
        <f>VLOOKUP(A1,'2022'!A40:D210,4,FALSE)</f>
        <v>380593118</v>
      </c>
      <c r="N20" s="23"/>
      <c r="O20" s="6"/>
    </row>
    <row r="21" spans="1:17" x14ac:dyDescent="0.2">
      <c r="A21" s="13">
        <v>2023</v>
      </c>
      <c r="B21" s="3">
        <f>VLOOKUP(A1,'2023'!A40:E210,5,FALSE)</f>
        <v>1815958</v>
      </c>
      <c r="C21" s="3">
        <v>2700000</v>
      </c>
      <c r="D21" s="26">
        <f>VLOOKUP(A1,'2023'!A40:F210,6,FALSE)</f>
        <v>584016</v>
      </c>
      <c r="E21" s="3">
        <v>720000</v>
      </c>
      <c r="F21" s="4">
        <f>D21/E21</f>
        <v>0.81113333333333337</v>
      </c>
      <c r="G21" s="141"/>
      <c r="J21" s="13">
        <v>2023</v>
      </c>
      <c r="K21" s="17">
        <f>VLOOKUP(A1,'2023'!A40:B210,2,FALSE)</f>
        <v>4376699</v>
      </c>
      <c r="L21" s="17">
        <f>VLOOKUP(A1,'2023'!A40:C210,3,FALSE)</f>
        <v>5038196</v>
      </c>
      <c r="M21" s="23">
        <f>VLOOKUP(A1,'2023'!A40:D210,4,FALSE)</f>
        <v>437669993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E22+E22*G18</f>
        <v>0</v>
      </c>
      <c r="J22" s="13">
        <v>2024</v>
      </c>
      <c r="K22" s="17">
        <f>K21</f>
        <v>4376699</v>
      </c>
      <c r="L22" s="17">
        <f>L21</f>
        <v>5038196</v>
      </c>
      <c r="M22" s="23">
        <f>M21</f>
        <v>437669993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60">
        <v>35000</v>
      </c>
      <c r="D31" s="26">
        <f>VLOOKUP(B31,A18:D21,4,FALSE)</f>
        <v>586810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1.3343729507176882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1.6450750828604326</v>
      </c>
      <c r="L32" s="13" t="e">
        <f>E22/N22*1000</f>
        <v>#DIV/0!</v>
      </c>
      <c r="N32" s="130" t="s">
        <v>71</v>
      </c>
      <c r="O32" s="131"/>
      <c r="P32" s="74">
        <f>K31*P26</f>
        <v>16.733036801999809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20.629241539069824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11.511406037836366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N36:O36"/>
    <mergeCell ref="A16:Q16"/>
    <mergeCell ref="J35:K35"/>
    <mergeCell ref="G18:G21"/>
    <mergeCell ref="A23:Q23"/>
    <mergeCell ref="J24:N24"/>
    <mergeCell ref="P24:Q24"/>
    <mergeCell ref="N30:Q30"/>
    <mergeCell ref="N37:O37"/>
    <mergeCell ref="N31:O31"/>
    <mergeCell ref="N32:O32"/>
    <mergeCell ref="N33:O33"/>
    <mergeCell ref="N34:O34"/>
    <mergeCell ref="N35:O35"/>
  </mergeCells>
  <pageMargins left="0.7" right="0.7" top="0.75" bottom="0.75" header="0.3" footer="0.3"/>
  <drawing r:id="rId1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2F4B6-C55A-B54D-8EE5-35CC1BF707D0}">
  <sheetPr codeName="Sheet133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138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316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341091</v>
      </c>
      <c r="D3" s="45">
        <v>-92162</v>
      </c>
      <c r="E3" s="45">
        <v>248929</v>
      </c>
      <c r="F3" s="45">
        <v>-16155</v>
      </c>
      <c r="G3" s="45">
        <v>0</v>
      </c>
      <c r="H3" s="45">
        <v>191220</v>
      </c>
      <c r="I3" s="77">
        <f t="shared" ref="I3:I5" si="0">H3/$M$21*1000</f>
        <v>0.28563971431696622</v>
      </c>
      <c r="J3" s="45">
        <v>8829497</v>
      </c>
      <c r="K3" s="45">
        <v>9086811</v>
      </c>
      <c r="L3" s="45">
        <v>257314</v>
      </c>
      <c r="M3" s="45">
        <v>9041916</v>
      </c>
      <c r="N3" s="45">
        <v>186613</v>
      </c>
      <c r="O3" s="45">
        <v>0</v>
      </c>
      <c r="P3" s="45">
        <v>104884</v>
      </c>
      <c r="Q3" s="45">
        <v>139539</v>
      </c>
      <c r="R3" s="45">
        <v>8796530</v>
      </c>
      <c r="S3" s="45">
        <v>-2057233</v>
      </c>
      <c r="T3" s="45">
        <v>-21407</v>
      </c>
      <c r="U3" s="45">
        <v>0</v>
      </c>
      <c r="V3" s="45">
        <v>-2078640</v>
      </c>
    </row>
    <row r="4" spans="1:22" x14ac:dyDescent="0.2">
      <c r="B4" t="s">
        <v>21</v>
      </c>
      <c r="C4" s="45">
        <v>323023</v>
      </c>
      <c r="D4" s="45">
        <v>-67846</v>
      </c>
      <c r="E4" s="45">
        <v>255176</v>
      </c>
      <c r="F4" s="45">
        <v>-8056</v>
      </c>
      <c r="G4" s="45">
        <v>0</v>
      </c>
      <c r="H4" s="45">
        <v>199201</v>
      </c>
      <c r="I4" s="77">
        <f t="shared" si="0"/>
        <v>0.29756153504682553</v>
      </c>
      <c r="J4" s="45">
        <v>8638276</v>
      </c>
      <c r="K4" s="45">
        <v>8776706</v>
      </c>
      <c r="L4" s="45">
        <v>138429</v>
      </c>
      <c r="M4" s="45">
        <v>8752832</v>
      </c>
      <c r="N4" s="45">
        <v>89259</v>
      </c>
      <c r="O4" s="45">
        <v>0</v>
      </c>
      <c r="P4" s="45">
        <v>121553</v>
      </c>
      <c r="Q4" s="45">
        <v>2218180</v>
      </c>
      <c r="R4" s="45">
        <v>6408667</v>
      </c>
      <c r="S4" s="45">
        <v>2198126</v>
      </c>
      <c r="T4" s="45">
        <v>-218</v>
      </c>
      <c r="U4" s="45">
        <v>0</v>
      </c>
      <c r="V4" s="45">
        <v>2197907</v>
      </c>
    </row>
    <row r="5" spans="1:22" x14ac:dyDescent="0.2">
      <c r="B5" t="s">
        <v>22</v>
      </c>
      <c r="C5" s="45">
        <v>687812</v>
      </c>
      <c r="D5" s="45">
        <v>20058</v>
      </c>
      <c r="E5" s="45">
        <v>707871</v>
      </c>
      <c r="F5" s="45">
        <v>-6686</v>
      </c>
      <c r="G5" s="45">
        <v>0</v>
      </c>
      <c r="H5" s="45">
        <v>565562</v>
      </c>
      <c r="I5" s="77">
        <f t="shared" si="0"/>
        <v>0.84482255051005151</v>
      </c>
      <c r="J5" s="45">
        <v>8439074</v>
      </c>
      <c r="K5" s="45">
        <v>8552368</v>
      </c>
      <c r="L5" s="45">
        <v>113293</v>
      </c>
      <c r="M5" s="45">
        <v>8528658</v>
      </c>
      <c r="N5" s="45">
        <v>33774</v>
      </c>
      <c r="O5" s="45">
        <v>0</v>
      </c>
      <c r="P5" s="45">
        <v>211295</v>
      </c>
      <c r="Q5" s="45">
        <v>20272</v>
      </c>
      <c r="R5" s="45">
        <v>8285280</v>
      </c>
      <c r="S5" s="45">
        <v>-11704</v>
      </c>
      <c r="T5" s="45">
        <v>450</v>
      </c>
      <c r="U5" s="45">
        <v>0</v>
      </c>
      <c r="V5" s="45">
        <v>-11254</v>
      </c>
    </row>
    <row r="6" spans="1:22" x14ac:dyDescent="0.2">
      <c r="B6" t="s">
        <v>23</v>
      </c>
      <c r="C6" s="45">
        <v>272028</v>
      </c>
      <c r="D6" s="45">
        <v>-253638</v>
      </c>
      <c r="E6" s="45">
        <v>18389</v>
      </c>
      <c r="F6" s="45">
        <v>-7728</v>
      </c>
      <c r="G6" s="45">
        <v>0</v>
      </c>
      <c r="H6" s="45">
        <v>10438</v>
      </c>
      <c r="I6" s="77">
        <f>H6/$M$21*1000</f>
        <v>1.5592026660602934E-2</v>
      </c>
      <c r="J6" s="45">
        <v>7873512</v>
      </c>
      <c r="K6" s="45">
        <v>7904258</v>
      </c>
      <c r="L6" s="45">
        <v>30746</v>
      </c>
      <c r="M6" s="45">
        <v>7850080</v>
      </c>
      <c r="N6" s="45">
        <v>30598</v>
      </c>
      <c r="O6" s="45">
        <v>0</v>
      </c>
      <c r="P6" s="45">
        <v>190209</v>
      </c>
      <c r="Q6" s="45">
        <v>31527</v>
      </c>
      <c r="R6" s="45">
        <v>7610033</v>
      </c>
      <c r="S6" s="45">
        <v>-1318148</v>
      </c>
      <c r="T6" s="45">
        <v>-230</v>
      </c>
      <c r="U6" s="45">
        <v>0</v>
      </c>
      <c r="V6" s="45">
        <v>-1318379</v>
      </c>
    </row>
    <row r="7" spans="1:22" x14ac:dyDescent="0.2">
      <c r="B7" t="s">
        <v>110</v>
      </c>
      <c r="C7" s="45">
        <v>237226</v>
      </c>
      <c r="D7" s="45">
        <v>-360987</v>
      </c>
      <c r="E7" s="45">
        <v>-123760</v>
      </c>
      <c r="F7" s="45">
        <v>-8663</v>
      </c>
      <c r="G7" s="45">
        <v>-131</v>
      </c>
      <c r="H7" s="45">
        <v>-102578</v>
      </c>
      <c r="I7" s="77">
        <f t="shared" ref="I7:I9" si="1">H7/$M$20*1000</f>
        <v>-0.17620871767147084</v>
      </c>
      <c r="J7" s="45">
        <v>7863073</v>
      </c>
      <c r="K7" s="45">
        <v>8148069</v>
      </c>
      <c r="L7" s="45">
        <v>284995</v>
      </c>
      <c r="M7" s="45">
        <v>8120725</v>
      </c>
      <c r="N7" s="45">
        <v>284848</v>
      </c>
      <c r="O7" s="45">
        <v>0</v>
      </c>
      <c r="P7" s="45">
        <v>87153</v>
      </c>
      <c r="Q7" s="45">
        <v>1349906</v>
      </c>
      <c r="R7" s="45">
        <v>6683345</v>
      </c>
      <c r="S7" s="45">
        <v>-475263</v>
      </c>
      <c r="T7" s="45">
        <v>256</v>
      </c>
      <c r="U7" s="45">
        <v>-200000</v>
      </c>
      <c r="V7" s="45">
        <v>-675006</v>
      </c>
    </row>
    <row r="8" spans="1:22" x14ac:dyDescent="0.2">
      <c r="B8" t="s">
        <v>109</v>
      </c>
      <c r="C8" s="45">
        <v>182330</v>
      </c>
      <c r="D8" s="45">
        <v>-72568</v>
      </c>
      <c r="E8" s="45">
        <v>109761</v>
      </c>
      <c r="F8" s="45">
        <v>-4617</v>
      </c>
      <c r="G8" s="45">
        <v>-4082</v>
      </c>
      <c r="H8" s="45">
        <v>88091</v>
      </c>
      <c r="I8" s="77">
        <f t="shared" si="1"/>
        <v>0.15132291669166426</v>
      </c>
      <c r="J8" s="45">
        <v>7965652</v>
      </c>
      <c r="K8" s="45">
        <v>8238167</v>
      </c>
      <c r="L8" s="45">
        <v>272514</v>
      </c>
      <c r="M8" s="45">
        <v>8214486</v>
      </c>
      <c r="N8" s="45">
        <v>48104</v>
      </c>
      <c r="O8" s="45">
        <v>0</v>
      </c>
      <c r="P8" s="45">
        <v>97439</v>
      </c>
      <c r="Q8" s="45">
        <v>2024913</v>
      </c>
      <c r="R8" s="45">
        <v>6091627</v>
      </c>
      <c r="S8" s="45">
        <v>-1002006</v>
      </c>
      <c r="T8" s="45">
        <v>-927</v>
      </c>
      <c r="U8" s="45">
        <v>-329514</v>
      </c>
      <c r="V8" s="45">
        <v>-1332448</v>
      </c>
    </row>
    <row r="9" spans="1:22" x14ac:dyDescent="0.2">
      <c r="B9" t="s">
        <v>108</v>
      </c>
      <c r="C9" s="45">
        <v>321681</v>
      </c>
      <c r="D9" s="45">
        <v>-235781</v>
      </c>
      <c r="E9" s="45">
        <v>85900</v>
      </c>
      <c r="F9" s="45">
        <v>-5161</v>
      </c>
      <c r="G9" s="45">
        <v>-13259</v>
      </c>
      <c r="H9" s="45">
        <v>58397</v>
      </c>
      <c r="I9" s="77">
        <f t="shared" si="1"/>
        <v>0.10031449712278347</v>
      </c>
      <c r="J9" s="45">
        <v>8207075</v>
      </c>
      <c r="K9" s="45">
        <v>8527557</v>
      </c>
      <c r="L9" s="45">
        <v>320481</v>
      </c>
      <c r="M9" s="45">
        <v>8507760</v>
      </c>
      <c r="N9" s="45">
        <v>84093</v>
      </c>
      <c r="O9" s="45">
        <v>0</v>
      </c>
      <c r="P9" s="45">
        <v>66258</v>
      </c>
      <c r="Q9" s="45">
        <v>3357361</v>
      </c>
      <c r="R9" s="45">
        <v>5072576</v>
      </c>
      <c r="S9" s="45">
        <v>-19236</v>
      </c>
      <c r="T9" s="45">
        <v>0</v>
      </c>
      <c r="U9" s="45">
        <v>3068927</v>
      </c>
      <c r="V9" s="45">
        <v>3049691</v>
      </c>
    </row>
    <row r="10" spans="1:22" x14ac:dyDescent="0.2">
      <c r="B10" t="s">
        <v>107</v>
      </c>
      <c r="C10" s="45">
        <v>446209</v>
      </c>
      <c r="D10" s="45">
        <v>-85485</v>
      </c>
      <c r="E10" s="45">
        <v>360723</v>
      </c>
      <c r="F10" s="45">
        <v>-7527</v>
      </c>
      <c r="G10" s="45">
        <v>-20446</v>
      </c>
      <c r="H10" s="45">
        <v>268075</v>
      </c>
      <c r="I10" s="77">
        <f>H10/$M$20*1000</f>
        <v>0.46049983417282014</v>
      </c>
      <c r="J10" s="45">
        <v>4029750</v>
      </c>
      <c r="K10" s="45">
        <v>5661523</v>
      </c>
      <c r="L10" s="45">
        <v>1631773</v>
      </c>
      <c r="M10" s="45">
        <v>5622350</v>
      </c>
      <c r="N10" s="45">
        <v>1091049</v>
      </c>
      <c r="O10" s="45">
        <v>0</v>
      </c>
      <c r="P10" s="45">
        <v>78260</v>
      </c>
      <c r="Q10" s="45">
        <v>307670</v>
      </c>
      <c r="R10" s="45">
        <v>5235421</v>
      </c>
      <c r="S10" s="45">
        <v>-173198</v>
      </c>
      <c r="T10" s="45">
        <v>450</v>
      </c>
      <c r="U10" s="45">
        <v>400000</v>
      </c>
      <c r="V10" s="45">
        <v>227251</v>
      </c>
    </row>
    <row r="11" spans="1:22" x14ac:dyDescent="0.2">
      <c r="B11" t="s">
        <v>106</v>
      </c>
      <c r="C11" s="45">
        <v>313242</v>
      </c>
      <c r="D11" s="45">
        <v>-92172</v>
      </c>
      <c r="E11" s="45">
        <v>221070</v>
      </c>
      <c r="F11" s="45">
        <v>-4900</v>
      </c>
      <c r="G11" s="45">
        <v>-17900</v>
      </c>
      <c r="H11" s="45">
        <v>161568</v>
      </c>
      <c r="I11" s="77"/>
      <c r="J11" s="45">
        <v>3761675</v>
      </c>
      <c r="K11" s="45">
        <v>4729585</v>
      </c>
      <c r="L11" s="45">
        <v>967910</v>
      </c>
      <c r="M11" s="45">
        <v>4711549</v>
      </c>
      <c r="N11" s="45">
        <v>449269</v>
      </c>
      <c r="O11" s="45">
        <v>0</v>
      </c>
      <c r="P11" s="45">
        <v>27546</v>
      </c>
      <c r="Q11" s="45">
        <v>80418</v>
      </c>
      <c r="R11" s="45">
        <v>4587892</v>
      </c>
      <c r="S11" s="45">
        <v>-1585691</v>
      </c>
      <c r="T11" s="45">
        <v>300</v>
      </c>
      <c r="U11" s="45">
        <v>1547189</v>
      </c>
      <c r="V11" s="45">
        <v>-38202</v>
      </c>
    </row>
    <row r="12" spans="1:22" x14ac:dyDescent="0.2">
      <c r="B12" t="s">
        <v>105</v>
      </c>
      <c r="C12" s="45">
        <v>389138</v>
      </c>
      <c r="D12" s="45">
        <v>-194153</v>
      </c>
      <c r="E12" s="45">
        <v>194984</v>
      </c>
      <c r="F12" s="45">
        <v>-4112</v>
      </c>
      <c r="G12" s="45">
        <v>-13938</v>
      </c>
      <c r="H12" s="45">
        <v>147633</v>
      </c>
      <c r="I12" s="77"/>
      <c r="J12" s="45">
        <v>2323293</v>
      </c>
      <c r="K12" s="45">
        <v>2995714</v>
      </c>
      <c r="L12" s="45">
        <v>672421</v>
      </c>
      <c r="M12" s="45">
        <v>2977226</v>
      </c>
      <c r="N12" s="45">
        <v>346794</v>
      </c>
      <c r="O12" s="45">
        <v>0</v>
      </c>
      <c r="P12" s="45">
        <v>32926</v>
      </c>
      <c r="Q12" s="45">
        <v>118621</v>
      </c>
      <c r="R12" s="45">
        <v>2817420</v>
      </c>
      <c r="S12" s="45">
        <v>41685</v>
      </c>
      <c r="T12" s="45">
        <v>855</v>
      </c>
      <c r="U12" s="45">
        <v>0</v>
      </c>
      <c r="V12" s="45">
        <v>42541</v>
      </c>
    </row>
    <row r="13" spans="1:22" x14ac:dyDescent="0.2">
      <c r="B13" t="s">
        <v>104</v>
      </c>
      <c r="C13" s="45">
        <v>356223</v>
      </c>
      <c r="D13" s="45">
        <v>-206400</v>
      </c>
      <c r="E13" s="45">
        <v>149822</v>
      </c>
      <c r="F13" s="45">
        <v>-9711</v>
      </c>
      <c r="G13" s="45">
        <v>-12064</v>
      </c>
      <c r="H13" s="45">
        <v>107846</v>
      </c>
      <c r="J13" s="45">
        <v>2175659</v>
      </c>
      <c r="K13" s="45">
        <v>2920539</v>
      </c>
      <c r="L13" s="45">
        <v>744879</v>
      </c>
      <c r="M13" s="45">
        <v>2901598</v>
      </c>
      <c r="N13" s="45">
        <v>429422</v>
      </c>
      <c r="O13" s="45">
        <v>0</v>
      </c>
      <c r="P13" s="45">
        <v>283426</v>
      </c>
      <c r="Q13" s="45">
        <v>86996</v>
      </c>
      <c r="R13" s="45">
        <v>2529437</v>
      </c>
      <c r="S13" s="45">
        <v>-265019</v>
      </c>
      <c r="T13" s="45">
        <v>-396</v>
      </c>
      <c r="U13" s="45">
        <v>300000</v>
      </c>
      <c r="V13" s="45">
        <v>34584</v>
      </c>
    </row>
    <row r="14" spans="1:22" x14ac:dyDescent="0.2">
      <c r="B14" t="s">
        <v>103</v>
      </c>
      <c r="C14" s="45">
        <v>510943</v>
      </c>
      <c r="D14" s="45">
        <v>-104674</v>
      </c>
      <c r="E14" s="45">
        <v>406269</v>
      </c>
      <c r="F14" s="45">
        <v>0</v>
      </c>
      <c r="G14" s="45">
        <v>-5863</v>
      </c>
      <c r="H14" s="45">
        <v>318699</v>
      </c>
      <c r="J14" s="45">
        <v>2067813</v>
      </c>
      <c r="K14" s="45">
        <v>2553903</v>
      </c>
      <c r="L14" s="45">
        <v>486089</v>
      </c>
      <c r="M14" s="45">
        <v>2535597</v>
      </c>
      <c r="N14" s="45">
        <v>332572</v>
      </c>
      <c r="O14" s="45">
        <v>0</v>
      </c>
      <c r="P14" s="45">
        <v>413587</v>
      </c>
      <c r="Q14" s="45">
        <v>52412</v>
      </c>
      <c r="R14" s="45">
        <v>2068366</v>
      </c>
      <c r="S14" s="45">
        <v>-3138</v>
      </c>
      <c r="T14" s="45">
        <v>0</v>
      </c>
      <c r="U14" s="45">
        <v>0</v>
      </c>
      <c r="V14" s="45">
        <v>-3138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718453</v>
      </c>
      <c r="C18" s="26">
        <v>2382000</v>
      </c>
      <c r="D18" s="26">
        <f>VLOOKUP(A1,'2020'!A40:F210,6,FALSE)</f>
        <v>328424</v>
      </c>
      <c r="E18" s="26">
        <v>229000</v>
      </c>
      <c r="F18" s="4">
        <f>D18/E18</f>
        <v>1.4341659388646288</v>
      </c>
      <c r="G18" s="139">
        <v>0</v>
      </c>
      <c r="J18" s="6">
        <v>2020</v>
      </c>
      <c r="K18" s="17">
        <f>VLOOKUP(A1,'2020'!A40:B210,2,FALSE)</f>
        <v>0</v>
      </c>
      <c r="L18" s="17">
        <f>VLOOKUP(A1,'2020'!A40:C210,3,FALSE)</f>
        <v>0</v>
      </c>
      <c r="M18" s="23">
        <f>VLOOKUP(A1,'2020'!A40:D210,4,FALSE)</f>
        <v>127720000</v>
      </c>
      <c r="N18" s="6"/>
      <c r="O18" s="6"/>
    </row>
    <row r="19" spans="1:17" x14ac:dyDescent="0.2">
      <c r="A19" s="13">
        <v>2021</v>
      </c>
      <c r="B19" s="26">
        <f>VLOOKUP(A1,'2021'!A40:E210,5,FALSE)</f>
        <v>1569548</v>
      </c>
      <c r="C19" s="26">
        <v>2756000</v>
      </c>
      <c r="D19" s="26">
        <f>VLOOKUP(A1,'2021'!A40:F210,6,FALSE)</f>
        <v>735746</v>
      </c>
      <c r="E19" s="26">
        <v>368200</v>
      </c>
      <c r="F19" s="4">
        <f>D19/E19</f>
        <v>1.9982237914177077</v>
      </c>
      <c r="G19" s="140"/>
      <c r="J19" s="6">
        <v>2021</v>
      </c>
      <c r="K19" s="17">
        <f>VLOOKUP(A1,'2021'!A40:B210,2,FALSE)</f>
        <v>2745952</v>
      </c>
      <c r="L19" s="17">
        <f>VLOOKUP(A1,'2021'!A40:C210,3,FALSE)</f>
        <v>3761675</v>
      </c>
      <c r="M19" s="23">
        <f>VLOOKUP(A1,'2021'!A40:D210,4,FALSE)</f>
        <v>274595119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1187448</v>
      </c>
      <c r="C20" s="26">
        <v>3825000</v>
      </c>
      <c r="D20" s="26">
        <f>VLOOKUP(A1,'2022'!A40:F210,6,FALSE)</f>
        <v>311985</v>
      </c>
      <c r="E20" s="26">
        <v>442250</v>
      </c>
      <c r="F20" s="4">
        <f>D20/E20</f>
        <v>0.70544940644431886</v>
      </c>
      <c r="G20" s="140"/>
      <c r="J20" s="13">
        <v>2022</v>
      </c>
      <c r="K20" s="17">
        <f>VLOOKUP(A1,'2022'!A40:B210,2,FALSE)</f>
        <v>5821391</v>
      </c>
      <c r="L20" s="17">
        <f>VLOOKUP(A1,'2022'!A40:C210,3,FALSE)</f>
        <v>7863073</v>
      </c>
      <c r="M20" s="23">
        <f>VLOOKUP(A1,'2022'!A40:D210,4,FALSE)</f>
        <v>582139189</v>
      </c>
      <c r="N20" s="23"/>
      <c r="O20" s="6"/>
    </row>
    <row r="21" spans="1:17" x14ac:dyDescent="0.2">
      <c r="A21" s="13">
        <v>2023</v>
      </c>
      <c r="B21" s="3">
        <f>VLOOKUP(A1,'2023'!A40:E210,5,FALSE)</f>
        <v>1623956</v>
      </c>
      <c r="C21" s="3">
        <v>3436120</v>
      </c>
      <c r="D21" s="26">
        <f>VLOOKUP(A1,'2023'!A40:F210,6,FALSE)</f>
        <v>966423</v>
      </c>
      <c r="E21" s="3">
        <v>287600</v>
      </c>
      <c r="F21" s="4">
        <f>D21/E21</f>
        <v>3.3603025034770515</v>
      </c>
      <c r="G21" s="141"/>
      <c r="J21" s="13">
        <v>2023</v>
      </c>
      <c r="K21" s="17">
        <f>VLOOKUP(A1,'2023'!A40:B210,2,FALSE)</f>
        <v>6694447</v>
      </c>
      <c r="L21" s="17">
        <f>VLOOKUP(A1,'2023'!A40:C210,3,FALSE)</f>
        <v>8829497</v>
      </c>
      <c r="M21" s="23">
        <f>VLOOKUP(A1,'2023'!A40:D210,4,FALSE)</f>
        <v>669444725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E22+E22*G18</f>
        <v>0</v>
      </c>
      <c r="J22" s="13">
        <v>2024</v>
      </c>
      <c r="K22" s="17">
        <f>K21</f>
        <v>6694447</v>
      </c>
      <c r="L22" s="17">
        <f>L21</f>
        <v>8829497</v>
      </c>
      <c r="M22" s="23">
        <f>M21</f>
        <v>669444725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2023</v>
      </c>
      <c r="C31" s="60">
        <v>95000</v>
      </c>
      <c r="D31" s="26">
        <f>VLOOKUP(B31,A18:D21,4,FALSE)</f>
        <v>966423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1.4436158265344461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0.42960977846229204</v>
      </c>
      <c r="L32" s="13" t="e">
        <f>E22/N22*1000</f>
        <v>#DIV/0!</v>
      </c>
      <c r="N32" s="130" t="s">
        <v>71</v>
      </c>
      <c r="O32" s="131"/>
      <c r="P32" s="74">
        <f>K31*P26</f>
        <v>18.102942464741954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5.3873066219171415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13.189284597021807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870A8-9479-6747-B2B1-B68432D4AA20}">
  <sheetPr codeName="Sheet134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135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316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805695</v>
      </c>
      <c r="D3" s="45">
        <v>-419422</v>
      </c>
      <c r="E3" s="45">
        <v>386273</v>
      </c>
      <c r="F3" s="45">
        <v>-47907</v>
      </c>
      <c r="G3" s="45">
        <v>-174130</v>
      </c>
      <c r="H3" s="45">
        <v>122950</v>
      </c>
      <c r="I3" s="77">
        <f t="shared" ref="I3:I5" si="0">H3/$M$21*1000</f>
        <v>0.28102857142857141</v>
      </c>
      <c r="J3" s="45">
        <v>7371229</v>
      </c>
      <c r="K3" s="45">
        <v>17255134</v>
      </c>
      <c r="L3" s="45">
        <v>9883905</v>
      </c>
      <c r="M3" s="45">
        <v>17174448</v>
      </c>
      <c r="N3" s="45">
        <v>9465772</v>
      </c>
      <c r="O3" s="45">
        <v>0</v>
      </c>
      <c r="P3" s="45">
        <v>1094491</v>
      </c>
      <c r="Q3" s="45">
        <v>787897</v>
      </c>
      <c r="R3" s="45">
        <v>15097165</v>
      </c>
      <c r="S3" s="45">
        <v>-1238953</v>
      </c>
      <c r="T3" s="45">
        <v>-4303</v>
      </c>
      <c r="U3" s="45">
        <v>256567</v>
      </c>
      <c r="V3" s="45">
        <v>-986688</v>
      </c>
    </row>
    <row r="4" spans="1:22" x14ac:dyDescent="0.2">
      <c r="B4" t="s">
        <v>21</v>
      </c>
      <c r="C4" s="45">
        <v>666686</v>
      </c>
      <c r="D4" s="45">
        <v>-268356</v>
      </c>
      <c r="E4" s="45">
        <v>398330</v>
      </c>
      <c r="F4" s="45">
        <v>-27060</v>
      </c>
      <c r="G4" s="45">
        <v>-143377</v>
      </c>
      <c r="H4" s="45">
        <v>179003</v>
      </c>
      <c r="I4" s="77">
        <f t="shared" si="0"/>
        <v>0.40914971428571428</v>
      </c>
      <c r="J4" s="45">
        <v>7291460</v>
      </c>
      <c r="K4" s="45">
        <v>16917131</v>
      </c>
      <c r="L4" s="45">
        <v>9625671</v>
      </c>
      <c r="M4" s="45">
        <v>16838819</v>
      </c>
      <c r="N4" s="45">
        <v>9215353</v>
      </c>
      <c r="O4" s="45">
        <v>0</v>
      </c>
      <c r="P4" s="45">
        <v>642749</v>
      </c>
      <c r="Q4" s="45">
        <v>1774586</v>
      </c>
      <c r="R4" s="45">
        <v>14195053</v>
      </c>
      <c r="S4" s="45">
        <v>-2635617</v>
      </c>
      <c r="T4" s="45">
        <v>-1397</v>
      </c>
      <c r="U4" s="45">
        <v>2508455</v>
      </c>
      <c r="V4" s="45">
        <v>-128560</v>
      </c>
    </row>
    <row r="5" spans="1:22" x14ac:dyDescent="0.2">
      <c r="B5" t="s">
        <v>22</v>
      </c>
      <c r="C5" s="45">
        <v>500867</v>
      </c>
      <c r="D5" s="45">
        <v>-140943</v>
      </c>
      <c r="E5" s="45">
        <v>359924</v>
      </c>
      <c r="F5" s="45">
        <v>-20674</v>
      </c>
      <c r="G5" s="45">
        <v>-132425</v>
      </c>
      <c r="H5" s="45">
        <v>116896</v>
      </c>
      <c r="I5" s="77">
        <f t="shared" si="0"/>
        <v>0.26719085714285712</v>
      </c>
      <c r="J5" s="45">
        <v>7369865</v>
      </c>
      <c r="K5" s="45">
        <v>14519562</v>
      </c>
      <c r="L5" s="45">
        <v>7149696</v>
      </c>
      <c r="M5" s="45">
        <v>14440733</v>
      </c>
      <c r="N5" s="45">
        <v>6672434</v>
      </c>
      <c r="O5" s="45">
        <v>0</v>
      </c>
      <c r="P5" s="45">
        <v>170658</v>
      </c>
      <c r="Q5" s="45">
        <v>1903146</v>
      </c>
      <c r="R5" s="45">
        <v>12314266</v>
      </c>
      <c r="S5" s="45">
        <v>115382</v>
      </c>
      <c r="T5" s="45">
        <v>-2066</v>
      </c>
      <c r="U5" s="45">
        <v>-1239583</v>
      </c>
      <c r="V5" s="45">
        <v>-1126267</v>
      </c>
    </row>
    <row r="6" spans="1:22" x14ac:dyDescent="0.2">
      <c r="B6" t="s">
        <v>23</v>
      </c>
      <c r="C6" s="45">
        <v>499209</v>
      </c>
      <c r="D6" s="45">
        <v>-234875</v>
      </c>
      <c r="E6" s="45">
        <v>264334</v>
      </c>
      <c r="F6" s="45">
        <v>-26746</v>
      </c>
      <c r="G6" s="45">
        <v>-112619</v>
      </c>
      <c r="H6" s="45">
        <v>73054</v>
      </c>
      <c r="I6" s="77">
        <f>H6/$M$21*1000</f>
        <v>0.16698057142857142</v>
      </c>
      <c r="J6" s="45">
        <v>6867904</v>
      </c>
      <c r="K6" s="45">
        <v>14998472</v>
      </c>
      <c r="L6" s="45">
        <v>8130567</v>
      </c>
      <c r="M6" s="45">
        <v>14917464</v>
      </c>
      <c r="N6" s="45">
        <v>7801863</v>
      </c>
      <c r="O6" s="45">
        <v>0</v>
      </c>
      <c r="P6" s="45">
        <v>161113</v>
      </c>
      <c r="Q6" s="45">
        <v>3029413</v>
      </c>
      <c r="R6" s="45">
        <v>11576229</v>
      </c>
      <c r="S6" s="45">
        <v>-596366</v>
      </c>
      <c r="T6" s="45">
        <v>-131</v>
      </c>
      <c r="U6" s="45">
        <v>202410</v>
      </c>
      <c r="V6" s="45">
        <v>-394087</v>
      </c>
    </row>
    <row r="7" spans="1:22" x14ac:dyDescent="0.2">
      <c r="B7" t="s">
        <v>110</v>
      </c>
      <c r="C7" s="45">
        <v>796146</v>
      </c>
      <c r="D7" s="45">
        <v>-518262</v>
      </c>
      <c r="E7" s="45">
        <v>277883</v>
      </c>
      <c r="F7" s="45">
        <v>-18154</v>
      </c>
      <c r="G7" s="45">
        <v>-130467</v>
      </c>
      <c r="H7" s="45">
        <v>28433</v>
      </c>
      <c r="I7" s="77">
        <f t="shared" ref="I7:I9" si="1">H7/$M$20*1000</f>
        <v>6.5288189353687132E-2</v>
      </c>
      <c r="J7" s="45">
        <v>6495468</v>
      </c>
      <c r="K7" s="45">
        <v>14242751</v>
      </c>
      <c r="L7" s="45">
        <v>7747283</v>
      </c>
      <c r="M7" s="45">
        <v>14157693</v>
      </c>
      <c r="N7" s="45">
        <v>7487464</v>
      </c>
      <c r="O7" s="45">
        <v>0</v>
      </c>
      <c r="P7" s="45">
        <v>120085</v>
      </c>
      <c r="Q7" s="45">
        <v>3423501</v>
      </c>
      <c r="R7" s="45">
        <v>10562264</v>
      </c>
      <c r="S7" s="45">
        <v>2970596</v>
      </c>
      <c r="T7" s="45">
        <v>45</v>
      </c>
      <c r="U7" s="45">
        <v>-1386372</v>
      </c>
      <c r="V7" s="45">
        <v>1584269</v>
      </c>
    </row>
    <row r="8" spans="1:22" x14ac:dyDescent="0.2">
      <c r="B8" t="s">
        <v>109</v>
      </c>
      <c r="C8" s="45">
        <v>521618</v>
      </c>
      <c r="D8" s="45">
        <v>-210335</v>
      </c>
      <c r="E8" s="45">
        <v>311282</v>
      </c>
      <c r="F8" s="45">
        <v>-21316</v>
      </c>
      <c r="G8" s="45">
        <v>-115261</v>
      </c>
      <c r="H8" s="45">
        <v>122681</v>
      </c>
      <c r="I8" s="77">
        <f t="shared" si="1"/>
        <v>0.28170155657509549</v>
      </c>
      <c r="J8" s="45">
        <v>6591328</v>
      </c>
      <c r="K8" s="45">
        <v>15701703</v>
      </c>
      <c r="L8" s="45">
        <v>9110375</v>
      </c>
      <c r="M8" s="45">
        <v>15612205</v>
      </c>
      <c r="N8" s="45">
        <v>8878360</v>
      </c>
      <c r="O8" s="45">
        <v>0</v>
      </c>
      <c r="P8" s="45">
        <v>226399</v>
      </c>
      <c r="Q8" s="45">
        <v>1839232</v>
      </c>
      <c r="R8" s="45">
        <v>13388157</v>
      </c>
      <c r="S8" s="45">
        <v>-955646</v>
      </c>
      <c r="T8" s="45">
        <v>-12943</v>
      </c>
      <c r="U8" s="45">
        <v>-177800</v>
      </c>
      <c r="V8" s="45">
        <v>-1146389</v>
      </c>
    </row>
    <row r="9" spans="1:22" x14ac:dyDescent="0.2">
      <c r="B9" t="s">
        <v>108</v>
      </c>
      <c r="C9" s="45">
        <v>1041865</v>
      </c>
      <c r="D9" s="45">
        <v>-530468</v>
      </c>
      <c r="E9" s="45">
        <v>511397</v>
      </c>
      <c r="F9" s="45">
        <v>-9803</v>
      </c>
      <c r="G9" s="45">
        <v>-117419</v>
      </c>
      <c r="H9" s="45">
        <v>300701</v>
      </c>
      <c r="I9" s="77">
        <f t="shared" si="1"/>
        <v>0.69047317647955109</v>
      </c>
      <c r="J9" s="45">
        <v>7141499</v>
      </c>
      <c r="K9" s="45">
        <v>16427416</v>
      </c>
      <c r="L9" s="45">
        <v>9285916</v>
      </c>
      <c r="M9" s="45">
        <v>16347393</v>
      </c>
      <c r="N9" s="45">
        <v>8868692</v>
      </c>
      <c r="O9" s="45">
        <v>0</v>
      </c>
      <c r="P9" s="45">
        <v>70199</v>
      </c>
      <c r="Q9" s="45">
        <v>2985622</v>
      </c>
      <c r="R9" s="45">
        <v>13134429</v>
      </c>
      <c r="S9" s="45">
        <v>1967763</v>
      </c>
      <c r="T9" s="45">
        <v>-7877</v>
      </c>
      <c r="U9" s="45">
        <v>-393850</v>
      </c>
      <c r="V9" s="45">
        <v>1566036</v>
      </c>
    </row>
    <row r="10" spans="1:22" x14ac:dyDescent="0.2">
      <c r="B10" t="s">
        <v>107</v>
      </c>
      <c r="C10" s="45">
        <v>796611</v>
      </c>
      <c r="D10" s="45">
        <v>-139463</v>
      </c>
      <c r="E10" s="45">
        <v>657148</v>
      </c>
      <c r="F10" s="45">
        <v>-27493</v>
      </c>
      <c r="G10" s="45">
        <v>-114212</v>
      </c>
      <c r="H10" s="45">
        <v>417161</v>
      </c>
      <c r="I10" s="77">
        <f>H10/$M$20*1000</f>
        <v>0.95788999961219279</v>
      </c>
      <c r="J10" s="45">
        <v>7150187</v>
      </c>
      <c r="K10" s="45">
        <v>17045909</v>
      </c>
      <c r="L10" s="45">
        <v>9895722</v>
      </c>
      <c r="M10" s="45">
        <v>16981438</v>
      </c>
      <c r="N10" s="45">
        <v>9366473</v>
      </c>
      <c r="O10" s="45">
        <v>0</v>
      </c>
      <c r="P10" s="45">
        <v>167625</v>
      </c>
      <c r="Q10" s="45">
        <v>1419586</v>
      </c>
      <c r="R10" s="45">
        <v>15206931</v>
      </c>
      <c r="S10" s="45">
        <v>-240825</v>
      </c>
      <c r="T10" s="45">
        <v>-917</v>
      </c>
      <c r="U10" s="45">
        <v>529580</v>
      </c>
      <c r="V10" s="45">
        <v>287837</v>
      </c>
    </row>
    <row r="11" spans="1:22" x14ac:dyDescent="0.2">
      <c r="B11" t="s">
        <v>106</v>
      </c>
      <c r="C11" s="45">
        <v>1132693</v>
      </c>
      <c r="D11" s="45">
        <v>-328891</v>
      </c>
      <c r="E11" s="45">
        <v>803801</v>
      </c>
      <c r="F11" s="45">
        <v>-101197</v>
      </c>
      <c r="G11" s="45">
        <v>-110178</v>
      </c>
      <c r="H11" s="45">
        <v>467297</v>
      </c>
      <c r="I11" s="77"/>
      <c r="J11" s="45">
        <v>6541863</v>
      </c>
      <c r="K11" s="45">
        <v>16636264</v>
      </c>
      <c r="L11" s="45">
        <v>10094401</v>
      </c>
      <c r="M11" s="45">
        <v>16568965</v>
      </c>
      <c r="N11" s="45">
        <v>9615482</v>
      </c>
      <c r="O11" s="45">
        <v>0</v>
      </c>
      <c r="P11" s="45">
        <v>236146</v>
      </c>
      <c r="Q11" s="45">
        <v>1131748</v>
      </c>
      <c r="R11" s="45">
        <v>14998113</v>
      </c>
      <c r="S11" s="45">
        <v>-1116694</v>
      </c>
      <c r="T11" s="45">
        <v>-1720</v>
      </c>
      <c r="U11" s="45">
        <v>1594969</v>
      </c>
      <c r="V11" s="45">
        <v>476554</v>
      </c>
    </row>
    <row r="12" spans="1:22" x14ac:dyDescent="0.2">
      <c r="B12" t="s">
        <v>105</v>
      </c>
      <c r="C12" s="45">
        <v>919376</v>
      </c>
      <c r="D12" s="45">
        <v>-397371</v>
      </c>
      <c r="E12" s="45">
        <v>522004</v>
      </c>
      <c r="F12" s="45">
        <v>-28216</v>
      </c>
      <c r="G12" s="45">
        <v>-96291</v>
      </c>
      <c r="H12" s="45">
        <v>329294</v>
      </c>
      <c r="I12" s="77"/>
      <c r="J12" s="45">
        <v>6337617</v>
      </c>
      <c r="K12" s="45">
        <v>13666310</v>
      </c>
      <c r="L12" s="45">
        <v>7328693</v>
      </c>
      <c r="M12" s="45">
        <v>13599971</v>
      </c>
      <c r="N12" s="45">
        <v>6900838</v>
      </c>
      <c r="O12" s="45">
        <v>0</v>
      </c>
      <c r="P12" s="45">
        <v>112715</v>
      </c>
      <c r="Q12" s="45">
        <v>655194</v>
      </c>
      <c r="R12" s="45">
        <v>12661740</v>
      </c>
      <c r="S12" s="45">
        <v>-1473326</v>
      </c>
      <c r="T12" s="45">
        <v>0</v>
      </c>
      <c r="U12" s="45">
        <v>805935</v>
      </c>
      <c r="V12" s="45">
        <v>-667391</v>
      </c>
    </row>
    <row r="13" spans="1:22" x14ac:dyDescent="0.2">
      <c r="B13" t="s">
        <v>104</v>
      </c>
      <c r="C13" s="45">
        <v>877188</v>
      </c>
      <c r="D13" s="45">
        <v>-254321</v>
      </c>
      <c r="E13" s="45">
        <v>622867</v>
      </c>
      <c r="F13" s="45">
        <v>-34908</v>
      </c>
      <c r="G13" s="45">
        <v>-76945</v>
      </c>
      <c r="H13" s="45">
        <v>410268</v>
      </c>
      <c r="J13" s="45">
        <v>5302893</v>
      </c>
      <c r="K13" s="45">
        <v>11516672</v>
      </c>
      <c r="L13" s="45">
        <v>6213778</v>
      </c>
      <c r="M13" s="45">
        <v>11447859</v>
      </c>
      <c r="N13" s="45">
        <v>5971335</v>
      </c>
      <c r="O13" s="45">
        <v>0</v>
      </c>
      <c r="P13" s="45">
        <v>154244</v>
      </c>
      <c r="Q13" s="45">
        <v>1390655</v>
      </c>
      <c r="R13" s="45">
        <v>9832340</v>
      </c>
      <c r="S13" s="45">
        <v>-9248</v>
      </c>
      <c r="T13" s="45">
        <v>-1565</v>
      </c>
      <c r="U13" s="45">
        <v>1181832</v>
      </c>
      <c r="V13" s="45">
        <v>1171017</v>
      </c>
    </row>
    <row r="14" spans="1:22" x14ac:dyDescent="0.2">
      <c r="B14" t="s">
        <v>103</v>
      </c>
      <c r="C14" s="45">
        <v>777810</v>
      </c>
      <c r="D14" s="45">
        <v>-345548</v>
      </c>
      <c r="E14" s="45">
        <v>432261</v>
      </c>
      <c r="F14" s="45">
        <v>-23535</v>
      </c>
      <c r="G14" s="45">
        <v>-47362</v>
      </c>
      <c r="H14" s="45">
        <v>291858</v>
      </c>
      <c r="J14" s="45">
        <v>4910901</v>
      </c>
      <c r="K14" s="45">
        <v>9410284</v>
      </c>
      <c r="L14" s="45">
        <v>4499383</v>
      </c>
      <c r="M14" s="45">
        <v>9339081</v>
      </c>
      <c r="N14" s="45">
        <v>4348697</v>
      </c>
      <c r="O14" s="45">
        <v>0</v>
      </c>
      <c r="P14" s="45">
        <v>231074</v>
      </c>
      <c r="Q14" s="45">
        <v>219637</v>
      </c>
      <c r="R14" s="45">
        <v>8770282</v>
      </c>
      <c r="S14" s="45">
        <v>-1082672</v>
      </c>
      <c r="T14" s="45">
        <v>-3142</v>
      </c>
      <c r="U14" s="45">
        <v>662940</v>
      </c>
      <c r="V14" s="45">
        <v>-422875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1729592</v>
      </c>
      <c r="C18" s="26">
        <v>1390000</v>
      </c>
      <c r="D18" s="26">
        <f>VLOOKUP(A1,'2020'!A40:F210,6,FALSE)</f>
        <v>768912</v>
      </c>
      <c r="E18" s="26">
        <v>440000</v>
      </c>
      <c r="F18" s="4">
        <f>D18/E18</f>
        <v>1.7475272727272728</v>
      </c>
      <c r="G18" s="139">
        <v>0</v>
      </c>
      <c r="J18" s="6">
        <v>2020</v>
      </c>
      <c r="K18" s="17">
        <f>VLOOKUP(A1,'2020'!A40:B210,2,FALSE)</f>
        <v>1656000</v>
      </c>
      <c r="L18" s="17">
        <f>VLOOKUP(A1,'2020'!A40:C210,3,FALSE)</f>
        <v>4521486</v>
      </c>
      <c r="M18" s="23">
        <f>VLOOKUP(A1,'2020'!A40:D210,4,FALSE)</f>
        <v>165600000</v>
      </c>
      <c r="N18" s="6"/>
      <c r="O18" s="6"/>
    </row>
    <row r="19" spans="1:17" x14ac:dyDescent="0.2">
      <c r="A19" s="13">
        <v>2021</v>
      </c>
      <c r="B19" s="26">
        <f>VLOOKUP(A1,'2021'!A40:E210,5,FALSE)</f>
        <v>3707068</v>
      </c>
      <c r="C19" s="26">
        <v>2050000</v>
      </c>
      <c r="D19" s="26">
        <f>VLOOKUP(A1,'2021'!A40:F210,6,FALSE)</f>
        <v>1498718</v>
      </c>
      <c r="E19" s="26">
        <v>1000000</v>
      </c>
      <c r="F19" s="4">
        <f>D19/E19</f>
        <v>1.498718</v>
      </c>
      <c r="G19" s="140"/>
      <c r="J19" s="6">
        <v>2021</v>
      </c>
      <c r="K19" s="17">
        <f>VLOOKUP(A1,'2021'!A40:B210,2,FALSE)</f>
        <v>3330000</v>
      </c>
      <c r="L19" s="17">
        <f>VLOOKUP(A1,'2021'!A40:C210,3,FALSE)</f>
        <v>6541863</v>
      </c>
      <c r="M19" s="23">
        <f>VLOOKUP(A1,'2021'!A40:D210,4,FALSE)</f>
        <v>333000000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3156242</v>
      </c>
      <c r="C20" s="26">
        <v>3240000</v>
      </c>
      <c r="D20" s="26">
        <f>VLOOKUP(A1,'2022'!A40:F210,6,FALSE)</f>
        <v>868978</v>
      </c>
      <c r="E20" s="26">
        <v>1520000</v>
      </c>
      <c r="F20" s="4">
        <f>D20/E20</f>
        <v>0.57169605263157897</v>
      </c>
      <c r="G20" s="140"/>
      <c r="J20" s="13">
        <v>2022</v>
      </c>
      <c r="K20" s="17">
        <f>VLOOKUP(A1,'2022'!A40:B210,2,FALSE)</f>
        <v>4354999</v>
      </c>
      <c r="L20" s="17">
        <f>VLOOKUP(A1,'2022'!A40:C210,3,FALSE)</f>
        <v>6495468</v>
      </c>
      <c r="M20" s="23">
        <f>VLOOKUP(A1,'2022'!A40:D210,4,FALSE)</f>
        <v>435499901</v>
      </c>
      <c r="N20" s="23"/>
      <c r="O20" s="6"/>
    </row>
    <row r="21" spans="1:17" x14ac:dyDescent="0.2">
      <c r="A21" s="13">
        <v>2023</v>
      </c>
      <c r="B21" s="3">
        <f>VLOOKUP(A1,'2023'!A40:E210,5,FALSE)</f>
        <v>2472460</v>
      </c>
      <c r="C21" s="3">
        <v>3246000</v>
      </c>
      <c r="D21" s="26">
        <f>VLOOKUP(A1,'2023'!A40:F210,6,FALSE)</f>
        <v>491904</v>
      </c>
      <c r="E21" s="3">
        <v>800000</v>
      </c>
      <c r="F21" s="4">
        <f>D21/E21</f>
        <v>0.61487999999999998</v>
      </c>
      <c r="G21" s="141"/>
      <c r="J21" s="13">
        <v>2023</v>
      </c>
      <c r="K21" s="17">
        <f>VLOOKUP(A1,'2023'!A40:B210,2,FALSE)</f>
        <v>4375000</v>
      </c>
      <c r="L21" s="17">
        <f>VLOOKUP(A1,'2023'!A40:C210,3,FALSE)</f>
        <v>7371229</v>
      </c>
      <c r="M21" s="23">
        <f>VLOOKUP(A1,'2023'!A40:D210,4,FALSE)</f>
        <v>437500000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E22+E22*G18</f>
        <v>0</v>
      </c>
      <c r="J22" s="13">
        <v>2024</v>
      </c>
      <c r="K22" s="17">
        <f>K21</f>
        <v>4375000</v>
      </c>
      <c r="L22" s="17">
        <f>L21</f>
        <v>7371229</v>
      </c>
      <c r="M22" s="23">
        <f>M21</f>
        <v>437500000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60">
        <v>58000</v>
      </c>
      <c r="D31" s="26">
        <f>VLOOKUP(B31,A18:D21,4,FALSE)</f>
        <v>1498718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1.1243497142857144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1.8285714285714285</v>
      </c>
      <c r="L32" s="13" t="e">
        <f>E22/N22*1000</f>
        <v>#DIV/0!</v>
      </c>
      <c r="N32" s="130" t="s">
        <v>71</v>
      </c>
      <c r="O32" s="131"/>
      <c r="P32" s="74">
        <f>K31*P26</f>
        <v>14.099345417142857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22.930285714285713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16.848523428571429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496D6E-A804-AC44-834D-114899EFC9C7}">
  <sheetPr codeName="Sheet135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  <col min="14" max="14" width="12.1640625" customWidth="1"/>
  </cols>
  <sheetData>
    <row r="1" spans="1:22" x14ac:dyDescent="0.2">
      <c r="A1" s="142" t="s">
        <v>134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316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861493</v>
      </c>
      <c r="D3" s="45">
        <v>-528569</v>
      </c>
      <c r="E3" s="45">
        <v>332924</v>
      </c>
      <c r="F3" s="45">
        <v>-108110</v>
      </c>
      <c r="G3" s="45">
        <v>0</v>
      </c>
      <c r="H3" s="45">
        <v>179284</v>
      </c>
      <c r="I3" s="77">
        <f t="shared" ref="I3:I5" si="0">H3/$M$21*1000</f>
        <v>0.3914050290236793</v>
      </c>
      <c r="J3" s="45">
        <v>8312085</v>
      </c>
      <c r="K3" s="45">
        <v>17910675</v>
      </c>
      <c r="L3" s="45">
        <v>9598589</v>
      </c>
      <c r="M3" s="45">
        <v>17728214</v>
      </c>
      <c r="N3" s="45">
        <v>9598589</v>
      </c>
      <c r="O3" s="45">
        <v>0</v>
      </c>
      <c r="P3" s="45">
        <v>362962</v>
      </c>
      <c r="Q3" s="45">
        <v>2824566</v>
      </c>
      <c r="R3" s="45">
        <v>14357277</v>
      </c>
      <c r="S3" s="45">
        <v>-860044</v>
      </c>
      <c r="T3" s="45">
        <v>-10892</v>
      </c>
      <c r="U3" s="45">
        <v>1179278</v>
      </c>
      <c r="V3" s="45">
        <v>308340</v>
      </c>
    </row>
    <row r="4" spans="1:22" x14ac:dyDescent="0.2">
      <c r="B4" t="s">
        <v>21</v>
      </c>
      <c r="C4" s="45">
        <v>823664</v>
      </c>
      <c r="D4" s="45">
        <v>-469417</v>
      </c>
      <c r="E4" s="45">
        <v>354247</v>
      </c>
      <c r="F4" s="45">
        <v>-88075</v>
      </c>
      <c r="G4" s="45">
        <v>0</v>
      </c>
      <c r="H4" s="45">
        <v>214106</v>
      </c>
      <c r="I4" s="77">
        <f t="shared" si="0"/>
        <v>0.46742690448753865</v>
      </c>
      <c r="J4" s="45">
        <v>8132800</v>
      </c>
      <c r="K4" s="45">
        <v>16662804</v>
      </c>
      <c r="L4" s="45">
        <v>8530003</v>
      </c>
      <c r="M4" s="45">
        <v>16481338</v>
      </c>
      <c r="N4" s="45">
        <v>8530003</v>
      </c>
      <c r="O4" s="45">
        <v>0</v>
      </c>
      <c r="P4" s="45">
        <v>358205</v>
      </c>
      <c r="Q4" s="45">
        <v>2516226</v>
      </c>
      <c r="R4" s="45">
        <v>13497018</v>
      </c>
      <c r="S4" s="45">
        <v>-2566608</v>
      </c>
      <c r="T4" s="45">
        <v>-101</v>
      </c>
      <c r="U4" s="45">
        <v>2041894</v>
      </c>
      <c r="V4" s="45">
        <v>-524814</v>
      </c>
    </row>
    <row r="5" spans="1:22" x14ac:dyDescent="0.2">
      <c r="B5" t="s">
        <v>22</v>
      </c>
      <c r="C5" s="45">
        <v>587519</v>
      </c>
      <c r="D5" s="45">
        <v>-306639</v>
      </c>
      <c r="E5" s="45">
        <v>280879</v>
      </c>
      <c r="F5" s="45">
        <v>-85001</v>
      </c>
      <c r="G5" s="45">
        <v>0</v>
      </c>
      <c r="H5" s="45">
        <v>157211</v>
      </c>
      <c r="I5" s="77">
        <f t="shared" si="0"/>
        <v>0.34321621571273314</v>
      </c>
      <c r="J5" s="45">
        <v>7918694</v>
      </c>
      <c r="K5" s="45">
        <v>14300043</v>
      </c>
      <c r="L5" s="45">
        <v>6381349</v>
      </c>
      <c r="M5" s="45">
        <v>14115997</v>
      </c>
      <c r="N5" s="45">
        <v>6381349</v>
      </c>
      <c r="O5" s="45">
        <v>0</v>
      </c>
      <c r="P5" s="45">
        <v>265055</v>
      </c>
      <c r="Q5" s="45">
        <v>3041041</v>
      </c>
      <c r="R5" s="45">
        <v>10738831</v>
      </c>
      <c r="S5" s="45">
        <v>-1979175</v>
      </c>
      <c r="T5" s="45">
        <v>-4918</v>
      </c>
      <c r="U5" s="45">
        <v>196914</v>
      </c>
      <c r="V5" s="45">
        <v>-1787179</v>
      </c>
    </row>
    <row r="6" spans="1:22" x14ac:dyDescent="0.2">
      <c r="B6" t="s">
        <v>23</v>
      </c>
      <c r="C6" s="45">
        <v>630485</v>
      </c>
      <c r="D6" s="45">
        <v>-391091</v>
      </c>
      <c r="E6" s="45">
        <v>239394</v>
      </c>
      <c r="F6" s="45">
        <v>-86279</v>
      </c>
      <c r="G6" s="45">
        <v>0</v>
      </c>
      <c r="H6" s="45">
        <v>123755</v>
      </c>
      <c r="I6" s="77">
        <f>H6/$M$21*1000</f>
        <v>0.27017653202084646</v>
      </c>
      <c r="J6" s="45">
        <v>8015588</v>
      </c>
      <c r="K6" s="45">
        <v>14139544</v>
      </c>
      <c r="L6" s="45">
        <v>6123956</v>
      </c>
      <c r="M6" s="45">
        <v>13949869</v>
      </c>
      <c r="N6" s="45">
        <v>6123956</v>
      </c>
      <c r="O6" s="45">
        <v>0</v>
      </c>
      <c r="P6" s="45">
        <v>551855</v>
      </c>
      <c r="Q6" s="45">
        <v>4828220</v>
      </c>
      <c r="R6" s="45">
        <v>8490089</v>
      </c>
      <c r="S6" s="45">
        <v>395333</v>
      </c>
      <c r="T6" s="45">
        <v>-11881</v>
      </c>
      <c r="U6" s="45">
        <v>-1653047</v>
      </c>
      <c r="V6" s="45">
        <v>-1269595</v>
      </c>
    </row>
    <row r="7" spans="1:22" x14ac:dyDescent="0.2">
      <c r="B7" t="s">
        <v>110</v>
      </c>
      <c r="C7" s="45">
        <v>886679</v>
      </c>
      <c r="D7" s="45">
        <v>-639613</v>
      </c>
      <c r="E7" s="45">
        <v>247065</v>
      </c>
      <c r="F7" s="45">
        <v>-87952</v>
      </c>
      <c r="G7" s="45">
        <v>0</v>
      </c>
      <c r="H7" s="45">
        <v>125330</v>
      </c>
      <c r="I7" s="77">
        <f t="shared" ref="I7:I9" si="1">H7/$M$20*1000</f>
        <v>0.27361500350024387</v>
      </c>
      <c r="J7" s="45">
        <v>7891832</v>
      </c>
      <c r="K7" s="45">
        <v>15446955</v>
      </c>
      <c r="L7" s="45">
        <v>7555122</v>
      </c>
      <c r="M7" s="45">
        <v>15262466</v>
      </c>
      <c r="N7" s="45">
        <v>7555122</v>
      </c>
      <c r="O7" s="45">
        <v>0</v>
      </c>
      <c r="P7" s="45">
        <v>751977</v>
      </c>
      <c r="Q7" s="45">
        <v>5640650</v>
      </c>
      <c r="R7" s="45">
        <v>8803478</v>
      </c>
      <c r="S7" s="45">
        <v>3132691</v>
      </c>
      <c r="T7" s="45">
        <v>-15028</v>
      </c>
      <c r="U7" s="45">
        <v>-4090877</v>
      </c>
      <c r="V7" s="45">
        <v>-973214</v>
      </c>
    </row>
    <row r="8" spans="1:22" x14ac:dyDescent="0.2">
      <c r="B8" t="s">
        <v>109</v>
      </c>
      <c r="C8" s="45">
        <v>758977</v>
      </c>
      <c r="D8" s="45">
        <v>-462977</v>
      </c>
      <c r="E8" s="45">
        <v>296000</v>
      </c>
      <c r="F8" s="45">
        <v>-90563</v>
      </c>
      <c r="G8" s="45">
        <v>0</v>
      </c>
      <c r="H8" s="45">
        <v>165090</v>
      </c>
      <c r="I8" s="77">
        <f t="shared" si="1"/>
        <v>0.36041730573569986</v>
      </c>
      <c r="J8" s="45">
        <v>7995107</v>
      </c>
      <c r="K8" s="45">
        <v>20688690</v>
      </c>
      <c r="L8" s="45">
        <v>12693582</v>
      </c>
      <c r="M8" s="45">
        <v>20508174</v>
      </c>
      <c r="N8" s="45">
        <v>12693582</v>
      </c>
      <c r="O8" s="45">
        <v>0</v>
      </c>
      <c r="P8" s="45">
        <v>499632</v>
      </c>
      <c r="Q8" s="45">
        <v>6613864</v>
      </c>
      <c r="R8" s="45">
        <v>13199223</v>
      </c>
      <c r="S8" s="45">
        <v>362896</v>
      </c>
      <c r="T8" s="45">
        <v>-8628</v>
      </c>
      <c r="U8" s="45">
        <v>727065</v>
      </c>
      <c r="V8" s="45">
        <v>1081334</v>
      </c>
    </row>
    <row r="9" spans="1:22" x14ac:dyDescent="0.2">
      <c r="B9" t="s">
        <v>108</v>
      </c>
      <c r="C9" s="45">
        <v>1187789</v>
      </c>
      <c r="D9" s="45">
        <v>-761626</v>
      </c>
      <c r="E9" s="45">
        <v>426162</v>
      </c>
      <c r="F9" s="45">
        <v>-77905</v>
      </c>
      <c r="G9" s="45">
        <v>0</v>
      </c>
      <c r="H9" s="45">
        <v>279320</v>
      </c>
      <c r="I9" s="77">
        <f t="shared" si="1"/>
        <v>0.6097992721430473</v>
      </c>
      <c r="J9" s="45">
        <v>7830017</v>
      </c>
      <c r="K9" s="45">
        <v>19179811</v>
      </c>
      <c r="L9" s="45">
        <v>11349794</v>
      </c>
      <c r="M9" s="45">
        <v>18996907</v>
      </c>
      <c r="N9" s="45">
        <v>11349794</v>
      </c>
      <c r="O9" s="45">
        <v>0</v>
      </c>
      <c r="P9" s="45">
        <v>267869</v>
      </c>
      <c r="Q9" s="45">
        <v>5532530</v>
      </c>
      <c r="R9" s="45">
        <v>13125709</v>
      </c>
      <c r="S9" s="45">
        <v>5029906</v>
      </c>
      <c r="T9" s="45">
        <v>-1871</v>
      </c>
      <c r="U9" s="45">
        <v>-4216821</v>
      </c>
      <c r="V9" s="45">
        <v>811213</v>
      </c>
    </row>
    <row r="10" spans="1:22" x14ac:dyDescent="0.2">
      <c r="B10" t="s">
        <v>107</v>
      </c>
      <c r="C10" s="45">
        <v>1067998</v>
      </c>
      <c r="D10" s="45">
        <v>-622001</v>
      </c>
      <c r="E10" s="45">
        <v>445996</v>
      </c>
      <c r="F10" s="45">
        <v>-94346</v>
      </c>
      <c r="G10" s="45">
        <v>0</v>
      </c>
      <c r="H10" s="45">
        <v>282746</v>
      </c>
      <c r="I10" s="77">
        <f>H10/$M$20*1000</f>
        <v>0.61727876629442247</v>
      </c>
      <c r="J10" s="45">
        <v>7608069</v>
      </c>
      <c r="K10" s="45">
        <v>22793972</v>
      </c>
      <c r="L10" s="45">
        <v>15185902</v>
      </c>
      <c r="M10" s="45">
        <v>22610553</v>
      </c>
      <c r="N10" s="45">
        <v>15185902</v>
      </c>
      <c r="O10" s="45">
        <v>0</v>
      </c>
      <c r="P10" s="45">
        <v>0</v>
      </c>
      <c r="Q10" s="45">
        <v>4721317</v>
      </c>
      <c r="R10" s="45">
        <v>16776361</v>
      </c>
      <c r="S10" s="45">
        <v>-1793752</v>
      </c>
      <c r="T10" s="45">
        <v>-9743</v>
      </c>
      <c r="U10" s="45">
        <v>-673698</v>
      </c>
      <c r="V10" s="45">
        <v>-2477194</v>
      </c>
    </row>
    <row r="11" spans="1:22" x14ac:dyDescent="0.2">
      <c r="B11" t="s">
        <v>106</v>
      </c>
      <c r="C11" s="45">
        <v>1122361</v>
      </c>
      <c r="D11" s="45">
        <v>-758776</v>
      </c>
      <c r="E11" s="45">
        <v>363585</v>
      </c>
      <c r="F11" s="45">
        <v>-84841</v>
      </c>
      <c r="G11" s="45">
        <v>0</v>
      </c>
      <c r="H11" s="45">
        <v>223621</v>
      </c>
      <c r="I11" s="77"/>
      <c r="J11" s="45">
        <v>7325252</v>
      </c>
      <c r="K11" s="45">
        <v>24369103</v>
      </c>
      <c r="L11" s="45">
        <v>17043850</v>
      </c>
      <c r="M11" s="45">
        <v>24186710</v>
      </c>
      <c r="N11" s="45">
        <v>17043850</v>
      </c>
      <c r="O11" s="45">
        <v>0</v>
      </c>
      <c r="P11" s="45">
        <v>0</v>
      </c>
      <c r="Q11" s="45">
        <v>7198511</v>
      </c>
      <c r="R11" s="45">
        <v>16061760</v>
      </c>
      <c r="S11" s="45">
        <v>-603963</v>
      </c>
      <c r="T11" s="45">
        <v>-15410</v>
      </c>
      <c r="U11" s="45">
        <v>4283222</v>
      </c>
      <c r="V11" s="45">
        <v>3663849</v>
      </c>
    </row>
    <row r="12" spans="1:22" x14ac:dyDescent="0.2">
      <c r="B12" t="s">
        <v>105</v>
      </c>
      <c r="C12" s="45">
        <v>1093161</v>
      </c>
      <c r="D12" s="45">
        <v>-597111</v>
      </c>
      <c r="E12" s="45">
        <v>496049</v>
      </c>
      <c r="F12" s="45">
        <v>-98866</v>
      </c>
      <c r="G12" s="45">
        <v>0</v>
      </c>
      <c r="H12" s="45">
        <v>318451</v>
      </c>
      <c r="I12" s="77"/>
      <c r="J12" s="45">
        <v>5123860</v>
      </c>
      <c r="K12" s="45">
        <v>18881291</v>
      </c>
      <c r="L12" s="45">
        <v>13757431</v>
      </c>
      <c r="M12" s="45">
        <v>18706469</v>
      </c>
      <c r="N12" s="45">
        <v>13757431</v>
      </c>
      <c r="O12" s="45">
        <v>0</v>
      </c>
      <c r="P12" s="45">
        <v>0</v>
      </c>
      <c r="Q12" s="45">
        <v>3534662</v>
      </c>
      <c r="R12" s="45">
        <v>10766742</v>
      </c>
      <c r="S12" s="45">
        <v>-2307895</v>
      </c>
      <c r="T12" s="45">
        <v>-3508</v>
      </c>
      <c r="U12" s="45">
        <v>3918541</v>
      </c>
      <c r="V12" s="45">
        <v>1607138</v>
      </c>
    </row>
    <row r="13" spans="1:22" x14ac:dyDescent="0.2">
      <c r="B13" t="s">
        <v>104</v>
      </c>
      <c r="C13" s="45">
        <v>1081640</v>
      </c>
      <c r="D13" s="45">
        <v>-669652</v>
      </c>
      <c r="E13" s="45">
        <v>411987</v>
      </c>
      <c r="F13" s="45">
        <v>-60177</v>
      </c>
      <c r="G13" s="45">
        <v>0</v>
      </c>
      <c r="H13" s="45">
        <v>283183</v>
      </c>
      <c r="J13" s="45">
        <v>4805408</v>
      </c>
      <c r="K13" s="45">
        <v>15541038</v>
      </c>
      <c r="L13" s="45">
        <v>10735629</v>
      </c>
      <c r="M13" s="45">
        <v>15361126</v>
      </c>
      <c r="N13" s="45">
        <v>10735629</v>
      </c>
      <c r="O13" s="45">
        <v>0</v>
      </c>
      <c r="P13" s="45">
        <v>2068268</v>
      </c>
      <c r="Q13" s="45">
        <v>2127763</v>
      </c>
      <c r="R13" s="45">
        <v>11131341</v>
      </c>
      <c r="S13" s="45">
        <v>-485802</v>
      </c>
      <c r="T13" s="45">
        <v>-5264</v>
      </c>
      <c r="U13" s="45">
        <v>307110</v>
      </c>
      <c r="V13" s="45">
        <v>-183955</v>
      </c>
    </row>
    <row r="14" spans="1:22" x14ac:dyDescent="0.2">
      <c r="B14" t="s">
        <v>103</v>
      </c>
      <c r="C14" s="45">
        <v>1162949</v>
      </c>
      <c r="D14" s="45">
        <v>-709880</v>
      </c>
      <c r="E14" s="45">
        <v>453069</v>
      </c>
      <c r="F14" s="45">
        <v>-52927</v>
      </c>
      <c r="G14" s="45">
        <v>0</v>
      </c>
      <c r="H14" s="45">
        <v>321805</v>
      </c>
      <c r="J14" s="45">
        <v>4762167</v>
      </c>
      <c r="K14" s="45">
        <v>14961830</v>
      </c>
      <c r="L14" s="45">
        <v>10199662</v>
      </c>
      <c r="M14" s="45">
        <v>14780360</v>
      </c>
      <c r="N14" s="45">
        <v>10199662</v>
      </c>
      <c r="O14" s="45">
        <v>0</v>
      </c>
      <c r="P14" s="45">
        <v>1806628</v>
      </c>
      <c r="Q14" s="45">
        <v>2311719</v>
      </c>
      <c r="R14" s="45">
        <v>10625588</v>
      </c>
      <c r="S14" s="45">
        <v>527409</v>
      </c>
      <c r="T14" s="45">
        <v>-1305</v>
      </c>
      <c r="U14" s="45">
        <v>1578753</v>
      </c>
      <c r="V14" s="45">
        <v>2104858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2247906</v>
      </c>
      <c r="C18" s="26">
        <v>1297586</v>
      </c>
      <c r="D18" s="26">
        <f>VLOOKUP(A1,'2020'!A40:F210,6,FALSE)</f>
        <v>530452</v>
      </c>
      <c r="E18" s="26">
        <v>453507</v>
      </c>
      <c r="F18" s="4">
        <f>D18/E18</f>
        <v>1.1696666203608765</v>
      </c>
      <c r="G18" s="139">
        <v>0</v>
      </c>
      <c r="J18" s="6">
        <v>2020</v>
      </c>
      <c r="K18" s="17">
        <f>VLOOKUP(A1,'2020'!A40:B210,2,FALSE)</f>
        <v>3058823</v>
      </c>
      <c r="L18" s="17">
        <f>VLOOKUP(A1,'2020'!A40:C210,3,FALSE)</f>
        <v>4440354</v>
      </c>
      <c r="M18" s="23">
        <f>VLOOKUP(A1,'2020'!A40:D210,4,FALSE)</f>
        <v>305880000</v>
      </c>
      <c r="N18" s="6"/>
      <c r="O18" s="6"/>
    </row>
    <row r="19" spans="1:17" x14ac:dyDescent="0.2">
      <c r="A19" s="13">
        <v>2021</v>
      </c>
      <c r="B19" s="26">
        <f>VLOOKUP(A1,'2021'!A40:E210,5,FALSE)</f>
        <v>4460112</v>
      </c>
      <c r="C19" s="26">
        <v>2668634</v>
      </c>
      <c r="D19" s="26">
        <f>VLOOKUP(A1,'2021'!A40:F210,6,FALSE)</f>
        <v>1147062</v>
      </c>
      <c r="E19" s="26">
        <v>962646</v>
      </c>
      <c r="F19" s="4">
        <f>D19/E19</f>
        <v>1.1915719797308668</v>
      </c>
      <c r="G19" s="140"/>
      <c r="J19" s="6">
        <v>2021</v>
      </c>
      <c r="K19" s="17">
        <f>VLOOKUP(A1,'2021'!A40:B210,2,FALSE)</f>
        <v>4580523</v>
      </c>
      <c r="L19" s="17">
        <f>VLOOKUP(A1,'2021'!A40:C210,3,FALSE)</f>
        <v>7325252</v>
      </c>
      <c r="M19" s="23">
        <f>VLOOKUP(A1,'2021'!A40:D210,4,FALSE)</f>
        <v>458052367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3901444</v>
      </c>
      <c r="C20" s="26">
        <v>3593000</v>
      </c>
      <c r="D20" s="26">
        <f>VLOOKUP(A1,'2022'!A40:F210,6,FALSE)</f>
        <v>852487</v>
      </c>
      <c r="E20" s="26">
        <v>1202000</v>
      </c>
      <c r="F20" s="4">
        <f>D20/E20</f>
        <v>0.70922379367720467</v>
      </c>
      <c r="G20" s="140"/>
      <c r="J20" s="13">
        <v>2022</v>
      </c>
      <c r="K20" s="17">
        <f>VLOOKUP(A1,'2022'!A40:B210,2,FALSE)</f>
        <v>4580523</v>
      </c>
      <c r="L20" s="17">
        <f>VLOOKUP(A1,'2022'!A40:C210,3,FALSE)</f>
        <v>7891832</v>
      </c>
      <c r="M20" s="23">
        <f>VLOOKUP(A1,'2022'!A40:D210,4,FALSE)</f>
        <v>458052367</v>
      </c>
      <c r="N20" s="23"/>
      <c r="O20" s="6"/>
    </row>
    <row r="21" spans="1:17" x14ac:dyDescent="0.2">
      <c r="A21" s="13">
        <v>2023</v>
      </c>
      <c r="B21" s="3">
        <f>VLOOKUP(A1,'2023'!A40:E210,5,FALSE)</f>
        <v>2903163</v>
      </c>
      <c r="C21" s="3">
        <v>2338000</v>
      </c>
      <c r="D21" s="26">
        <f>VLOOKUP(A1,'2023'!A40:F210,6,FALSE)</f>
        <v>674358</v>
      </c>
      <c r="E21" s="3">
        <v>721000</v>
      </c>
      <c r="F21" s="4">
        <f>D21/E21</f>
        <v>0.93530929264909846</v>
      </c>
      <c r="G21" s="141"/>
      <c r="J21" s="13">
        <v>2023</v>
      </c>
      <c r="K21" s="17">
        <f>VLOOKUP(A1,'2023'!A40:B210,2,FALSE)</f>
        <v>4580523</v>
      </c>
      <c r="L21" s="17">
        <f>VLOOKUP(A1,'2023'!A40:C210,3,FALSE)</f>
        <v>8312085</v>
      </c>
      <c r="M21" s="23">
        <f>VLOOKUP(A1,'2023'!A40:D210,4,FALSE)</f>
        <v>458052367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E22+E22*G18</f>
        <v>0</v>
      </c>
      <c r="J22" s="13">
        <v>2024</v>
      </c>
      <c r="K22" s="17">
        <f>K21</f>
        <v>4580523</v>
      </c>
      <c r="L22" s="17">
        <f>L21</f>
        <v>8312085</v>
      </c>
      <c r="M22" s="23">
        <f>M21</f>
        <v>458052367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60">
        <v>48000</v>
      </c>
      <c r="D31" s="26">
        <f>VLOOKUP(B31,A18:D21,4,FALSE)</f>
        <v>1147062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1.4722246812447977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1.5740558327908389</v>
      </c>
      <c r="L32" s="13" t="e">
        <f>E22/N22*1000</f>
        <v>#DIV/0!</v>
      </c>
      <c r="N32" s="130" t="s">
        <v>71</v>
      </c>
      <c r="O32" s="131"/>
      <c r="P32" s="74">
        <f>K31*P26</f>
        <v>18.461697502809763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19.738660143197119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18.146584536697745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A9FB0-EABC-D44C-8261-E0AF9FE1EF63}">
  <sheetPr codeName="Sheet136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139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316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-9088</v>
      </c>
      <c r="D3" s="45">
        <v>275299</v>
      </c>
      <c r="E3" s="45">
        <v>266210</v>
      </c>
      <c r="F3" s="45">
        <v>-40551</v>
      </c>
      <c r="G3" s="45">
        <v>-14465</v>
      </c>
      <c r="H3" s="45">
        <v>178500</v>
      </c>
      <c r="I3" s="77">
        <f t="shared" ref="I3:I5" si="0">H3/$M$21*1000</f>
        <v>0.21951487267249487</v>
      </c>
      <c r="J3" s="45">
        <v>10263510</v>
      </c>
      <c r="K3" s="45">
        <v>11457206</v>
      </c>
      <c r="L3" s="45">
        <v>1193695</v>
      </c>
      <c r="M3" s="45">
        <v>11385434</v>
      </c>
      <c r="N3" s="45">
        <v>1120504</v>
      </c>
      <c r="O3" s="45">
        <v>0</v>
      </c>
      <c r="P3" s="45">
        <v>998117</v>
      </c>
      <c r="Q3" s="45">
        <v>851889</v>
      </c>
      <c r="R3" s="45">
        <v>9527907</v>
      </c>
      <c r="S3" s="45">
        <v>-1246708</v>
      </c>
      <c r="T3" s="45">
        <v>-8961</v>
      </c>
      <c r="U3" s="45">
        <v>496000</v>
      </c>
      <c r="V3" s="45">
        <v>-759670</v>
      </c>
    </row>
    <row r="4" spans="1:22" x14ac:dyDescent="0.2">
      <c r="B4" t="s">
        <v>21</v>
      </c>
      <c r="C4" s="45">
        <v>483629</v>
      </c>
      <c r="D4" s="45">
        <v>-207235</v>
      </c>
      <c r="E4" s="45">
        <v>276394</v>
      </c>
      <c r="F4" s="45">
        <v>-21905</v>
      </c>
      <c r="G4" s="45">
        <v>-8617</v>
      </c>
      <c r="H4" s="45">
        <v>198848</v>
      </c>
      <c r="I4" s="77">
        <f t="shared" si="0"/>
        <v>0.24453833838196223</v>
      </c>
      <c r="J4" s="45">
        <v>10111205</v>
      </c>
      <c r="K4" s="45">
        <v>10806424</v>
      </c>
      <c r="L4" s="45">
        <v>695219</v>
      </c>
      <c r="M4" s="45">
        <v>10750031</v>
      </c>
      <c r="N4" s="45">
        <v>633579</v>
      </c>
      <c r="O4" s="45">
        <v>0</v>
      </c>
      <c r="P4" s="45">
        <v>990880</v>
      </c>
      <c r="Q4" s="45">
        <v>1611559</v>
      </c>
      <c r="R4" s="45">
        <v>8109405</v>
      </c>
      <c r="S4" s="45">
        <v>1557999</v>
      </c>
      <c r="T4" s="45">
        <v>858</v>
      </c>
      <c r="U4" s="45">
        <v>-250000</v>
      </c>
      <c r="V4" s="45">
        <v>1308857</v>
      </c>
    </row>
    <row r="5" spans="1:22" x14ac:dyDescent="0.2">
      <c r="B5" t="s">
        <v>22</v>
      </c>
      <c r="C5" s="45">
        <v>308421</v>
      </c>
      <c r="D5" s="45">
        <v>-101264</v>
      </c>
      <c r="E5" s="45">
        <v>207156</v>
      </c>
      <c r="F5" s="45">
        <v>-20961</v>
      </c>
      <c r="G5" s="45">
        <v>-13626</v>
      </c>
      <c r="H5" s="45">
        <v>141020</v>
      </c>
      <c r="I5" s="77">
        <f t="shared" si="0"/>
        <v>0.17342289828725616</v>
      </c>
      <c r="J5" s="45">
        <v>9827727</v>
      </c>
      <c r="K5" s="45">
        <v>10771326</v>
      </c>
      <c r="L5" s="45">
        <v>943599</v>
      </c>
      <c r="M5" s="45">
        <v>10709302</v>
      </c>
      <c r="N5" s="45">
        <v>870607</v>
      </c>
      <c r="O5" s="45">
        <v>0</v>
      </c>
      <c r="P5" s="45">
        <v>1295957</v>
      </c>
      <c r="Q5" s="45">
        <v>302702</v>
      </c>
      <c r="R5" s="45">
        <v>9103794</v>
      </c>
      <c r="S5" s="45">
        <v>933100</v>
      </c>
      <c r="T5" s="45">
        <v>788</v>
      </c>
      <c r="U5" s="45">
        <v>-650000</v>
      </c>
      <c r="V5" s="45">
        <v>283888</v>
      </c>
    </row>
    <row r="6" spans="1:22" x14ac:dyDescent="0.2">
      <c r="B6" t="s">
        <v>23</v>
      </c>
      <c r="C6" s="45">
        <v>677107</v>
      </c>
      <c r="D6" s="45">
        <v>-573240</v>
      </c>
      <c r="E6" s="45">
        <v>103866</v>
      </c>
      <c r="F6" s="45">
        <v>-32108</v>
      </c>
      <c r="G6" s="45">
        <v>-22033</v>
      </c>
      <c r="H6" s="45">
        <v>40924</v>
      </c>
      <c r="I6" s="77">
        <f>H6/$M$21*1000</f>
        <v>5.0327320163860954E-2</v>
      </c>
      <c r="J6" s="45">
        <v>9516267</v>
      </c>
      <c r="K6" s="45">
        <v>11068281</v>
      </c>
      <c r="L6" s="45">
        <v>1552014</v>
      </c>
      <c r="M6" s="45">
        <v>11005091</v>
      </c>
      <c r="N6" s="45">
        <v>1476512</v>
      </c>
      <c r="O6" s="45">
        <v>0</v>
      </c>
      <c r="P6" s="45">
        <v>1535745</v>
      </c>
      <c r="Q6" s="45">
        <v>18813</v>
      </c>
      <c r="R6" s="45">
        <v>9431311</v>
      </c>
      <c r="S6" s="45">
        <v>-1250138</v>
      </c>
      <c r="T6" s="45">
        <v>289</v>
      </c>
      <c r="U6" s="45">
        <v>229000</v>
      </c>
      <c r="V6" s="45">
        <v>-1020848</v>
      </c>
    </row>
    <row r="7" spans="1:22" x14ac:dyDescent="0.2">
      <c r="B7" t="s">
        <v>110</v>
      </c>
      <c r="C7" s="45">
        <v>610482</v>
      </c>
      <c r="D7" s="45">
        <v>-375617</v>
      </c>
      <c r="E7" s="45">
        <v>234864</v>
      </c>
      <c r="F7" s="45">
        <v>-27664</v>
      </c>
      <c r="G7" s="45">
        <v>-32157</v>
      </c>
      <c r="H7" s="45">
        <v>142195</v>
      </c>
      <c r="I7" s="77">
        <f t="shared" ref="I7:I9" si="1">H7/$M$20*1000</f>
        <v>0.17486788414378382</v>
      </c>
      <c r="J7" s="45">
        <v>9435859</v>
      </c>
      <c r="K7" s="45">
        <v>10899625</v>
      </c>
      <c r="L7" s="45">
        <v>1463766</v>
      </c>
      <c r="M7" s="45">
        <v>10832351</v>
      </c>
      <c r="N7" s="45">
        <v>1364948</v>
      </c>
      <c r="O7" s="45">
        <v>0</v>
      </c>
      <c r="P7" s="45">
        <v>1504637</v>
      </c>
      <c r="Q7" s="45">
        <v>1039661</v>
      </c>
      <c r="R7" s="45">
        <v>8267384</v>
      </c>
      <c r="S7" s="45">
        <v>1003312</v>
      </c>
      <c r="T7" s="45">
        <v>-3730</v>
      </c>
      <c r="U7" s="45">
        <v>-499000</v>
      </c>
      <c r="V7" s="45">
        <v>500582</v>
      </c>
    </row>
    <row r="8" spans="1:22" x14ac:dyDescent="0.2">
      <c r="B8" t="s">
        <v>109</v>
      </c>
      <c r="C8" s="45">
        <v>297736</v>
      </c>
      <c r="D8" s="45">
        <v>-141007</v>
      </c>
      <c r="E8" s="45">
        <v>156728</v>
      </c>
      <c r="F8" s="45">
        <v>-21994</v>
      </c>
      <c r="G8" s="45">
        <v>-28622</v>
      </c>
      <c r="H8" s="45">
        <v>88254</v>
      </c>
      <c r="I8" s="77">
        <f t="shared" si="1"/>
        <v>0.10853258023999084</v>
      </c>
      <c r="J8" s="45">
        <v>9448048</v>
      </c>
      <c r="K8" s="45">
        <v>11369393</v>
      </c>
      <c r="L8" s="45">
        <v>1921344</v>
      </c>
      <c r="M8" s="45">
        <v>11304311</v>
      </c>
      <c r="N8" s="45">
        <v>1745913</v>
      </c>
      <c r="O8" s="45">
        <v>0</v>
      </c>
      <c r="P8" s="45">
        <v>1312416</v>
      </c>
      <c r="Q8" s="45">
        <v>539079</v>
      </c>
      <c r="R8" s="45">
        <v>9429652</v>
      </c>
      <c r="S8" s="45">
        <v>-1911946</v>
      </c>
      <c r="T8" s="45">
        <v>829</v>
      </c>
      <c r="U8" s="45">
        <v>110000</v>
      </c>
      <c r="V8" s="45">
        <v>-1801117</v>
      </c>
    </row>
    <row r="9" spans="1:22" x14ac:dyDescent="0.2">
      <c r="B9" t="s">
        <v>108</v>
      </c>
      <c r="C9" s="45">
        <v>-51479</v>
      </c>
      <c r="D9" s="45">
        <v>-361699</v>
      </c>
      <c r="E9" s="45">
        <v>-413179</v>
      </c>
      <c r="F9" s="45">
        <v>-32141</v>
      </c>
      <c r="G9" s="45">
        <v>-53722</v>
      </c>
      <c r="H9" s="45">
        <v>-397565</v>
      </c>
      <c r="I9" s="77">
        <f t="shared" si="1"/>
        <v>-0.48891557621311166</v>
      </c>
      <c r="J9" s="45">
        <v>9406856</v>
      </c>
      <c r="K9" s="45">
        <v>11220412</v>
      </c>
      <c r="L9" s="45">
        <v>1813556</v>
      </c>
      <c r="M9" s="45">
        <v>11152712</v>
      </c>
      <c r="N9" s="45">
        <v>1122468</v>
      </c>
      <c r="O9" s="45">
        <v>0</v>
      </c>
      <c r="P9" s="45">
        <v>1241495</v>
      </c>
      <c r="Q9" s="45">
        <v>2340196</v>
      </c>
      <c r="R9" s="45">
        <v>7566942</v>
      </c>
      <c r="S9" s="45">
        <v>451475</v>
      </c>
      <c r="T9" s="45">
        <v>-1793</v>
      </c>
      <c r="U9" s="45">
        <v>1033180</v>
      </c>
      <c r="V9" s="45">
        <v>1482863</v>
      </c>
    </row>
    <row r="10" spans="1:22" x14ac:dyDescent="0.2">
      <c r="B10" t="s">
        <v>107</v>
      </c>
      <c r="C10" s="45">
        <v>685729</v>
      </c>
      <c r="D10" s="45">
        <v>-210496</v>
      </c>
      <c r="E10" s="45">
        <v>475232</v>
      </c>
      <c r="F10" s="45">
        <v>-16437</v>
      </c>
      <c r="G10" s="45">
        <v>-48786</v>
      </c>
      <c r="H10" s="45">
        <v>329332</v>
      </c>
      <c r="I10" s="77">
        <f>H10/$M$20*1000</f>
        <v>0.40500432519315449</v>
      </c>
      <c r="J10" s="45">
        <v>6427587</v>
      </c>
      <c r="K10" s="45">
        <v>11774991</v>
      </c>
      <c r="L10" s="45">
        <v>5347403</v>
      </c>
      <c r="M10" s="45">
        <v>11707227</v>
      </c>
      <c r="N10" s="45">
        <v>4684115</v>
      </c>
      <c r="O10" s="45">
        <v>0</v>
      </c>
      <c r="P10" s="45">
        <v>925376</v>
      </c>
      <c r="Q10" s="45">
        <v>857333</v>
      </c>
      <c r="R10" s="45">
        <v>9900053</v>
      </c>
      <c r="S10" s="45">
        <v>-273611</v>
      </c>
      <c r="T10" s="45">
        <v>911</v>
      </c>
      <c r="U10" s="45">
        <v>478000</v>
      </c>
      <c r="V10" s="45">
        <v>205299</v>
      </c>
    </row>
    <row r="11" spans="1:22" x14ac:dyDescent="0.2">
      <c r="B11" t="s">
        <v>106</v>
      </c>
      <c r="C11" s="45">
        <v>1142771</v>
      </c>
      <c r="D11" s="45">
        <v>-261133</v>
      </c>
      <c r="E11" s="45">
        <v>881637</v>
      </c>
      <c r="F11" s="45">
        <v>-112052</v>
      </c>
      <c r="G11" s="45">
        <v>-46577</v>
      </c>
      <c r="H11" s="45">
        <v>569061</v>
      </c>
      <c r="I11" s="77"/>
      <c r="J11" s="45">
        <v>6055579</v>
      </c>
      <c r="K11" s="45">
        <v>10910883</v>
      </c>
      <c r="L11" s="45">
        <v>4855303</v>
      </c>
      <c r="M11" s="45">
        <v>10839040</v>
      </c>
      <c r="N11" s="45">
        <v>4204719</v>
      </c>
      <c r="O11" s="45">
        <v>0</v>
      </c>
      <c r="P11" s="45">
        <v>38853</v>
      </c>
      <c r="Q11" s="45">
        <v>652033</v>
      </c>
      <c r="R11" s="45">
        <v>9220327</v>
      </c>
      <c r="S11" s="45">
        <v>-1278343</v>
      </c>
      <c r="T11" s="45">
        <v>-9744</v>
      </c>
      <c r="U11" s="45">
        <v>1352096</v>
      </c>
      <c r="V11" s="45">
        <v>64008</v>
      </c>
    </row>
    <row r="12" spans="1:22" x14ac:dyDescent="0.2">
      <c r="B12" t="s">
        <v>105</v>
      </c>
      <c r="C12" s="45">
        <v>564922</v>
      </c>
      <c r="D12" s="45">
        <v>-212213</v>
      </c>
      <c r="E12" s="45">
        <v>352708</v>
      </c>
      <c r="F12" s="45">
        <v>-8942</v>
      </c>
      <c r="G12" s="45">
        <v>-38386</v>
      </c>
      <c r="H12" s="45">
        <v>246413</v>
      </c>
      <c r="I12" s="77"/>
      <c r="J12" s="45">
        <v>4095294</v>
      </c>
      <c r="K12" s="45">
        <v>10031334</v>
      </c>
      <c r="L12" s="45">
        <v>5936040</v>
      </c>
      <c r="M12" s="45">
        <v>9968200</v>
      </c>
      <c r="N12" s="45">
        <v>5235216</v>
      </c>
      <c r="O12" s="45">
        <v>0</v>
      </c>
      <c r="P12" s="45">
        <v>70428</v>
      </c>
      <c r="Q12" s="45">
        <v>588025</v>
      </c>
      <c r="R12" s="45">
        <v>7334350</v>
      </c>
      <c r="S12" s="45">
        <v>-419696</v>
      </c>
      <c r="T12" s="45">
        <v>376</v>
      </c>
      <c r="U12" s="45">
        <v>509973</v>
      </c>
      <c r="V12" s="45">
        <v>90653</v>
      </c>
    </row>
    <row r="13" spans="1:22" x14ac:dyDescent="0.2">
      <c r="B13" t="s">
        <v>104</v>
      </c>
      <c r="C13" s="45">
        <v>594915</v>
      </c>
      <c r="D13" s="45">
        <v>-148769</v>
      </c>
      <c r="E13" s="45">
        <v>446146</v>
      </c>
      <c r="F13" s="45">
        <v>-30887</v>
      </c>
      <c r="G13" s="45">
        <v>-32488</v>
      </c>
      <c r="H13" s="45">
        <v>309998</v>
      </c>
      <c r="J13" s="45">
        <v>4349570</v>
      </c>
      <c r="K13" s="45">
        <v>9733704</v>
      </c>
      <c r="L13" s="45">
        <v>5384133</v>
      </c>
      <c r="M13" s="45">
        <v>9667462</v>
      </c>
      <c r="N13" s="45">
        <v>4547504</v>
      </c>
      <c r="O13" s="45">
        <v>0</v>
      </c>
      <c r="P13" s="45">
        <v>916467</v>
      </c>
      <c r="Q13" s="45">
        <v>529444</v>
      </c>
      <c r="R13" s="45">
        <v>8214447</v>
      </c>
      <c r="S13" s="45">
        <v>-2021439</v>
      </c>
      <c r="T13" s="45">
        <v>1040</v>
      </c>
      <c r="U13" s="45">
        <v>2083998</v>
      </c>
      <c r="V13" s="45">
        <v>63599</v>
      </c>
    </row>
    <row r="14" spans="1:22" x14ac:dyDescent="0.2">
      <c r="B14" t="s">
        <v>103</v>
      </c>
      <c r="C14" s="45">
        <v>592707</v>
      </c>
      <c r="D14" s="45">
        <v>-210785</v>
      </c>
      <c r="E14" s="45">
        <v>381922</v>
      </c>
      <c r="F14" s="45">
        <v>-13045</v>
      </c>
      <c r="G14" s="45">
        <v>-31611</v>
      </c>
      <c r="H14" s="45">
        <v>270812</v>
      </c>
      <c r="J14" s="45">
        <v>3720694</v>
      </c>
      <c r="K14" s="45">
        <v>6734431</v>
      </c>
      <c r="L14" s="45">
        <v>3013736</v>
      </c>
      <c r="M14" s="45">
        <v>6664855</v>
      </c>
      <c r="N14" s="45">
        <v>2263057</v>
      </c>
      <c r="O14" s="45">
        <v>0</v>
      </c>
      <c r="P14" s="45">
        <v>920012</v>
      </c>
      <c r="Q14" s="45">
        <v>465844</v>
      </c>
      <c r="R14" s="45">
        <v>5271785</v>
      </c>
      <c r="S14" s="45">
        <v>606733</v>
      </c>
      <c r="T14" s="45">
        <v>38</v>
      </c>
      <c r="U14" s="45">
        <v>-794001</v>
      </c>
      <c r="V14" s="45">
        <v>-187229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1805024</v>
      </c>
      <c r="C18" s="26">
        <v>1120000</v>
      </c>
      <c r="D18" s="26">
        <f>VLOOKUP(A1,'2020'!A40:F210,6,FALSE)</f>
        <v>754312</v>
      </c>
      <c r="E18" s="26">
        <v>256000</v>
      </c>
      <c r="F18" s="4">
        <f>D18/E18</f>
        <v>2.94653125</v>
      </c>
      <c r="G18" s="139">
        <v>0</v>
      </c>
      <c r="J18" s="6">
        <v>2020</v>
      </c>
      <c r="K18" s="17">
        <f>VLOOKUP(A1,'2020'!A40:B210,2,FALSE)</f>
        <v>0</v>
      </c>
      <c r="L18" s="17">
        <f>VLOOKUP(A1,'2020'!A40:C210,3,FALSE)</f>
        <v>0</v>
      </c>
      <c r="M18" s="23">
        <f>VLOOKUP(A1,'2020'!A40:D210,4,FALSE)</f>
        <v>207270000</v>
      </c>
      <c r="N18" s="6"/>
      <c r="O18" s="6"/>
    </row>
    <row r="19" spans="1:17" x14ac:dyDescent="0.2">
      <c r="A19" s="13">
        <v>2021</v>
      </c>
      <c r="B19" s="26">
        <f>VLOOKUP(A1,'2021'!A40:E210,5,FALSE)</f>
        <v>2895317</v>
      </c>
      <c r="C19" s="26">
        <v>1886700</v>
      </c>
      <c r="D19" s="26">
        <f>VLOOKUP(A1,'2021'!A40:F210,6,FALSE)</f>
        <v>1396285</v>
      </c>
      <c r="E19" s="26">
        <v>600800</v>
      </c>
      <c r="F19" s="4">
        <f>D19/E19</f>
        <v>2.3240429427430094</v>
      </c>
      <c r="G19" s="140"/>
      <c r="J19" s="6">
        <v>2021</v>
      </c>
      <c r="K19" s="17">
        <f>VLOOKUP(A1,'2021'!A40:B210,2,FALSE)</f>
        <v>3742322</v>
      </c>
      <c r="L19" s="17">
        <f>VLOOKUP(A1,'2021'!A40:C210,3,FALSE)</f>
        <v>6055579</v>
      </c>
      <c r="M19" s="23">
        <f>VLOOKUP(A1,'2021'!A40:D210,4,FALSE)</f>
        <v>374232283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1542468</v>
      </c>
      <c r="C20" s="26">
        <v>3428200</v>
      </c>
      <c r="D20" s="26">
        <f>VLOOKUP(A1,'2022'!A40:F210,6,FALSE)</f>
        <v>162216</v>
      </c>
      <c r="E20" s="26">
        <v>1625000</v>
      </c>
      <c r="F20" s="4">
        <f>D20/E20</f>
        <v>9.9825230769230763E-2</v>
      </c>
      <c r="G20" s="140"/>
      <c r="J20" s="13">
        <v>2022</v>
      </c>
      <c r="K20" s="17">
        <f>VLOOKUP(A1,'2022'!A40:B210,2,FALSE)</f>
        <v>8131567</v>
      </c>
      <c r="L20" s="17">
        <f>VLOOKUP(A1,'2022'!A40:C210,3,FALSE)</f>
        <v>9435859</v>
      </c>
      <c r="M20" s="23">
        <f>VLOOKUP(A1,'2022'!A40:D210,4,FALSE)</f>
        <v>813156748</v>
      </c>
      <c r="N20" s="23"/>
      <c r="O20" s="6"/>
    </row>
    <row r="21" spans="1:17" x14ac:dyDescent="0.2">
      <c r="A21" s="13">
        <v>2023</v>
      </c>
      <c r="B21" s="3">
        <f>VLOOKUP(A1,'2023'!A40:E210,5,FALSE)</f>
        <v>1460069</v>
      </c>
      <c r="C21" s="3">
        <v>1942200</v>
      </c>
      <c r="D21" s="26">
        <f>VLOOKUP(A1,'2023'!A40:F210,6,FALSE)</f>
        <v>559293</v>
      </c>
      <c r="E21" s="3">
        <v>882700</v>
      </c>
      <c r="F21" s="4">
        <f>D21/E21</f>
        <v>0.63361617763679623</v>
      </c>
      <c r="G21" s="141"/>
      <c r="J21" s="13">
        <v>2023</v>
      </c>
      <c r="K21" s="17">
        <f>VLOOKUP(A1,'2023'!A40:B210,2,FALSE)</f>
        <v>8131567</v>
      </c>
      <c r="L21" s="17">
        <f>VLOOKUP(A1,'2023'!A40:C210,3,FALSE)</f>
        <v>10263510</v>
      </c>
      <c r="M21" s="23">
        <f>VLOOKUP(A1,'2023'!A40:D210,4,FALSE)</f>
        <v>813156748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E22+E22*G18</f>
        <v>0</v>
      </c>
      <c r="J22" s="13">
        <v>2024</v>
      </c>
      <c r="K22" s="17">
        <f>K21</f>
        <v>8131567</v>
      </c>
      <c r="L22" s="17">
        <f>L21</f>
        <v>10263510</v>
      </c>
      <c r="M22" s="23">
        <f>M21</f>
        <v>813156748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60">
        <v>29500</v>
      </c>
      <c r="D31" s="26">
        <f>VLOOKUP(B31,A18:D21,4,FALSE)</f>
        <v>1396285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0.68780342950557416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1.0855225664314354</v>
      </c>
      <c r="L32" s="13" t="e">
        <f>E22/N22*1000</f>
        <v>#DIV/0!</v>
      </c>
      <c r="N32" s="130" t="s">
        <v>71</v>
      </c>
      <c r="O32" s="131"/>
      <c r="P32" s="74">
        <f>K31*P26</f>
        <v>8.6250550059998989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13.612452983050199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12.621811262396362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CED84-C7DE-EC43-A53A-496F3DC5B0A3}">
  <sheetPr codeName="Sheet137"/>
  <dimension ref="A1:V37"/>
  <sheetViews>
    <sheetView topLeftCell="A2"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273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316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311140</v>
      </c>
      <c r="D3" s="45">
        <v>-132942</v>
      </c>
      <c r="E3" s="45">
        <v>178197</v>
      </c>
      <c r="F3" s="45">
        <v>-43744</v>
      </c>
      <c r="G3" s="45">
        <v>-73495</v>
      </c>
      <c r="H3" s="45">
        <v>32645</v>
      </c>
      <c r="I3" s="77">
        <f t="shared" ref="I3:I5" si="0">H3/$M$21*1000</f>
        <v>0.21947943189969396</v>
      </c>
      <c r="J3" s="45">
        <v>2038115</v>
      </c>
      <c r="K3" s="45">
        <v>8559461</v>
      </c>
      <c r="L3" s="45">
        <v>6521346</v>
      </c>
      <c r="M3" s="45">
        <v>8449043</v>
      </c>
      <c r="N3" s="45">
        <v>6495275</v>
      </c>
      <c r="O3" s="45">
        <v>0</v>
      </c>
      <c r="P3" s="45">
        <v>554043</v>
      </c>
      <c r="Q3" s="45">
        <v>424853</v>
      </c>
      <c r="R3" s="45">
        <v>7460526</v>
      </c>
      <c r="S3" s="45">
        <v>-670088</v>
      </c>
      <c r="T3" s="45">
        <v>-17825</v>
      </c>
      <c r="U3" s="45">
        <v>769002</v>
      </c>
      <c r="V3" s="45">
        <v>81088</v>
      </c>
    </row>
    <row r="4" spans="1:22" x14ac:dyDescent="0.2">
      <c r="B4" t="s">
        <v>21</v>
      </c>
      <c r="C4" s="45">
        <v>255754</v>
      </c>
      <c r="D4" s="45">
        <v>-68705</v>
      </c>
      <c r="E4" s="45">
        <v>187048</v>
      </c>
      <c r="F4" s="45">
        <v>-33193</v>
      </c>
      <c r="G4" s="45">
        <v>-81243</v>
      </c>
      <c r="H4" s="45">
        <v>67683</v>
      </c>
      <c r="I4" s="77">
        <f t="shared" si="0"/>
        <v>0.45504752302854912</v>
      </c>
      <c r="J4" s="45">
        <v>2005469</v>
      </c>
      <c r="K4" s="45">
        <v>8194781</v>
      </c>
      <c r="L4" s="45">
        <v>6189312</v>
      </c>
      <c r="M4" s="45">
        <v>8104398</v>
      </c>
      <c r="N4" s="45">
        <v>6169636</v>
      </c>
      <c r="O4" s="45">
        <v>0</v>
      </c>
      <c r="P4" s="45">
        <v>207255</v>
      </c>
      <c r="Q4" s="45">
        <v>343764</v>
      </c>
      <c r="R4" s="45">
        <v>7043287</v>
      </c>
      <c r="S4" s="45">
        <v>-925156</v>
      </c>
      <c r="T4" s="45">
        <v>357</v>
      </c>
      <c r="U4" s="45">
        <v>897333</v>
      </c>
      <c r="V4" s="45">
        <v>-27465</v>
      </c>
    </row>
    <row r="5" spans="1:22" x14ac:dyDescent="0.2">
      <c r="B5" t="s">
        <v>22</v>
      </c>
      <c r="C5" s="45">
        <v>378769</v>
      </c>
      <c r="D5" s="45">
        <v>-165569</v>
      </c>
      <c r="E5" s="45">
        <v>213200</v>
      </c>
      <c r="F5" s="45">
        <v>-27157</v>
      </c>
      <c r="G5" s="45">
        <v>-83241</v>
      </c>
      <c r="H5" s="45">
        <v>76475</v>
      </c>
      <c r="I5" s="77">
        <f t="shared" si="0"/>
        <v>0.51415805037614015</v>
      </c>
      <c r="J5" s="45">
        <v>1937785</v>
      </c>
      <c r="K5" s="45">
        <v>7021397</v>
      </c>
      <c r="L5" s="45">
        <v>5083612</v>
      </c>
      <c r="M5" s="45">
        <v>6943960</v>
      </c>
      <c r="N5" s="45">
        <v>5056649</v>
      </c>
      <c r="O5" s="45">
        <v>0</v>
      </c>
      <c r="P5" s="45">
        <v>183647</v>
      </c>
      <c r="Q5" s="45">
        <v>366294</v>
      </c>
      <c r="R5" s="45">
        <v>6136486</v>
      </c>
      <c r="S5" s="45">
        <v>-556455</v>
      </c>
      <c r="T5" s="45">
        <v>-13779</v>
      </c>
      <c r="U5" s="45">
        <v>246415</v>
      </c>
      <c r="V5" s="45">
        <v>-323818</v>
      </c>
    </row>
    <row r="6" spans="1:22" x14ac:dyDescent="0.2">
      <c r="B6" t="s">
        <v>23</v>
      </c>
      <c r="C6" s="45">
        <v>199016</v>
      </c>
      <c r="D6" s="45">
        <v>-86549</v>
      </c>
      <c r="E6" s="45">
        <v>112467</v>
      </c>
      <c r="F6" s="45">
        <v>-19337</v>
      </c>
      <c r="G6" s="45">
        <v>-69333</v>
      </c>
      <c r="H6" s="45">
        <v>10776</v>
      </c>
      <c r="I6" s="77">
        <f>H6/$M$21*1000</f>
        <v>7.2449390661697102E-2</v>
      </c>
      <c r="J6" s="45">
        <v>1867765</v>
      </c>
      <c r="K6" s="45">
        <v>6406208</v>
      </c>
      <c r="L6" s="45">
        <v>4538442</v>
      </c>
      <c r="M6" s="45">
        <v>6333870</v>
      </c>
      <c r="N6" s="45">
        <v>4497215</v>
      </c>
      <c r="O6" s="45">
        <v>0</v>
      </c>
      <c r="P6" s="45">
        <v>206629</v>
      </c>
      <c r="Q6" s="45">
        <v>695048</v>
      </c>
      <c r="R6" s="45">
        <v>5424242</v>
      </c>
      <c r="S6" s="45">
        <v>-833271</v>
      </c>
      <c r="T6" s="45">
        <v>-65</v>
      </c>
      <c r="U6" s="45">
        <v>1370038</v>
      </c>
      <c r="V6" s="45">
        <v>536701</v>
      </c>
    </row>
    <row r="7" spans="1:22" x14ac:dyDescent="0.2">
      <c r="B7" t="s">
        <v>110</v>
      </c>
      <c r="C7" s="45">
        <v>191952</v>
      </c>
      <c r="D7" s="45">
        <v>-97620</v>
      </c>
      <c r="E7" s="45">
        <v>94332</v>
      </c>
      <c r="F7" s="45">
        <v>-36200</v>
      </c>
      <c r="G7" s="45">
        <v>-54060</v>
      </c>
      <c r="H7" s="45">
        <v>-3304</v>
      </c>
      <c r="I7" s="77">
        <f t="shared" ref="I7:I9" si="1">H7/$M$20*1000</f>
        <v>-2.2213510277120197E-2</v>
      </c>
      <c r="J7" s="45">
        <v>1854319</v>
      </c>
      <c r="K7" s="45">
        <v>5036970</v>
      </c>
      <c r="L7" s="45">
        <v>3182650</v>
      </c>
      <c r="M7" s="45">
        <v>4961835</v>
      </c>
      <c r="N7" s="45">
        <v>3136567</v>
      </c>
      <c r="O7" s="45">
        <v>0</v>
      </c>
      <c r="P7" s="45">
        <v>67985</v>
      </c>
      <c r="Q7" s="45">
        <v>126346</v>
      </c>
      <c r="R7" s="45">
        <v>4756155</v>
      </c>
      <c r="S7" s="45">
        <v>229343</v>
      </c>
      <c r="T7" s="45">
        <v>-628</v>
      </c>
      <c r="U7" s="45">
        <v>-198198</v>
      </c>
      <c r="V7" s="45">
        <v>30516</v>
      </c>
    </row>
    <row r="8" spans="1:22" x14ac:dyDescent="0.2">
      <c r="B8" t="s">
        <v>109</v>
      </c>
      <c r="C8" s="45">
        <v>143956</v>
      </c>
      <c r="D8" s="45">
        <v>-55500</v>
      </c>
      <c r="E8" s="45">
        <v>88456</v>
      </c>
      <c r="F8" s="45">
        <v>-18803</v>
      </c>
      <c r="G8" s="45">
        <v>-45574</v>
      </c>
      <c r="H8" s="45">
        <v>13264</v>
      </c>
      <c r="I8" s="77">
        <f t="shared" si="1"/>
        <v>8.9176755543499478E-2</v>
      </c>
      <c r="J8" s="45">
        <v>1859631</v>
      </c>
      <c r="K8" s="45">
        <v>5673231</v>
      </c>
      <c r="L8" s="45">
        <v>3813600</v>
      </c>
      <c r="M8" s="45">
        <v>5595967</v>
      </c>
      <c r="N8" s="45">
        <v>3760283</v>
      </c>
      <c r="O8" s="45">
        <v>0</v>
      </c>
      <c r="P8" s="45">
        <v>101345</v>
      </c>
      <c r="Q8" s="45">
        <v>95830</v>
      </c>
      <c r="R8" s="45">
        <v>4941049</v>
      </c>
      <c r="S8" s="45">
        <v>191154</v>
      </c>
      <c r="T8" s="45">
        <v>-4413</v>
      </c>
      <c r="U8" s="45">
        <v>-229584</v>
      </c>
      <c r="V8" s="45">
        <v>-42844</v>
      </c>
    </row>
    <row r="9" spans="1:22" x14ac:dyDescent="0.2">
      <c r="B9" t="s">
        <v>108</v>
      </c>
      <c r="C9" s="45">
        <v>309804</v>
      </c>
      <c r="D9" s="45">
        <v>-239375</v>
      </c>
      <c r="E9" s="45">
        <v>70428</v>
      </c>
      <c r="F9" s="45">
        <v>-17203</v>
      </c>
      <c r="G9" s="45">
        <v>-42693</v>
      </c>
      <c r="H9" s="45">
        <v>3503</v>
      </c>
      <c r="I9" s="77">
        <f t="shared" si="1"/>
        <v>2.3551430538968535E-2</v>
      </c>
      <c r="J9" s="45">
        <v>1848028</v>
      </c>
      <c r="K9" s="45">
        <v>6236223</v>
      </c>
      <c r="L9" s="45">
        <v>4388195</v>
      </c>
      <c r="M9" s="45">
        <v>6164772</v>
      </c>
      <c r="N9" s="45">
        <v>4330605</v>
      </c>
      <c r="O9" s="45">
        <v>0</v>
      </c>
      <c r="P9" s="45">
        <v>90141</v>
      </c>
      <c r="Q9" s="45">
        <v>138674</v>
      </c>
      <c r="R9" s="45">
        <v>5140349</v>
      </c>
      <c r="S9" s="45">
        <v>775210</v>
      </c>
      <c r="T9" s="45">
        <v>-1513</v>
      </c>
      <c r="U9" s="45">
        <v>-900771</v>
      </c>
      <c r="V9" s="45">
        <v>-127073</v>
      </c>
    </row>
    <row r="10" spans="1:22" x14ac:dyDescent="0.2">
      <c r="B10" t="s">
        <v>107</v>
      </c>
      <c r="C10" s="45">
        <v>226441</v>
      </c>
      <c r="D10" s="45">
        <v>-83771</v>
      </c>
      <c r="E10" s="45">
        <v>142669</v>
      </c>
      <c r="F10" s="45">
        <v>-17583</v>
      </c>
      <c r="G10" s="45">
        <v>-47400</v>
      </c>
      <c r="H10" s="45">
        <v>57604</v>
      </c>
      <c r="I10" s="77">
        <f>H10/$M$20*1000</f>
        <v>0.38728421489201931</v>
      </c>
      <c r="J10" s="45">
        <v>1852031</v>
      </c>
      <c r="K10" s="45">
        <v>7736635</v>
      </c>
      <c r="L10" s="45">
        <v>5884603</v>
      </c>
      <c r="M10" s="45">
        <v>7663157</v>
      </c>
      <c r="N10" s="45">
        <v>5817027</v>
      </c>
      <c r="O10" s="45">
        <v>0</v>
      </c>
      <c r="P10" s="45">
        <v>170990</v>
      </c>
      <c r="Q10" s="45">
        <v>265748</v>
      </c>
      <c r="R10" s="45">
        <v>5894440</v>
      </c>
      <c r="S10" s="45">
        <v>-349949</v>
      </c>
      <c r="T10" s="45">
        <v>1483</v>
      </c>
      <c r="U10" s="45">
        <v>277629</v>
      </c>
      <c r="V10" s="45">
        <v>-70836</v>
      </c>
    </row>
    <row r="11" spans="1:22" x14ac:dyDescent="0.2">
      <c r="B11" t="s">
        <v>106</v>
      </c>
      <c r="C11" s="45">
        <v>450157</v>
      </c>
      <c r="D11" s="45">
        <v>-133289</v>
      </c>
      <c r="E11" s="45">
        <v>316868</v>
      </c>
      <c r="F11" s="45">
        <v>-33229</v>
      </c>
      <c r="G11" s="45">
        <v>-38209</v>
      </c>
      <c r="H11" s="45">
        <v>189789</v>
      </c>
      <c r="I11" s="77"/>
      <c r="J11" s="45">
        <v>1811808</v>
      </c>
      <c r="K11" s="45">
        <v>6685686</v>
      </c>
      <c r="L11" s="45">
        <v>4873877</v>
      </c>
      <c r="M11" s="45">
        <v>6610378</v>
      </c>
      <c r="N11" s="45">
        <v>4796207</v>
      </c>
      <c r="O11" s="45">
        <v>0</v>
      </c>
      <c r="P11" s="45">
        <v>76086</v>
      </c>
      <c r="Q11" s="45">
        <v>336585</v>
      </c>
      <c r="R11" s="45">
        <v>5607671</v>
      </c>
      <c r="S11" s="45">
        <v>-501876</v>
      </c>
      <c r="T11" s="45">
        <v>283</v>
      </c>
      <c r="U11" s="45">
        <v>790971</v>
      </c>
      <c r="V11" s="45">
        <v>289378</v>
      </c>
    </row>
    <row r="12" spans="1:22" x14ac:dyDescent="0.2">
      <c r="B12" t="s">
        <v>105</v>
      </c>
      <c r="C12" s="45">
        <v>201344</v>
      </c>
      <c r="D12" s="45">
        <v>-110949</v>
      </c>
      <c r="E12" s="45">
        <v>90394</v>
      </c>
      <c r="F12" s="45">
        <v>-14869</v>
      </c>
      <c r="G12" s="45">
        <v>-34462</v>
      </c>
      <c r="H12" s="45">
        <v>30011</v>
      </c>
      <c r="I12" s="77"/>
      <c r="J12" s="45">
        <v>1622019</v>
      </c>
      <c r="K12" s="45">
        <v>5517815</v>
      </c>
      <c r="L12" s="45">
        <v>3895796</v>
      </c>
      <c r="M12" s="45">
        <v>5440393</v>
      </c>
      <c r="N12" s="45">
        <v>3832165</v>
      </c>
      <c r="O12" s="45">
        <v>0</v>
      </c>
      <c r="P12" s="45">
        <v>84443</v>
      </c>
      <c r="Q12" s="45">
        <v>47206</v>
      </c>
      <c r="R12" s="45">
        <v>4874616</v>
      </c>
      <c r="S12" s="45">
        <v>-535520</v>
      </c>
      <c r="T12" s="45">
        <v>195</v>
      </c>
      <c r="U12" s="45">
        <v>477326</v>
      </c>
      <c r="V12" s="45">
        <v>-57997</v>
      </c>
    </row>
    <row r="13" spans="1:22" x14ac:dyDescent="0.2">
      <c r="B13" t="s">
        <v>104</v>
      </c>
      <c r="C13" s="45">
        <v>254829</v>
      </c>
      <c r="D13" s="45">
        <v>-39784</v>
      </c>
      <c r="E13" s="45">
        <v>215045</v>
      </c>
      <c r="F13" s="45">
        <v>-20172</v>
      </c>
      <c r="G13" s="45">
        <v>-31164</v>
      </c>
      <c r="H13" s="45">
        <v>126805</v>
      </c>
      <c r="J13" s="45">
        <v>1592007</v>
      </c>
      <c r="K13" s="45">
        <v>5145501</v>
      </c>
      <c r="L13" s="45">
        <v>3553494</v>
      </c>
      <c r="M13" s="45">
        <v>5065915</v>
      </c>
      <c r="N13" s="45">
        <v>3490554</v>
      </c>
      <c r="O13" s="45">
        <v>0</v>
      </c>
      <c r="P13" s="45">
        <v>91188</v>
      </c>
      <c r="Q13" s="45">
        <v>143263</v>
      </c>
      <c r="R13" s="45">
        <v>4469748</v>
      </c>
      <c r="S13" s="45">
        <v>244926</v>
      </c>
      <c r="T13" s="45">
        <v>-451</v>
      </c>
      <c r="U13" s="45">
        <v>-164908</v>
      </c>
      <c r="V13" s="45">
        <v>79566</v>
      </c>
    </row>
    <row r="14" spans="1:22" x14ac:dyDescent="0.2">
      <c r="B14" t="s">
        <v>103</v>
      </c>
      <c r="C14" s="45">
        <v>158221</v>
      </c>
      <c r="D14" s="45">
        <v>-64705</v>
      </c>
      <c r="E14" s="45">
        <v>93515</v>
      </c>
      <c r="F14" s="45">
        <v>-13704</v>
      </c>
      <c r="G14" s="45">
        <v>-28208</v>
      </c>
      <c r="H14" s="45">
        <v>39896</v>
      </c>
      <c r="J14" s="45">
        <v>1477336</v>
      </c>
      <c r="K14" s="45">
        <v>4941741</v>
      </c>
      <c r="L14" s="45">
        <v>3464405</v>
      </c>
      <c r="M14" s="45">
        <v>4860430</v>
      </c>
      <c r="N14" s="45">
        <v>3413834</v>
      </c>
      <c r="O14" s="45">
        <v>0</v>
      </c>
      <c r="P14" s="45">
        <v>132729</v>
      </c>
      <c r="Q14" s="45">
        <v>63696</v>
      </c>
      <c r="R14" s="45">
        <v>4285718</v>
      </c>
      <c r="S14" s="45">
        <v>-805062</v>
      </c>
      <c r="T14" s="45">
        <v>818</v>
      </c>
      <c r="U14" s="45">
        <v>846011</v>
      </c>
      <c r="V14" s="45">
        <v>41767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0</v>
      </c>
      <c r="C18" s="26">
        <v>2382000</v>
      </c>
      <c r="D18" s="26">
        <f>VLOOKUP(A1,'2020'!A40:F210,6,FALSE)</f>
        <v>0</v>
      </c>
      <c r="E18" s="26">
        <v>229000</v>
      </c>
      <c r="F18" s="4">
        <f>D18/E18</f>
        <v>0</v>
      </c>
      <c r="G18" s="139">
        <v>0</v>
      </c>
      <c r="J18" s="6">
        <v>2020</v>
      </c>
      <c r="K18" s="17">
        <f>VLOOKUP(A1,'2020'!A40:B210,2,FALSE)</f>
        <v>0</v>
      </c>
      <c r="L18" s="17">
        <f>VLOOKUP(A1,'2020'!A40:C210,3,FALSE)</f>
        <v>0</v>
      </c>
      <c r="M18" s="23">
        <f>VLOOKUP(A1,'2020'!A40:D210,4,FALSE)</f>
        <v>0</v>
      </c>
      <c r="N18" s="6"/>
      <c r="O18" s="6"/>
    </row>
    <row r="19" spans="1:17" x14ac:dyDescent="0.2">
      <c r="A19" s="13">
        <v>2021</v>
      </c>
      <c r="B19" s="26">
        <f>VLOOKUP(A1,'2021'!A40:E210,5,FALSE)</f>
        <v>1064553</v>
      </c>
      <c r="C19" s="26">
        <v>2756000</v>
      </c>
      <c r="D19" s="26">
        <f>VLOOKUP(A1,'2021'!A40:F210,6,FALSE)</f>
        <v>386503</v>
      </c>
      <c r="E19" s="26">
        <v>368200</v>
      </c>
      <c r="F19" s="4">
        <f>D19/E19</f>
        <v>1.0497093970668114</v>
      </c>
      <c r="G19" s="140"/>
      <c r="J19" s="6">
        <v>2021</v>
      </c>
      <c r="K19" s="17">
        <f>VLOOKUP(A1,'2021'!A40:B210,2,FALSE)</f>
        <v>1064365</v>
      </c>
      <c r="L19" s="17">
        <f>VLOOKUP(A1,'2021'!A40:C210,3,FALSE)</f>
        <v>1811808</v>
      </c>
      <c r="M19" s="23">
        <f>VLOOKUP(A1,'2021'!A40:D210,4,FALSE)</f>
        <v>106436576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872155</v>
      </c>
      <c r="C20" s="26">
        <v>3825000</v>
      </c>
      <c r="D20" s="26">
        <f>VLOOKUP(A1,'2022'!A40:F210,6,FALSE)</f>
        <v>71067</v>
      </c>
      <c r="E20" s="26">
        <v>442250</v>
      </c>
      <c r="F20" s="4">
        <f>D20/E20</f>
        <v>0.16069417750141324</v>
      </c>
      <c r="G20" s="140"/>
      <c r="J20" s="13">
        <v>2022</v>
      </c>
      <c r="K20" s="17">
        <f>VLOOKUP(A1,'2022'!A40:B210,2,FALSE)</f>
        <v>1487383</v>
      </c>
      <c r="L20" s="17">
        <f>VLOOKUP(A1,'2022'!A40:C210,3,FALSE)</f>
        <v>1854319</v>
      </c>
      <c r="M20" s="23">
        <f>VLOOKUP(A1,'2022'!A40:D210,4,FALSE)</f>
        <v>148738311</v>
      </c>
      <c r="N20" s="23"/>
      <c r="O20" s="6"/>
    </row>
    <row r="21" spans="1:17" x14ac:dyDescent="0.2">
      <c r="A21" s="13">
        <v>2023</v>
      </c>
      <c r="B21" s="3">
        <f>VLOOKUP(A1,'2023'!A40:E210,5,FALSE)</f>
        <v>1144680</v>
      </c>
      <c r="C21" s="3">
        <v>3436120</v>
      </c>
      <c r="D21" s="26">
        <f>VLOOKUP(A1,'2023'!A40:F210,6,FALSE)</f>
        <v>187581</v>
      </c>
      <c r="E21" s="3">
        <v>287600</v>
      </c>
      <c r="F21" s="4">
        <f>D21/E21</f>
        <v>0.65222878998609179</v>
      </c>
      <c r="G21" s="141"/>
      <c r="J21" s="13">
        <v>2023</v>
      </c>
      <c r="K21" s="17">
        <f>VLOOKUP(A1,'2023'!A40:B210,2,FALSE)</f>
        <v>1487383</v>
      </c>
      <c r="L21" s="17">
        <f>VLOOKUP(A1,'2023'!A40:C210,3,FALSE)</f>
        <v>2038115</v>
      </c>
      <c r="M21" s="23">
        <f>VLOOKUP(A1,'2023'!A40:D210,4,FALSE)</f>
        <v>148738311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E22+E22*G18</f>
        <v>0</v>
      </c>
      <c r="J22" s="13">
        <v>2024</v>
      </c>
      <c r="K22" s="17">
        <f>K21</f>
        <v>1487383</v>
      </c>
      <c r="L22" s="17">
        <f>L21</f>
        <v>2038115</v>
      </c>
      <c r="M22" s="23">
        <f>M21</f>
        <v>148738311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60">
        <v>95000</v>
      </c>
      <c r="D31" s="26">
        <f>VLOOKUP(B31,A18:D21,4,FALSE)</f>
        <v>386503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1.2611343959660803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1.9335973231536832</v>
      </c>
      <c r="L32" s="13" t="e">
        <f>E22/N22*1000</f>
        <v>#DIV/0!</v>
      </c>
      <c r="N32" s="130" t="s">
        <v>71</v>
      </c>
      <c r="O32" s="131"/>
      <c r="P32" s="74">
        <f>K31*P26</f>
        <v>15.814625325414646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24.247310432347184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13.702690223502673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2F3CB-3666-1C48-BBE3-267DC8AB98FB}">
  <sheetPr codeName="Sheet138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311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I3" s="77" t="e">
        <f t="shared" ref="I3:I5" si="0">H3/$M$21*1000</f>
        <v>#N/A</v>
      </c>
    </row>
    <row r="4" spans="1:22" x14ac:dyDescent="0.2">
      <c r="I4" s="77" t="e">
        <f t="shared" si="0"/>
        <v>#N/A</v>
      </c>
    </row>
    <row r="5" spans="1:22" x14ac:dyDescent="0.2">
      <c r="I5" s="77" t="e">
        <f t="shared" si="0"/>
        <v>#N/A</v>
      </c>
    </row>
    <row r="6" spans="1:22" x14ac:dyDescent="0.2">
      <c r="I6" s="77" t="e">
        <f>H6/$M$21*1000</f>
        <v>#N/A</v>
      </c>
    </row>
    <row r="7" spans="1:22" x14ac:dyDescent="0.2">
      <c r="I7" s="77" t="e">
        <f t="shared" ref="I7:I9" si="1">H7/$M$20*1000</f>
        <v>#N/A</v>
      </c>
    </row>
    <row r="8" spans="1:22" x14ac:dyDescent="0.2">
      <c r="I8" s="77" t="e">
        <f t="shared" si="1"/>
        <v>#N/A</v>
      </c>
    </row>
    <row r="9" spans="1:22" x14ac:dyDescent="0.2">
      <c r="I9" s="77" t="e">
        <f t="shared" si="1"/>
        <v>#N/A</v>
      </c>
    </row>
    <row r="10" spans="1:22" x14ac:dyDescent="0.2">
      <c r="I10" s="77" t="e">
        <f>H10/$M$20*1000</f>
        <v>#N/A</v>
      </c>
    </row>
    <row r="11" spans="1:22" x14ac:dyDescent="0.2">
      <c r="I11" s="77"/>
    </row>
    <row r="12" spans="1:22" x14ac:dyDescent="0.2">
      <c r="I12" s="77"/>
    </row>
    <row r="18" spans="1:14" x14ac:dyDescent="0.2">
      <c r="A18" t="s">
        <v>298</v>
      </c>
      <c r="B18" t="e">
        <f>VLOOKUP(A1,'2020'!A40:E210,5,FALSE)</f>
        <v>#N/A</v>
      </c>
      <c r="D18" t="e">
        <f>VLOOKUP(A1,'2020'!A40:F210,6,FALSE)</f>
        <v>#N/A</v>
      </c>
      <c r="K18" t="e">
        <f>VLOOKUP(A1,'2020'!A40:B210,2,FALSE)</f>
        <v>#N/A</v>
      </c>
      <c r="L18" t="e">
        <f>VLOOKUP(A1,'2020'!A40:C210,3,FALSE)</f>
        <v>#N/A</v>
      </c>
      <c r="M18" t="e">
        <f>VLOOKUP(A1,'2020'!A40:D210,4,FALSE)</f>
        <v>#N/A</v>
      </c>
    </row>
    <row r="19" spans="1:14" x14ac:dyDescent="0.2">
      <c r="B19" t="e">
        <f>VLOOKUP(A1,'2021'!A40:E210,5,FALSE)</f>
        <v>#N/A</v>
      </c>
      <c r="D19" t="e">
        <f>VLOOKUP(A1,'2021'!A40:F210,6,FALSE)</f>
        <v>#N/A</v>
      </c>
      <c r="K19" t="e">
        <f>VLOOKUP(A1,'2021'!A40:B210,2,FALSE)</f>
        <v>#N/A</v>
      </c>
      <c r="L19" t="e">
        <f>VLOOKUP(A1,'2021'!A40:C210,3,FALSE)</f>
        <v>#N/A</v>
      </c>
      <c r="M19" t="e">
        <f>VLOOKUP(A1,'2021'!A40:D210,4,FALSE)</f>
        <v>#N/A</v>
      </c>
    </row>
    <row r="20" spans="1:14" x14ac:dyDescent="0.2">
      <c r="B20" t="e">
        <f>VLOOKUP(A1,'2022'!A40:E210,5,FALSE)</f>
        <v>#N/A</v>
      </c>
      <c r="D20" t="e">
        <f>VLOOKUP(A1,'2022'!A40:F210,6,FALSE)</f>
        <v>#N/A</v>
      </c>
      <c r="K20" t="e">
        <f>VLOOKUP(A1,'2022'!A40:B210,2,FALSE)</f>
        <v>#N/A</v>
      </c>
      <c r="L20" t="e">
        <f>VLOOKUP(A1,'2022'!A40:C210,3,FALSE)</f>
        <v>#N/A</v>
      </c>
      <c r="M20" t="e">
        <f>VLOOKUP(A1,'2022'!A40:D210,4,FALSE)</f>
        <v>#N/A</v>
      </c>
    </row>
    <row r="21" spans="1:14" x14ac:dyDescent="0.2">
      <c r="B21" t="e">
        <f>VLOOKUP(A1,'2023'!A40:E210,5,FALSE)</f>
        <v>#N/A</v>
      </c>
      <c r="D21" t="e">
        <f>VLOOKUP(A1,'2023'!A40:F210,6,FALSE)</f>
        <v>#N/A</v>
      </c>
      <c r="K21" t="e">
        <f>VLOOKUP(A1,'2023'!A40:B210,2,FALSE)</f>
        <v>#N/A</v>
      </c>
      <c r="L21" t="e">
        <f>VLOOKUP(A1,'2023'!A40:C210,3,FALSE)</f>
        <v>#N/A</v>
      </c>
      <c r="M21" t="e">
        <f>VLOOKUP(A1,'2023'!A40:D210,4,FALSE)</f>
        <v>#N/A</v>
      </c>
    </row>
    <row r="22" spans="1:14" x14ac:dyDescent="0.2">
      <c r="K22" t="e">
        <f>K21</f>
        <v>#N/A</v>
      </c>
      <c r="L22" t="e">
        <f>L21</f>
        <v>#N/A</v>
      </c>
      <c r="M22" t="e">
        <f>M21</f>
        <v>#N/A</v>
      </c>
    </row>
    <row r="26" spans="1:14" x14ac:dyDescent="0.2"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1:14" x14ac:dyDescent="0.2"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1:14" x14ac:dyDescent="0.2">
      <c r="K31" s="86" t="e">
        <f>SUM(I3:I6)</f>
        <v>#N/A</v>
      </c>
      <c r="L31" t="e">
        <f>K31*(M22/N22)</f>
        <v>#N/A</v>
      </c>
    </row>
    <row r="32" spans="1:14" x14ac:dyDescent="0.2">
      <c r="L32" t="e">
        <f>E22/N22*1000</f>
        <v>#DIV/0!</v>
      </c>
    </row>
    <row r="36" spans="11:11" x14ac:dyDescent="0.2">
      <c r="K36" t="e">
        <f>((K3-L3)/M22)*1000</f>
        <v>#N/A</v>
      </c>
    </row>
    <row r="37" spans="11:11" x14ac:dyDescent="0.2">
      <c r="K37" t="e">
        <f>((K3-L3)/N22)*1000</f>
        <v>#DIV/0!</v>
      </c>
    </row>
  </sheetData>
  <mergeCells count="4">
    <mergeCell ref="A1:B1"/>
    <mergeCell ref="C1:H1"/>
    <mergeCell ref="J1:R1"/>
    <mergeCell ref="S1:V1"/>
  </mergeCells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7C7D2-387D-FB47-B4AD-0E2BADFF6C84}">
  <sheetPr codeName="Sheet139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312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I3" s="77" t="e">
        <f t="shared" ref="I3:I5" si="0">H3/$M$21*1000</f>
        <v>#N/A</v>
      </c>
    </row>
    <row r="4" spans="1:22" x14ac:dyDescent="0.2">
      <c r="I4" s="77" t="e">
        <f t="shared" si="0"/>
        <v>#N/A</v>
      </c>
    </row>
    <row r="5" spans="1:22" x14ac:dyDescent="0.2">
      <c r="I5" s="77" t="e">
        <f t="shared" si="0"/>
        <v>#N/A</v>
      </c>
    </row>
    <row r="6" spans="1:22" x14ac:dyDescent="0.2">
      <c r="I6" s="77" t="e">
        <f>H6/$M$21*1000</f>
        <v>#N/A</v>
      </c>
    </row>
    <row r="7" spans="1:22" x14ac:dyDescent="0.2">
      <c r="I7" s="77" t="e">
        <f t="shared" ref="I7:I9" si="1">H7/$M$20*1000</f>
        <v>#N/A</v>
      </c>
    </row>
    <row r="8" spans="1:22" x14ac:dyDescent="0.2">
      <c r="I8" s="77" t="e">
        <f t="shared" si="1"/>
        <v>#N/A</v>
      </c>
    </row>
    <row r="9" spans="1:22" x14ac:dyDescent="0.2">
      <c r="I9" s="77" t="e">
        <f t="shared" si="1"/>
        <v>#N/A</v>
      </c>
    </row>
    <row r="10" spans="1:22" x14ac:dyDescent="0.2">
      <c r="I10" s="77" t="e">
        <f>H10/$M$20*1000</f>
        <v>#N/A</v>
      </c>
    </row>
    <row r="11" spans="1:22" x14ac:dyDescent="0.2">
      <c r="I11" s="77"/>
    </row>
    <row r="12" spans="1:22" x14ac:dyDescent="0.2">
      <c r="I12" s="77"/>
    </row>
    <row r="18" spans="1:14" x14ac:dyDescent="0.2">
      <c r="A18" t="s">
        <v>298</v>
      </c>
      <c r="B18" t="e">
        <f>VLOOKUP(A1,'2020'!A40:E210,5,FALSE)</f>
        <v>#N/A</v>
      </c>
      <c r="D18" t="e">
        <f>VLOOKUP(A1,'2020'!A40:F210,6,FALSE)</f>
        <v>#N/A</v>
      </c>
      <c r="K18" t="e">
        <f>VLOOKUP(A1,'2020'!A40:B210,2,FALSE)</f>
        <v>#N/A</v>
      </c>
      <c r="L18" t="e">
        <f>VLOOKUP(A1,'2020'!A40:C210,3,FALSE)</f>
        <v>#N/A</v>
      </c>
      <c r="M18" t="e">
        <f>VLOOKUP(A1,'2020'!A40:D210,4,FALSE)</f>
        <v>#N/A</v>
      </c>
    </row>
    <row r="19" spans="1:14" x14ac:dyDescent="0.2">
      <c r="B19" t="e">
        <f>VLOOKUP(A1,'2021'!A40:E210,5,FALSE)</f>
        <v>#N/A</v>
      </c>
      <c r="D19" t="e">
        <f>VLOOKUP(A1,'2021'!A40:F210,6,FALSE)</f>
        <v>#N/A</v>
      </c>
      <c r="K19" t="e">
        <f>VLOOKUP(A1,'2021'!A40:B210,2,FALSE)</f>
        <v>#N/A</v>
      </c>
      <c r="L19" t="e">
        <f>VLOOKUP(A1,'2021'!A40:C210,3,FALSE)</f>
        <v>#N/A</v>
      </c>
      <c r="M19" t="e">
        <f>VLOOKUP(A1,'2021'!A40:D210,4,FALSE)</f>
        <v>#N/A</v>
      </c>
    </row>
    <row r="20" spans="1:14" x14ac:dyDescent="0.2">
      <c r="B20" t="e">
        <f>VLOOKUP(A1,'2022'!A40:E210,5,FALSE)</f>
        <v>#N/A</v>
      </c>
      <c r="D20" t="e">
        <f>VLOOKUP(A1,'2022'!A40:F210,6,FALSE)</f>
        <v>#N/A</v>
      </c>
      <c r="K20" t="e">
        <f>VLOOKUP(A1,'2022'!A40:B210,2,FALSE)</f>
        <v>#N/A</v>
      </c>
      <c r="L20" t="e">
        <f>VLOOKUP(A1,'2022'!A40:C210,3,FALSE)</f>
        <v>#N/A</v>
      </c>
      <c r="M20" t="e">
        <f>VLOOKUP(A1,'2022'!A40:D210,4,FALSE)</f>
        <v>#N/A</v>
      </c>
    </row>
    <row r="21" spans="1:14" x14ac:dyDescent="0.2">
      <c r="B21" t="e">
        <f>VLOOKUP(A1,'2023'!A40:E210,5,FALSE)</f>
        <v>#N/A</v>
      </c>
      <c r="D21" t="e">
        <f>VLOOKUP(A1,'2023'!A40:F210,6,FALSE)</f>
        <v>#N/A</v>
      </c>
      <c r="K21" t="e">
        <f>VLOOKUP(A1,'2023'!A40:B210,2,FALSE)</f>
        <v>#N/A</v>
      </c>
      <c r="L21" t="e">
        <f>VLOOKUP(A1,'2023'!A40:C210,3,FALSE)</f>
        <v>#N/A</v>
      </c>
      <c r="M21" t="e">
        <f>VLOOKUP(A1,'2023'!A40:D210,4,FALSE)</f>
        <v>#N/A</v>
      </c>
    </row>
    <row r="22" spans="1:14" x14ac:dyDescent="0.2">
      <c r="K22" t="e">
        <f>K21</f>
        <v>#N/A</v>
      </c>
      <c r="L22" t="e">
        <f>L21</f>
        <v>#N/A</v>
      </c>
      <c r="M22" t="e">
        <f>M21</f>
        <v>#N/A</v>
      </c>
    </row>
    <row r="26" spans="1:14" x14ac:dyDescent="0.2"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1:14" x14ac:dyDescent="0.2"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1:14" x14ac:dyDescent="0.2">
      <c r="K31" s="86" t="e">
        <f>SUM(I3:I6)</f>
        <v>#N/A</v>
      </c>
      <c r="L31" t="e">
        <f>K31*(M22/N22)</f>
        <v>#N/A</v>
      </c>
    </row>
    <row r="32" spans="1:14" x14ac:dyDescent="0.2">
      <c r="L32" t="e">
        <f>E22/N22*1000</f>
        <v>#DIV/0!</v>
      </c>
    </row>
    <row r="36" spans="11:11" x14ac:dyDescent="0.2">
      <c r="K36" t="e">
        <f>((K3-L3)/M22)*1000</f>
        <v>#N/A</v>
      </c>
    </row>
    <row r="37" spans="11:11" x14ac:dyDescent="0.2">
      <c r="K37" t="e">
        <f>((K3-L3)/N22)*1000</f>
        <v>#DIV/0!</v>
      </c>
    </row>
  </sheetData>
  <mergeCells count="4">
    <mergeCell ref="A1:B1"/>
    <mergeCell ref="C1:H1"/>
    <mergeCell ref="J1:R1"/>
    <mergeCell ref="S1:V1"/>
  </mergeCells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73955-9D47-5342-B971-CFB41C400F94}">
  <sheetPr codeName="Sheet140"/>
  <dimension ref="A1:V37"/>
  <sheetViews>
    <sheetView topLeftCell="A5" workbookViewId="0">
      <selection activeCell="H35" sqref="H35"/>
    </sheetView>
  </sheetViews>
  <sheetFormatPr baseColWidth="10" defaultRowHeight="16" x14ac:dyDescent="0.2"/>
  <cols>
    <col min="11" max="11" width="12.6640625" customWidth="1"/>
    <col min="12" max="12" width="15.1640625" customWidth="1"/>
    <col min="13" max="13" width="13.6640625" customWidth="1"/>
    <col min="19" max="19" width="12.33203125" customWidth="1"/>
    <col min="22" max="22" width="13.83203125" customWidth="1"/>
  </cols>
  <sheetData>
    <row r="1" spans="1:22" x14ac:dyDescent="0.2">
      <c r="A1" s="142" t="s">
        <v>141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316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12801224</v>
      </c>
      <c r="D3" s="45">
        <v>0</v>
      </c>
      <c r="E3" s="45">
        <v>0</v>
      </c>
      <c r="F3" s="45">
        <v>-5752034</v>
      </c>
      <c r="G3" s="45">
        <v>0</v>
      </c>
      <c r="H3" s="45">
        <v>9355026</v>
      </c>
      <c r="I3" s="77">
        <f t="shared" ref="I3:I5" si="0">H3/$M$21*1000</f>
        <v>1.6738008913899831</v>
      </c>
      <c r="J3" s="45">
        <v>168543324</v>
      </c>
      <c r="K3" s="45">
        <v>1839223339</v>
      </c>
      <c r="L3" s="45">
        <v>1670680015</v>
      </c>
      <c r="M3" s="45">
        <v>0</v>
      </c>
      <c r="N3" s="45">
        <v>0</v>
      </c>
      <c r="O3" s="45">
        <v>0</v>
      </c>
      <c r="P3" s="45">
        <v>0</v>
      </c>
      <c r="Q3" s="45">
        <v>14504849</v>
      </c>
      <c r="R3" s="45">
        <v>2495408</v>
      </c>
      <c r="S3" s="45">
        <v>8811415</v>
      </c>
      <c r="T3" s="45">
        <v>-630093</v>
      </c>
      <c r="U3" s="45">
        <v>-15627</v>
      </c>
      <c r="V3" s="45">
        <v>8165695</v>
      </c>
    </row>
    <row r="4" spans="1:22" x14ac:dyDescent="0.2">
      <c r="B4" t="s">
        <v>21</v>
      </c>
      <c r="C4" s="45">
        <v>12596118</v>
      </c>
      <c r="D4" s="45">
        <v>0</v>
      </c>
      <c r="E4" s="45">
        <v>0</v>
      </c>
      <c r="F4" s="45">
        <v>-5232506</v>
      </c>
      <c r="G4" s="45">
        <v>0</v>
      </c>
      <c r="H4" s="45">
        <v>7268919</v>
      </c>
      <c r="I4" s="77">
        <f t="shared" si="0"/>
        <v>1.3005547073457182</v>
      </c>
      <c r="J4" s="45">
        <v>159243518</v>
      </c>
      <c r="K4" s="45">
        <v>1731305572</v>
      </c>
      <c r="L4" s="45">
        <v>1572062054</v>
      </c>
      <c r="M4" s="45">
        <v>0</v>
      </c>
      <c r="N4" s="45">
        <v>0</v>
      </c>
      <c r="O4" s="45">
        <v>0</v>
      </c>
      <c r="P4" s="45">
        <v>0</v>
      </c>
      <c r="Q4" s="45">
        <v>13913670</v>
      </c>
      <c r="R4" s="45">
        <v>1735874</v>
      </c>
      <c r="S4" s="45">
        <v>38103486</v>
      </c>
      <c r="T4" s="45">
        <v>11042</v>
      </c>
      <c r="U4" s="45">
        <v>0</v>
      </c>
      <c r="V4" s="45">
        <v>38114528</v>
      </c>
    </row>
    <row r="5" spans="1:22" x14ac:dyDescent="0.2">
      <c r="B5" t="s">
        <v>22</v>
      </c>
      <c r="C5" s="45">
        <v>14020581</v>
      </c>
      <c r="D5" s="45">
        <v>0</v>
      </c>
      <c r="E5" s="45">
        <v>0</v>
      </c>
      <c r="F5" s="45">
        <v>-5656105</v>
      </c>
      <c r="G5" s="45">
        <v>0</v>
      </c>
      <c r="H5" s="45">
        <v>7422823</v>
      </c>
      <c r="I5" s="77">
        <f t="shared" si="0"/>
        <v>1.3280912050944669</v>
      </c>
      <c r="J5" s="45">
        <v>152001128</v>
      </c>
      <c r="K5" s="45">
        <v>1704273133</v>
      </c>
      <c r="L5" s="45">
        <v>1552272005</v>
      </c>
      <c r="M5" s="45">
        <v>0</v>
      </c>
      <c r="N5" s="45">
        <v>0</v>
      </c>
      <c r="O5" s="45">
        <v>0</v>
      </c>
      <c r="P5" s="45">
        <v>0</v>
      </c>
      <c r="Q5" s="45">
        <v>16134106</v>
      </c>
      <c r="R5" s="45">
        <v>1375964</v>
      </c>
      <c r="S5" s="45">
        <v>-134034351</v>
      </c>
      <c r="T5" s="45">
        <v>-190988</v>
      </c>
      <c r="U5" s="45">
        <v>0</v>
      </c>
      <c r="V5" s="45">
        <v>-134225339</v>
      </c>
    </row>
    <row r="6" spans="1:22" x14ac:dyDescent="0.2">
      <c r="B6" t="s">
        <v>23</v>
      </c>
      <c r="C6" s="45">
        <v>14202946</v>
      </c>
      <c r="D6" s="45">
        <v>0</v>
      </c>
      <c r="E6" s="45">
        <v>0</v>
      </c>
      <c r="F6" s="45">
        <v>-5274254</v>
      </c>
      <c r="G6" s="45">
        <v>0</v>
      </c>
      <c r="H6" s="45">
        <v>8986435</v>
      </c>
      <c r="I6" s="77">
        <f>H6/$M$21*1000</f>
        <v>1.6078526038749805</v>
      </c>
      <c r="J6" s="45">
        <v>144658358</v>
      </c>
      <c r="K6" s="45">
        <v>1846431290</v>
      </c>
      <c r="L6" s="45">
        <v>1701772932</v>
      </c>
      <c r="M6" s="45">
        <v>0</v>
      </c>
      <c r="N6" s="45">
        <v>0</v>
      </c>
      <c r="O6" s="45">
        <v>0</v>
      </c>
      <c r="P6" s="45">
        <v>0</v>
      </c>
      <c r="Q6" s="45">
        <v>15537950</v>
      </c>
      <c r="R6" s="45">
        <v>1595430</v>
      </c>
      <c r="S6" s="45">
        <v>47586319</v>
      </c>
      <c r="T6" s="45">
        <v>-49368</v>
      </c>
      <c r="U6" s="45">
        <v>0</v>
      </c>
      <c r="V6" s="45">
        <v>47536951</v>
      </c>
    </row>
    <row r="7" spans="1:22" x14ac:dyDescent="0.2">
      <c r="B7" t="s">
        <v>110</v>
      </c>
      <c r="C7" s="45">
        <v>14809469</v>
      </c>
      <c r="D7" s="45">
        <v>0</v>
      </c>
      <c r="E7" s="45">
        <v>0</v>
      </c>
      <c r="F7" s="45">
        <v>-4564916</v>
      </c>
      <c r="G7" s="45">
        <v>0</v>
      </c>
      <c r="H7" s="45">
        <v>9928277</v>
      </c>
      <c r="I7" s="77">
        <f t="shared" ref="I7:I9" si="1">H7/$M$20*1000</f>
        <v>2.0978852984900254</v>
      </c>
      <c r="J7" s="45">
        <v>137988442</v>
      </c>
      <c r="K7" s="45">
        <v>1814188209</v>
      </c>
      <c r="L7" s="45">
        <v>1676199767</v>
      </c>
      <c r="M7" s="45">
        <v>0</v>
      </c>
      <c r="N7" s="45">
        <v>0</v>
      </c>
      <c r="O7" s="45">
        <v>0</v>
      </c>
      <c r="P7" s="45">
        <v>0</v>
      </c>
      <c r="Q7" s="45">
        <v>18348519</v>
      </c>
      <c r="R7" s="45">
        <v>1499687</v>
      </c>
      <c r="S7" s="45">
        <v>122478610</v>
      </c>
      <c r="T7" s="45">
        <v>-633936</v>
      </c>
      <c r="U7" s="45">
        <v>-18798</v>
      </c>
      <c r="V7" s="45">
        <v>121825876</v>
      </c>
    </row>
    <row r="8" spans="1:22" x14ac:dyDescent="0.2">
      <c r="B8" t="s">
        <v>109</v>
      </c>
      <c r="C8" s="45">
        <v>13663951</v>
      </c>
      <c r="D8" s="45">
        <v>0</v>
      </c>
      <c r="E8" s="45">
        <v>0</v>
      </c>
      <c r="F8" s="45">
        <v>-6370005</v>
      </c>
      <c r="G8" s="45">
        <v>0</v>
      </c>
      <c r="H8" s="45">
        <v>6064870</v>
      </c>
      <c r="I8" s="77">
        <f t="shared" si="1"/>
        <v>1.2815316907710372</v>
      </c>
      <c r="J8" s="45">
        <v>128389550</v>
      </c>
      <c r="K8" s="45">
        <v>1649664327</v>
      </c>
      <c r="L8" s="45">
        <v>1521274777</v>
      </c>
      <c r="M8" s="45">
        <v>0</v>
      </c>
      <c r="N8" s="45">
        <v>0</v>
      </c>
      <c r="O8" s="45">
        <v>0</v>
      </c>
      <c r="P8" s="45">
        <v>0</v>
      </c>
      <c r="Q8" s="45">
        <v>16293080</v>
      </c>
      <c r="R8" s="45">
        <v>1347762</v>
      </c>
      <c r="S8" s="45">
        <v>10616321</v>
      </c>
      <c r="T8" s="45">
        <v>290773</v>
      </c>
      <c r="U8" s="45">
        <v>0</v>
      </c>
      <c r="V8" s="45">
        <v>10907094</v>
      </c>
    </row>
    <row r="9" spans="1:22" x14ac:dyDescent="0.2">
      <c r="B9" t="s">
        <v>108</v>
      </c>
      <c r="C9" s="45">
        <v>12797206</v>
      </c>
      <c r="D9" s="45">
        <v>0</v>
      </c>
      <c r="E9" s="45">
        <v>0</v>
      </c>
      <c r="F9" s="45">
        <v>-5815802</v>
      </c>
      <c r="G9" s="45">
        <v>0</v>
      </c>
      <c r="H9" s="45">
        <v>5936954</v>
      </c>
      <c r="I9" s="77">
        <f t="shared" si="1"/>
        <v>1.2545025198643782</v>
      </c>
      <c r="J9" s="45">
        <v>122989697</v>
      </c>
      <c r="K9" s="45">
        <v>1601680964</v>
      </c>
      <c r="L9" s="45">
        <v>1478691267</v>
      </c>
      <c r="M9" s="45">
        <v>0</v>
      </c>
      <c r="N9" s="45">
        <v>0</v>
      </c>
      <c r="O9" s="45">
        <v>0</v>
      </c>
      <c r="P9" s="45">
        <v>0</v>
      </c>
      <c r="Q9" s="45">
        <v>15097807</v>
      </c>
      <c r="R9" s="45">
        <v>3150052</v>
      </c>
      <c r="S9" s="45">
        <v>67661893</v>
      </c>
      <c r="T9" s="45">
        <v>-31080</v>
      </c>
      <c r="U9" s="45">
        <v>0</v>
      </c>
      <c r="V9" s="45">
        <v>67630813</v>
      </c>
    </row>
    <row r="10" spans="1:22" x14ac:dyDescent="0.2">
      <c r="B10" t="s">
        <v>107</v>
      </c>
      <c r="C10" s="45">
        <v>11975852</v>
      </c>
      <c r="D10" s="45">
        <v>0</v>
      </c>
      <c r="E10" s="45">
        <v>0</v>
      </c>
      <c r="F10" s="45">
        <v>-4509166</v>
      </c>
      <c r="G10" s="45">
        <v>0</v>
      </c>
      <c r="H10" s="45">
        <v>7962184</v>
      </c>
      <c r="I10" s="77">
        <f>H10/$M$20*1000</f>
        <v>1.6824418534527696</v>
      </c>
      <c r="J10" s="45">
        <v>117077688</v>
      </c>
      <c r="K10" s="45">
        <v>1462748158</v>
      </c>
      <c r="L10" s="45">
        <v>1345670470</v>
      </c>
      <c r="M10" s="45">
        <v>0</v>
      </c>
      <c r="N10" s="45">
        <v>0</v>
      </c>
      <c r="O10" s="45">
        <v>0</v>
      </c>
      <c r="P10" s="45">
        <v>0</v>
      </c>
      <c r="Q10" s="45">
        <v>14868054</v>
      </c>
      <c r="R10" s="45">
        <v>3297566</v>
      </c>
      <c r="S10" s="45">
        <v>-17381480</v>
      </c>
      <c r="T10" s="45">
        <v>-17426</v>
      </c>
      <c r="U10" s="45">
        <v>-3329224</v>
      </c>
      <c r="V10" s="45">
        <v>-20728130</v>
      </c>
    </row>
    <row r="11" spans="1:22" x14ac:dyDescent="0.2">
      <c r="B11" t="s">
        <v>106</v>
      </c>
      <c r="C11" s="45">
        <v>10781286</v>
      </c>
      <c r="D11" s="45">
        <v>0</v>
      </c>
      <c r="E11" s="45">
        <v>0</v>
      </c>
      <c r="F11" s="45">
        <v>-3056781</v>
      </c>
      <c r="G11" s="45">
        <v>0</v>
      </c>
      <c r="H11" s="45">
        <v>6451239</v>
      </c>
      <c r="I11" s="77"/>
      <c r="J11" s="45">
        <v>111170655</v>
      </c>
      <c r="K11" s="45">
        <v>1414765480</v>
      </c>
      <c r="L11" s="45">
        <v>1303594825</v>
      </c>
      <c r="M11" s="45">
        <v>0</v>
      </c>
      <c r="N11" s="45">
        <v>0</v>
      </c>
      <c r="O11" s="45">
        <v>0</v>
      </c>
      <c r="P11" s="45">
        <v>0</v>
      </c>
      <c r="Q11" s="45">
        <v>18011766</v>
      </c>
      <c r="R11" s="45">
        <v>2766098</v>
      </c>
      <c r="S11" s="45">
        <v>-11549673</v>
      </c>
      <c r="T11" s="45">
        <v>-1024288</v>
      </c>
      <c r="U11" s="45">
        <v>-1138679</v>
      </c>
      <c r="V11" s="45">
        <v>-13712640</v>
      </c>
    </row>
    <row r="12" spans="1:22" x14ac:dyDescent="0.2">
      <c r="B12" t="s">
        <v>105</v>
      </c>
      <c r="C12" s="45">
        <v>10427846</v>
      </c>
      <c r="D12" s="45">
        <v>0</v>
      </c>
      <c r="E12" s="45">
        <v>0</v>
      </c>
      <c r="F12" s="45">
        <v>-5002394</v>
      </c>
      <c r="G12" s="45">
        <v>0</v>
      </c>
      <c r="H12" s="45">
        <v>4594130</v>
      </c>
      <c r="I12" s="77"/>
      <c r="J12" s="45">
        <v>109526852</v>
      </c>
      <c r="K12" s="45">
        <v>1385235404</v>
      </c>
      <c r="L12" s="45">
        <v>1275708552</v>
      </c>
      <c r="M12" s="45">
        <v>0</v>
      </c>
      <c r="N12" s="45">
        <v>0</v>
      </c>
      <c r="O12" s="45">
        <v>0</v>
      </c>
      <c r="P12" s="45">
        <v>0</v>
      </c>
      <c r="Q12" s="45">
        <v>13356519</v>
      </c>
      <c r="R12" s="45">
        <v>3583497</v>
      </c>
      <c r="S12" s="45">
        <v>35041818</v>
      </c>
      <c r="T12" s="45">
        <v>-221326</v>
      </c>
      <c r="U12" s="45">
        <v>0</v>
      </c>
      <c r="V12" s="45">
        <v>34820492</v>
      </c>
    </row>
    <row r="13" spans="1:22" x14ac:dyDescent="0.2">
      <c r="B13" t="s">
        <v>104</v>
      </c>
      <c r="C13" s="45">
        <v>11096258</v>
      </c>
      <c r="D13" s="45">
        <v>0</v>
      </c>
      <c r="E13" s="45">
        <v>0</v>
      </c>
      <c r="F13" s="45">
        <v>-4736182</v>
      </c>
      <c r="G13" s="45">
        <v>0</v>
      </c>
      <c r="H13" s="45">
        <v>3960105</v>
      </c>
      <c r="J13" s="45">
        <v>104939518</v>
      </c>
      <c r="K13" s="45">
        <v>1304179106</v>
      </c>
      <c r="L13" s="45">
        <v>1199239588</v>
      </c>
      <c r="M13" s="45">
        <v>0</v>
      </c>
      <c r="N13" s="45">
        <v>0</v>
      </c>
      <c r="O13" s="45">
        <v>0</v>
      </c>
      <c r="P13" s="45">
        <v>0</v>
      </c>
      <c r="Q13" s="45">
        <v>13132285</v>
      </c>
      <c r="R13" s="45">
        <v>3182256</v>
      </c>
      <c r="S13" s="45">
        <v>-21422817</v>
      </c>
      <c r="T13" s="45">
        <v>-290395</v>
      </c>
      <c r="U13" s="45">
        <v>0</v>
      </c>
      <c r="V13" s="45">
        <v>-21713212</v>
      </c>
    </row>
    <row r="14" spans="1:22" x14ac:dyDescent="0.2">
      <c r="B14" t="s">
        <v>103</v>
      </c>
      <c r="C14" s="45">
        <v>10081733</v>
      </c>
      <c r="D14" s="45">
        <v>0</v>
      </c>
      <c r="E14" s="45">
        <v>0</v>
      </c>
      <c r="F14" s="45">
        <v>-4779221</v>
      </c>
      <c r="G14" s="45">
        <v>0</v>
      </c>
      <c r="H14" s="45">
        <v>6902578</v>
      </c>
      <c r="J14" s="45">
        <v>101007679</v>
      </c>
      <c r="K14" s="45">
        <v>1278965858</v>
      </c>
      <c r="L14" s="45">
        <v>1177958179</v>
      </c>
      <c r="M14" s="45">
        <v>0</v>
      </c>
      <c r="N14" s="45">
        <v>0</v>
      </c>
      <c r="O14" s="45">
        <v>0</v>
      </c>
      <c r="P14" s="45">
        <v>0</v>
      </c>
      <c r="Q14" s="45">
        <v>12277634</v>
      </c>
      <c r="R14" s="45">
        <v>3906378</v>
      </c>
      <c r="S14" s="45">
        <v>-56849506</v>
      </c>
      <c r="T14" s="45">
        <v>-54084</v>
      </c>
      <c r="U14" s="45">
        <v>-747619</v>
      </c>
      <c r="V14" s="45">
        <v>-57651209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36285475</v>
      </c>
      <c r="C18" s="26"/>
      <c r="D18" s="26">
        <f>VLOOKUP(A1,'2020'!A40:F210,6,FALSE)</f>
        <v>18451311</v>
      </c>
      <c r="E18" s="26"/>
      <c r="F18" s="4" t="e">
        <f>D18/E18</f>
        <v>#DIV/0!</v>
      </c>
      <c r="G18" s="139">
        <v>0</v>
      </c>
      <c r="J18" s="6">
        <v>2020</v>
      </c>
      <c r="K18" s="17">
        <f>VLOOKUP(A1,'2020'!A40:B210,2,FALSE)</f>
        <v>37088774</v>
      </c>
      <c r="L18" s="17">
        <f>VLOOKUP(A1,'2020'!A40:C210,3,FALSE)</f>
        <v>94094979</v>
      </c>
      <c r="M18" s="23">
        <f>VLOOKUP(A1,'2020'!A40:D210,4,FALSE)</f>
        <v>3708877400</v>
      </c>
      <c r="N18" s="6"/>
      <c r="O18" s="6"/>
    </row>
    <row r="19" spans="1:17" x14ac:dyDescent="0.2">
      <c r="A19" s="13">
        <v>2021</v>
      </c>
      <c r="B19" s="26">
        <f>VLOOKUP(A1,'2021'!A40:E210,5,FALSE)</f>
        <v>42399617</v>
      </c>
      <c r="C19" s="26"/>
      <c r="D19" s="26">
        <f>VLOOKUP(A1,'2021'!A40:F210,6,FALSE)</f>
        <v>21918813</v>
      </c>
      <c r="E19" s="17">
        <v>20000000</v>
      </c>
      <c r="F19" s="4">
        <f>D19/E19</f>
        <v>1.09594065</v>
      </c>
      <c r="G19" s="140"/>
      <c r="J19" s="6">
        <v>2021</v>
      </c>
      <c r="K19" s="17">
        <f>VLOOKUP(A1,'2021'!A40:B210,2,FALSE)</f>
        <v>37088774</v>
      </c>
      <c r="L19" s="17">
        <f>VLOOKUP(A1,'2021'!A40:C210,3,FALSE)</f>
        <v>109117393</v>
      </c>
      <c r="M19" s="23">
        <f>VLOOKUP(A1,'2021'!A40:D210,4,FALSE)</f>
        <v>3708877400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53246478</v>
      </c>
      <c r="C20" s="26"/>
      <c r="D20" s="26">
        <f>VLOOKUP(A1,'2022'!A40:F210,6,FALSE)</f>
        <v>29892285</v>
      </c>
      <c r="E20" s="17">
        <v>24540200</v>
      </c>
      <c r="F20" s="4">
        <f>D20/E20</f>
        <v>1.2180945958060652</v>
      </c>
      <c r="G20" s="140"/>
      <c r="J20" s="13">
        <v>2022</v>
      </c>
      <c r="K20" s="17">
        <f>VLOOKUP(A1,'2022'!A40:B210,2,FALSE)</f>
        <v>47325166</v>
      </c>
      <c r="L20" s="17">
        <f>VLOOKUP(A1,'2022'!A40:C210,3,FALSE)</f>
        <v>137988442</v>
      </c>
      <c r="M20" s="23">
        <f>VLOOKUP(A1,'2022'!A40:D210,4,FALSE)</f>
        <v>4732516600</v>
      </c>
      <c r="N20" s="23"/>
      <c r="O20" s="6"/>
    </row>
    <row r="21" spans="1:17" x14ac:dyDescent="0.2">
      <c r="A21" s="13">
        <v>2023</v>
      </c>
      <c r="B21" s="3">
        <f>VLOOKUP(A1,'2023'!A40:E210,5,FALSE)</f>
        <v>53620869</v>
      </c>
      <c r="C21" s="3"/>
      <c r="D21" s="26">
        <f>VLOOKUP(A1,'2023'!A40:F210,6,FALSE)</f>
        <v>33033203</v>
      </c>
      <c r="E21" s="3">
        <v>34378000</v>
      </c>
      <c r="F21" s="4">
        <f>D21/E21</f>
        <v>0.96088204665774624</v>
      </c>
      <c r="G21" s="141"/>
      <c r="J21" s="13">
        <v>2023</v>
      </c>
      <c r="K21" s="17">
        <f>VLOOKUP(A1,'2023'!A40:B210,2,FALSE)</f>
        <v>55890913</v>
      </c>
      <c r="L21" s="17">
        <f>VLOOKUP(A1,'2023'!A40:C210,3,FALSE)</f>
        <v>168543324</v>
      </c>
      <c r="M21" s="23">
        <f>VLOOKUP(A1,'2023'!A40:D210,4,FALSE)</f>
        <v>5589091300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E22+E22*G18</f>
        <v>0</v>
      </c>
      <c r="J22" s="13">
        <v>2024</v>
      </c>
      <c r="K22" s="17">
        <f>K21</f>
        <v>55890913</v>
      </c>
      <c r="L22" s="17">
        <f>L21</f>
        <v>168543324</v>
      </c>
      <c r="M22" s="23">
        <f>M21</f>
        <v>5589091300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2023</v>
      </c>
      <c r="C31" s="60">
        <v>93500</v>
      </c>
      <c r="D31" s="26">
        <f>VLOOKUP(B31,A18:D21,4,FALSE)</f>
        <v>33033203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5.9102994077051489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6.1509104351184956</v>
      </c>
      <c r="L32" s="13" t="e">
        <f>E22/N22*1000</f>
        <v>#DIV/0!</v>
      </c>
      <c r="N32" s="130" t="s">
        <v>71</v>
      </c>
      <c r="O32" s="131"/>
      <c r="P32" s="74">
        <f>K31*P26</f>
        <v>74.115154572622558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77.13241685638593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30.155765034648834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45CD0-1CE0-9A4E-842E-33865822C7F1}">
  <sheetPr codeName="Sheet141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145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7597203</v>
      </c>
      <c r="D3" s="45">
        <v>0</v>
      </c>
      <c r="E3" s="45">
        <v>0</v>
      </c>
      <c r="F3" s="45">
        <v>-3610089</v>
      </c>
      <c r="G3" s="45">
        <v>0</v>
      </c>
      <c r="H3" s="45">
        <v>4438909</v>
      </c>
      <c r="I3" s="77">
        <f t="shared" ref="I3:I5" si="0">H3/$M$21*1000</f>
        <v>1.2601548304692209</v>
      </c>
      <c r="J3" s="45">
        <v>131628065</v>
      </c>
      <c r="K3" s="45">
        <v>849482012</v>
      </c>
      <c r="L3" s="45">
        <v>717853947</v>
      </c>
      <c r="M3" s="45">
        <v>0</v>
      </c>
      <c r="N3" s="45">
        <v>0</v>
      </c>
      <c r="O3" s="45">
        <v>0</v>
      </c>
      <c r="P3" s="45">
        <v>0</v>
      </c>
      <c r="Q3" s="45">
        <v>3620695</v>
      </c>
      <c r="R3" s="45">
        <v>4432778</v>
      </c>
      <c r="S3" s="45">
        <v>14260693</v>
      </c>
      <c r="T3" s="45">
        <v>-18930</v>
      </c>
      <c r="U3" s="45">
        <v>52664</v>
      </c>
      <c r="V3" s="45">
        <v>14294427</v>
      </c>
    </row>
    <row r="4" spans="1:22" x14ac:dyDescent="0.2">
      <c r="B4" t="s">
        <v>21</v>
      </c>
      <c r="C4" s="45">
        <v>7272160</v>
      </c>
      <c r="D4" s="45">
        <v>0</v>
      </c>
      <c r="E4" s="45">
        <v>0</v>
      </c>
      <c r="F4" s="45">
        <v>-3630731</v>
      </c>
      <c r="G4" s="45">
        <v>0</v>
      </c>
      <c r="H4" s="45">
        <v>4612943</v>
      </c>
      <c r="I4" s="77">
        <f t="shared" si="0"/>
        <v>1.3095610664983626</v>
      </c>
      <c r="J4" s="45">
        <v>127129786</v>
      </c>
      <c r="K4" s="45">
        <v>781278666</v>
      </c>
      <c r="L4" s="45">
        <v>654148880</v>
      </c>
      <c r="M4" s="45">
        <v>0</v>
      </c>
      <c r="N4" s="45">
        <v>0</v>
      </c>
      <c r="O4" s="45">
        <v>0</v>
      </c>
      <c r="P4" s="45">
        <v>0</v>
      </c>
      <c r="Q4" s="45">
        <v>3505804</v>
      </c>
      <c r="R4" s="45">
        <v>5130241</v>
      </c>
      <c r="S4" s="45">
        <v>22147334</v>
      </c>
      <c r="T4" s="45">
        <v>-111443</v>
      </c>
      <c r="U4" s="45">
        <v>0</v>
      </c>
      <c r="V4" s="45">
        <v>22035891</v>
      </c>
    </row>
    <row r="5" spans="1:22" x14ac:dyDescent="0.2">
      <c r="B5" t="s">
        <v>22</v>
      </c>
      <c r="C5" s="45">
        <v>6294877</v>
      </c>
      <c r="D5" s="45">
        <v>0</v>
      </c>
      <c r="E5" s="45">
        <v>0</v>
      </c>
      <c r="F5" s="45">
        <v>-2868890</v>
      </c>
      <c r="G5" s="45">
        <v>0</v>
      </c>
      <c r="H5" s="45">
        <v>4455055</v>
      </c>
      <c r="I5" s="77">
        <f t="shared" si="0"/>
        <v>1.2647384927819099</v>
      </c>
      <c r="J5" s="45">
        <v>122464970</v>
      </c>
      <c r="K5" s="45">
        <v>732470169</v>
      </c>
      <c r="L5" s="45">
        <v>610005199</v>
      </c>
      <c r="M5" s="45">
        <v>0</v>
      </c>
      <c r="N5" s="45">
        <v>0</v>
      </c>
      <c r="O5" s="45">
        <v>0</v>
      </c>
      <c r="P5" s="45">
        <v>0</v>
      </c>
      <c r="Q5" s="45">
        <v>3112603</v>
      </c>
      <c r="R5" s="45">
        <v>1719515</v>
      </c>
      <c r="S5" s="45">
        <v>-2480003</v>
      </c>
      <c r="T5" s="45">
        <v>-3042234</v>
      </c>
      <c r="U5" s="45">
        <v>0</v>
      </c>
      <c r="V5" s="45">
        <v>-5522237</v>
      </c>
    </row>
    <row r="6" spans="1:22" x14ac:dyDescent="0.2">
      <c r="B6" t="s">
        <v>23</v>
      </c>
      <c r="C6" s="45">
        <v>6526880</v>
      </c>
      <c r="D6" s="45">
        <v>0</v>
      </c>
      <c r="E6" s="45">
        <v>0</v>
      </c>
      <c r="F6" s="45">
        <v>-3142086</v>
      </c>
      <c r="G6" s="45">
        <v>0</v>
      </c>
      <c r="H6" s="45">
        <v>4496895</v>
      </c>
      <c r="I6" s="77">
        <f>H6/$M$21*1000</f>
        <v>1.2766163839724778</v>
      </c>
      <c r="J6" s="45">
        <v>117965416</v>
      </c>
      <c r="K6" s="45">
        <v>723517800</v>
      </c>
      <c r="L6" s="45">
        <v>605552384</v>
      </c>
      <c r="M6" s="45">
        <v>0</v>
      </c>
      <c r="N6" s="45">
        <v>0</v>
      </c>
      <c r="O6" s="45">
        <v>0</v>
      </c>
      <c r="P6" s="45">
        <v>0</v>
      </c>
      <c r="Q6" s="45">
        <v>2852199</v>
      </c>
      <c r="R6" s="45">
        <v>78555</v>
      </c>
      <c r="S6" s="45">
        <v>-21874737</v>
      </c>
      <c r="T6" s="45">
        <v>260141</v>
      </c>
      <c r="U6" s="45">
        <v>854</v>
      </c>
      <c r="V6" s="45">
        <v>-21613742</v>
      </c>
    </row>
    <row r="7" spans="1:22" x14ac:dyDescent="0.2">
      <c r="B7" t="s">
        <v>110</v>
      </c>
      <c r="C7" s="45">
        <v>6819411</v>
      </c>
      <c r="D7" s="45">
        <v>0</v>
      </c>
      <c r="E7" s="45">
        <v>0</v>
      </c>
      <c r="F7" s="45">
        <v>-3989840</v>
      </c>
      <c r="G7" s="45">
        <v>0</v>
      </c>
      <c r="H7" s="45">
        <v>3544272</v>
      </c>
      <c r="I7" s="77">
        <f t="shared" ref="I7:I9" si="1">H7/$M$20*1000</f>
        <v>1.0076860013900111</v>
      </c>
      <c r="J7" s="45">
        <v>113424966</v>
      </c>
      <c r="K7" s="45">
        <v>699032544</v>
      </c>
      <c r="L7" s="45">
        <v>585607578</v>
      </c>
      <c r="M7" s="45">
        <v>0</v>
      </c>
      <c r="N7" s="45">
        <v>0</v>
      </c>
      <c r="O7" s="45">
        <v>0</v>
      </c>
      <c r="P7" s="45">
        <v>0</v>
      </c>
      <c r="Q7" s="45">
        <v>4215721</v>
      </c>
      <c r="R7" s="45">
        <v>961034</v>
      </c>
      <c r="S7" s="45">
        <v>19130477</v>
      </c>
      <c r="T7" s="45">
        <v>-679274</v>
      </c>
      <c r="U7" s="45">
        <v>-700059</v>
      </c>
      <c r="V7" s="45">
        <v>17751144</v>
      </c>
    </row>
    <row r="8" spans="1:22" x14ac:dyDescent="0.2">
      <c r="B8" t="s">
        <v>109</v>
      </c>
      <c r="C8" s="45">
        <v>7565461</v>
      </c>
      <c r="D8" s="45">
        <v>0</v>
      </c>
      <c r="E8" s="45">
        <v>0</v>
      </c>
      <c r="F8" s="45">
        <v>-3014021</v>
      </c>
      <c r="G8" s="45">
        <v>0</v>
      </c>
      <c r="H8" s="45">
        <v>5297966</v>
      </c>
      <c r="I8" s="77">
        <f t="shared" si="1"/>
        <v>1.5062856840672021</v>
      </c>
      <c r="J8" s="45">
        <v>109899149</v>
      </c>
      <c r="K8" s="45">
        <v>671353524</v>
      </c>
      <c r="L8" s="45">
        <v>561454375</v>
      </c>
      <c r="M8" s="45">
        <v>0</v>
      </c>
      <c r="N8" s="45">
        <v>0</v>
      </c>
      <c r="O8" s="45">
        <v>0</v>
      </c>
      <c r="P8" s="45">
        <v>0</v>
      </c>
      <c r="Q8" s="45">
        <v>3025551</v>
      </c>
      <c r="R8" s="45">
        <v>1434528</v>
      </c>
      <c r="S8" s="45">
        <v>15949913</v>
      </c>
      <c r="T8" s="45">
        <v>-204923</v>
      </c>
      <c r="U8" s="45">
        <v>63237</v>
      </c>
      <c r="V8" s="45">
        <v>15808227</v>
      </c>
    </row>
    <row r="9" spans="1:22" x14ac:dyDescent="0.2">
      <c r="B9" t="s">
        <v>108</v>
      </c>
      <c r="C9" s="45">
        <v>7793840</v>
      </c>
      <c r="D9" s="45">
        <v>0</v>
      </c>
      <c r="E9" s="45">
        <v>0</v>
      </c>
      <c r="F9" s="45">
        <v>-3285837</v>
      </c>
      <c r="G9" s="45">
        <v>0</v>
      </c>
      <c r="H9" s="45">
        <v>5803525</v>
      </c>
      <c r="I9" s="77">
        <f t="shared" si="1"/>
        <v>1.6500231644797474</v>
      </c>
      <c r="J9" s="45">
        <v>104475159</v>
      </c>
      <c r="K9" s="45">
        <v>623738504</v>
      </c>
      <c r="L9" s="45">
        <v>519263345</v>
      </c>
      <c r="M9" s="45">
        <v>0</v>
      </c>
      <c r="N9" s="45">
        <v>0</v>
      </c>
      <c r="O9" s="45">
        <v>0</v>
      </c>
      <c r="P9" s="45">
        <v>0</v>
      </c>
      <c r="Q9" s="45">
        <v>3204430</v>
      </c>
      <c r="R9" s="45">
        <v>831875</v>
      </c>
      <c r="S9" s="45">
        <v>-4019664</v>
      </c>
      <c r="T9" s="45">
        <v>-61994</v>
      </c>
      <c r="U9" s="45">
        <v>0</v>
      </c>
      <c r="V9" s="45">
        <v>-4081658</v>
      </c>
    </row>
    <row r="10" spans="1:22" x14ac:dyDescent="0.2">
      <c r="B10" t="s">
        <v>107</v>
      </c>
      <c r="C10" s="45">
        <v>8111063</v>
      </c>
      <c r="D10" s="45">
        <v>0</v>
      </c>
      <c r="E10" s="45">
        <v>0</v>
      </c>
      <c r="F10" s="45">
        <v>-3108320</v>
      </c>
      <c r="G10" s="45">
        <v>0</v>
      </c>
      <c r="H10" s="45">
        <v>5504614</v>
      </c>
      <c r="I10" s="77">
        <f>H10/$M$20*1000</f>
        <v>1.5650385949090457</v>
      </c>
      <c r="J10" s="45">
        <v>98585990</v>
      </c>
      <c r="K10" s="45">
        <v>615270328</v>
      </c>
      <c r="L10" s="45">
        <v>516684338</v>
      </c>
      <c r="M10" s="45">
        <v>0</v>
      </c>
      <c r="N10" s="45">
        <v>0</v>
      </c>
      <c r="O10" s="45">
        <v>0</v>
      </c>
      <c r="P10" s="45">
        <v>0</v>
      </c>
      <c r="Q10" s="45">
        <v>3276768</v>
      </c>
      <c r="R10" s="45">
        <v>3699101</v>
      </c>
      <c r="S10" s="45">
        <v>24407775</v>
      </c>
      <c r="T10" s="45">
        <v>-111084</v>
      </c>
      <c r="U10" s="45">
        <v>-72754</v>
      </c>
      <c r="V10" s="45">
        <v>24223937</v>
      </c>
    </row>
    <row r="11" spans="1:22" x14ac:dyDescent="0.2">
      <c r="B11" t="s">
        <v>106</v>
      </c>
      <c r="C11" s="45">
        <v>7244603</v>
      </c>
      <c r="D11" s="45">
        <v>0</v>
      </c>
      <c r="E11" s="45">
        <v>0</v>
      </c>
      <c r="F11" s="45">
        <v>-3391848</v>
      </c>
      <c r="G11" s="45">
        <v>0</v>
      </c>
      <c r="H11" s="45">
        <v>4592230</v>
      </c>
      <c r="I11" s="77"/>
      <c r="J11" s="45">
        <v>93055837</v>
      </c>
      <c r="K11" s="45">
        <v>568811435</v>
      </c>
      <c r="L11" s="45">
        <v>475755598</v>
      </c>
      <c r="M11" s="45">
        <v>0</v>
      </c>
      <c r="N11" s="45">
        <v>0</v>
      </c>
      <c r="O11" s="45">
        <v>0</v>
      </c>
      <c r="P11" s="45">
        <v>0</v>
      </c>
      <c r="Q11" s="45">
        <v>3578643</v>
      </c>
      <c r="R11" s="45">
        <v>5070812</v>
      </c>
      <c r="S11" s="45">
        <v>-9327951</v>
      </c>
      <c r="T11" s="45">
        <v>-275591</v>
      </c>
      <c r="U11" s="45">
        <v>0</v>
      </c>
      <c r="V11" s="45">
        <v>-9603542</v>
      </c>
    </row>
    <row r="12" spans="1:22" x14ac:dyDescent="0.2">
      <c r="B12" t="s">
        <v>105</v>
      </c>
      <c r="C12" s="45">
        <v>6742489</v>
      </c>
      <c r="D12" s="45">
        <v>0</v>
      </c>
      <c r="E12" s="45">
        <v>0</v>
      </c>
      <c r="F12" s="45">
        <v>-2627889</v>
      </c>
      <c r="G12" s="45">
        <v>0</v>
      </c>
      <c r="H12" s="45">
        <v>4337600</v>
      </c>
      <c r="I12" s="77"/>
      <c r="J12" s="45">
        <v>88384441</v>
      </c>
      <c r="K12" s="45">
        <v>541635295</v>
      </c>
      <c r="L12" s="45">
        <v>453250854</v>
      </c>
      <c r="M12" s="45">
        <v>0</v>
      </c>
      <c r="N12" s="45">
        <v>0</v>
      </c>
      <c r="O12" s="45">
        <v>0</v>
      </c>
      <c r="P12" s="45">
        <v>0</v>
      </c>
      <c r="Q12" s="45">
        <v>3303309</v>
      </c>
      <c r="R12" s="45">
        <v>6080683</v>
      </c>
      <c r="S12" s="45">
        <v>17974233</v>
      </c>
      <c r="T12" s="45">
        <v>-179387</v>
      </c>
      <c r="U12" s="45">
        <v>60053</v>
      </c>
      <c r="V12" s="45">
        <v>17854899</v>
      </c>
    </row>
    <row r="13" spans="1:22" x14ac:dyDescent="0.2">
      <c r="B13" t="s">
        <v>104</v>
      </c>
      <c r="C13" s="45">
        <v>6587800</v>
      </c>
      <c r="D13" s="45">
        <v>0</v>
      </c>
      <c r="E13" s="45">
        <v>0</v>
      </c>
      <c r="F13" s="45">
        <v>-2590526</v>
      </c>
      <c r="G13" s="45">
        <v>0</v>
      </c>
      <c r="H13" s="45">
        <v>4711126</v>
      </c>
      <c r="J13" s="45">
        <v>83901010</v>
      </c>
      <c r="K13" s="45">
        <v>504303766</v>
      </c>
      <c r="L13" s="45">
        <v>420402756</v>
      </c>
      <c r="M13" s="45">
        <v>0</v>
      </c>
      <c r="N13" s="45">
        <v>0</v>
      </c>
      <c r="O13" s="45">
        <v>0</v>
      </c>
      <c r="P13" s="45">
        <v>0</v>
      </c>
      <c r="Q13" s="45">
        <v>3553612</v>
      </c>
      <c r="R13" s="45">
        <v>7579192</v>
      </c>
      <c r="S13" s="45">
        <v>11205114</v>
      </c>
      <c r="T13" s="45">
        <v>-282270</v>
      </c>
      <c r="U13" s="45">
        <v>0</v>
      </c>
      <c r="V13" s="45">
        <v>10922844</v>
      </c>
    </row>
    <row r="14" spans="1:22" x14ac:dyDescent="0.2">
      <c r="B14" t="s">
        <v>103</v>
      </c>
      <c r="C14" s="45">
        <v>6123721</v>
      </c>
      <c r="D14" s="45">
        <v>0</v>
      </c>
      <c r="E14" s="45">
        <v>0</v>
      </c>
      <c r="F14" s="45">
        <v>-2563083</v>
      </c>
      <c r="G14" s="45">
        <v>0</v>
      </c>
      <c r="H14" s="45">
        <v>4396729</v>
      </c>
      <c r="J14" s="45">
        <v>79092765</v>
      </c>
      <c r="K14" s="45">
        <v>462822690</v>
      </c>
      <c r="L14" s="45">
        <v>383729925</v>
      </c>
      <c r="M14" s="45">
        <v>0</v>
      </c>
      <c r="N14" s="45">
        <v>0</v>
      </c>
      <c r="O14" s="45">
        <v>0</v>
      </c>
      <c r="P14" s="45">
        <v>0</v>
      </c>
      <c r="Q14" s="45">
        <v>4272683</v>
      </c>
      <c r="R14" s="45">
        <v>5509124</v>
      </c>
      <c r="S14" s="45">
        <v>-6954278</v>
      </c>
      <c r="T14" s="45">
        <v>-142696</v>
      </c>
      <c r="U14" s="45">
        <v>0</v>
      </c>
      <c r="V14" s="45">
        <v>-7096974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18751209</v>
      </c>
      <c r="C18" s="26">
        <v>13000000</v>
      </c>
      <c r="D18" s="26">
        <f>VLOOKUP(A1,'2020'!A40:F210,6,FALSE)</f>
        <v>12324991</v>
      </c>
      <c r="E18" s="26">
        <v>10400000</v>
      </c>
      <c r="F18" s="4">
        <f>D18/E18</f>
        <v>1.1850952884615384</v>
      </c>
      <c r="G18" s="139">
        <v>0</v>
      </c>
      <c r="J18" s="6">
        <v>2020</v>
      </c>
      <c r="K18" s="17">
        <f>VLOOKUP(A1,'2020'!A40:B210,2,FALSE)</f>
        <v>0</v>
      </c>
      <c r="L18" s="17">
        <f>VLOOKUP(A1,'2020'!A40:C210,3,FALSE)</f>
        <v>0</v>
      </c>
      <c r="M18" s="23">
        <f>VLOOKUP(A1,'2020'!A40:D210,4,FALSE)</f>
        <v>3504910000</v>
      </c>
      <c r="N18" s="6"/>
      <c r="O18" s="6"/>
    </row>
    <row r="19" spans="1:17" x14ac:dyDescent="0.2">
      <c r="A19" s="13">
        <v>2021</v>
      </c>
      <c r="B19" s="26">
        <f>VLOOKUP(A1,'2021'!A40:E210,5,FALSE)</f>
        <v>26698613</v>
      </c>
      <c r="C19" s="26">
        <v>19800000</v>
      </c>
      <c r="D19" s="26">
        <f>VLOOKUP(A1,'2021'!A40:F210,6,FALSE)</f>
        <v>18052250</v>
      </c>
      <c r="E19" s="26">
        <v>15840000</v>
      </c>
      <c r="F19" s="4">
        <f>D19/E19</f>
        <v>1.1396622474747475</v>
      </c>
      <c r="G19" s="140"/>
      <c r="J19" s="6">
        <v>2021</v>
      </c>
      <c r="K19" s="17">
        <f>VLOOKUP(A1,'2021'!A40:B210,2,FALSE)</f>
        <v>35109148</v>
      </c>
      <c r="L19" s="17">
        <f>VLOOKUP(A1,'2021'!A40:C210,3,FALSE)</f>
        <v>93041472</v>
      </c>
      <c r="M19" s="23">
        <f>VLOOKUP(A1,'2021'!A40:D210,4,FALSE)</f>
        <v>3510914800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30289775</v>
      </c>
      <c r="C20" s="26">
        <v>27000000</v>
      </c>
      <c r="D20" s="26">
        <f>VLOOKUP(A1,'2022'!A40:F210,6,FALSE)</f>
        <v>20150377</v>
      </c>
      <c r="E20" s="26">
        <v>21600000</v>
      </c>
      <c r="F20" s="4">
        <f>D20/E20</f>
        <v>0.93288782407407411</v>
      </c>
      <c r="G20" s="140"/>
      <c r="J20" s="13">
        <v>2022</v>
      </c>
      <c r="K20" s="17">
        <f>VLOOKUP(A1,'2022'!A40:B210,2,FALSE)</f>
        <v>35172385</v>
      </c>
      <c r="L20" s="17">
        <f>VLOOKUP(A1,'2022'!A40:C210,3,FALSE)</f>
        <v>113424966</v>
      </c>
      <c r="M20" s="23">
        <f>VLOOKUP(A1,'2022'!A40:D210,4,FALSE)</f>
        <v>3517238500</v>
      </c>
      <c r="N20" s="23"/>
      <c r="O20" s="6"/>
    </row>
    <row r="21" spans="1:17" x14ac:dyDescent="0.2">
      <c r="A21" s="13">
        <v>2023</v>
      </c>
      <c r="B21" s="3">
        <f>VLOOKUP(A1,'2023'!A40:E210,5,FALSE)</f>
        <v>27691120</v>
      </c>
      <c r="C21" s="3">
        <v>22000000</v>
      </c>
      <c r="D21" s="26">
        <f>VLOOKUP(A1,'2023'!A40:F210,6,FALSE)</f>
        <v>18003802</v>
      </c>
      <c r="E21" s="3">
        <v>17600000</v>
      </c>
      <c r="F21" s="4">
        <f>D21/E21</f>
        <v>1.0229432954545454</v>
      </c>
      <c r="G21" s="141"/>
      <c r="J21" s="13">
        <v>2023</v>
      </c>
      <c r="K21" s="17">
        <f>VLOOKUP(A1,'2023'!A40:B210,2,FALSE)</f>
        <v>35225108</v>
      </c>
      <c r="L21" s="17">
        <f>VLOOKUP(A1,'2023'!A40:C210,3,FALSE)</f>
        <v>131628065</v>
      </c>
      <c r="M21" s="23">
        <f>VLOOKUP(A1,'2023'!A40:D210,4,FALSE)</f>
        <v>3522510800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E22+E22*G18</f>
        <v>0</v>
      </c>
      <c r="J22" s="13">
        <v>2024</v>
      </c>
      <c r="K22" s="17">
        <f>K21</f>
        <v>35225108</v>
      </c>
      <c r="L22" s="17">
        <f>L21</f>
        <v>131628065</v>
      </c>
      <c r="M22" s="23">
        <f>M21</f>
        <v>3522510800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2022</v>
      </c>
      <c r="C31" s="60">
        <v>58000</v>
      </c>
      <c r="D31" s="26">
        <f>VLOOKUP(B31,A18:D21,4,FALSE)</f>
        <v>20150377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5.1110707737219707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4.9964360648660042</v>
      </c>
      <c r="L32" s="13" t="e">
        <f>E22/N22*1000</f>
        <v>#DIV/0!</v>
      </c>
      <c r="N32" s="130" t="s">
        <v>71</v>
      </c>
      <c r="O32" s="131"/>
      <c r="P32" s="74">
        <f>K31*P26</f>
        <v>64.092827502473511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62.65530825341969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37.367682449689013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875E6F-B4D2-294E-9E91-0D08CE0796E9}">
  <sheetPr codeName="Sheet142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146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6289616</v>
      </c>
      <c r="D3" s="45">
        <v>0</v>
      </c>
      <c r="E3" s="45">
        <v>0</v>
      </c>
      <c r="F3" s="45">
        <v>-3013248</v>
      </c>
      <c r="G3" s="45">
        <v>0</v>
      </c>
      <c r="H3" s="45">
        <v>4006279</v>
      </c>
      <c r="I3" s="77">
        <f t="shared" ref="I3:I5" si="0">H3/$M$21*1000</f>
        <v>1.0314693650731206</v>
      </c>
      <c r="J3" s="45">
        <v>70955961</v>
      </c>
      <c r="K3" s="45">
        <v>718794589</v>
      </c>
      <c r="L3" s="45">
        <v>647838628</v>
      </c>
      <c r="M3" s="45">
        <v>0</v>
      </c>
      <c r="N3" s="45">
        <v>0</v>
      </c>
      <c r="O3" s="45">
        <v>0</v>
      </c>
      <c r="P3" s="45">
        <v>0</v>
      </c>
      <c r="Q3" s="45">
        <v>6909300</v>
      </c>
      <c r="R3" s="45">
        <v>7177069</v>
      </c>
      <c r="S3" s="45">
        <v>23999995</v>
      </c>
      <c r="T3" s="45">
        <v>-771106</v>
      </c>
      <c r="U3" s="45">
        <v>0</v>
      </c>
      <c r="V3" s="45">
        <v>23228889</v>
      </c>
    </row>
    <row r="4" spans="1:22" x14ac:dyDescent="0.2">
      <c r="B4" t="s">
        <v>21</v>
      </c>
      <c r="C4" s="45">
        <v>6209128</v>
      </c>
      <c r="D4" s="45">
        <v>0</v>
      </c>
      <c r="E4" s="45">
        <v>0</v>
      </c>
      <c r="F4" s="45">
        <v>-2868218</v>
      </c>
      <c r="G4" s="45">
        <v>0</v>
      </c>
      <c r="H4" s="45">
        <v>4037579</v>
      </c>
      <c r="I4" s="77">
        <f t="shared" si="0"/>
        <v>1.0395279628709246</v>
      </c>
      <c r="J4" s="45">
        <v>66825289</v>
      </c>
      <c r="K4" s="45">
        <v>648509938</v>
      </c>
      <c r="L4" s="45">
        <v>581684649</v>
      </c>
      <c r="M4" s="45">
        <v>0</v>
      </c>
      <c r="N4" s="45">
        <v>0</v>
      </c>
      <c r="O4" s="45">
        <v>0</v>
      </c>
      <c r="P4" s="45">
        <v>0</v>
      </c>
      <c r="Q4" s="45">
        <v>6552560</v>
      </c>
      <c r="R4" s="45">
        <v>1892458</v>
      </c>
      <c r="S4" s="45">
        <v>5154124</v>
      </c>
      <c r="T4" s="45">
        <v>-106709</v>
      </c>
      <c r="U4" s="45">
        <v>0</v>
      </c>
      <c r="V4" s="45">
        <v>5047415</v>
      </c>
    </row>
    <row r="5" spans="1:22" x14ac:dyDescent="0.2">
      <c r="B5" t="s">
        <v>22</v>
      </c>
      <c r="C5" s="45">
        <v>6245672</v>
      </c>
      <c r="D5" s="45">
        <v>0</v>
      </c>
      <c r="E5" s="45">
        <v>0</v>
      </c>
      <c r="F5" s="45">
        <v>-2485180</v>
      </c>
      <c r="G5" s="45">
        <v>0</v>
      </c>
      <c r="H5" s="45">
        <v>3865846</v>
      </c>
      <c r="I5" s="77">
        <f t="shared" si="0"/>
        <v>0.99531303713257679</v>
      </c>
      <c r="J5" s="45">
        <v>62867181</v>
      </c>
      <c r="K5" s="45">
        <v>630893170</v>
      </c>
      <c r="L5" s="45">
        <v>568025989</v>
      </c>
      <c r="M5" s="45">
        <v>0</v>
      </c>
      <c r="N5" s="45">
        <v>0</v>
      </c>
      <c r="O5" s="45">
        <v>0</v>
      </c>
      <c r="P5" s="45">
        <v>0</v>
      </c>
      <c r="Q5" s="45">
        <v>5983591</v>
      </c>
      <c r="R5" s="45">
        <v>1068921</v>
      </c>
      <c r="S5" s="45">
        <v>14418612</v>
      </c>
      <c r="T5" s="45">
        <v>-211517</v>
      </c>
      <c r="U5" s="45">
        <v>-3377435</v>
      </c>
      <c r="V5" s="45">
        <v>10829660</v>
      </c>
    </row>
    <row r="6" spans="1:22" x14ac:dyDescent="0.2">
      <c r="B6" t="s">
        <v>23</v>
      </c>
      <c r="C6" s="45">
        <v>6215154</v>
      </c>
      <c r="D6" s="45">
        <v>0</v>
      </c>
      <c r="E6" s="45">
        <v>0</v>
      </c>
      <c r="F6" s="45">
        <v>-2507640</v>
      </c>
      <c r="G6" s="45">
        <v>0</v>
      </c>
      <c r="H6" s="45">
        <v>4135029</v>
      </c>
      <c r="I6" s="77">
        <f>H6/$M$21*1000</f>
        <v>1.064617750583257</v>
      </c>
      <c r="J6" s="45">
        <v>62530165</v>
      </c>
      <c r="K6" s="45">
        <v>611223523</v>
      </c>
      <c r="L6" s="45">
        <v>548693358</v>
      </c>
      <c r="M6" s="45">
        <v>0</v>
      </c>
      <c r="N6" s="45">
        <v>0</v>
      </c>
      <c r="O6" s="45">
        <v>0</v>
      </c>
      <c r="P6" s="45">
        <v>0</v>
      </c>
      <c r="Q6" s="45">
        <v>6654779</v>
      </c>
      <c r="R6" s="45">
        <v>1541928</v>
      </c>
      <c r="S6" s="45">
        <v>-6426636</v>
      </c>
      <c r="T6" s="45">
        <v>-117821</v>
      </c>
      <c r="U6" s="45">
        <v>0</v>
      </c>
      <c r="V6" s="45">
        <v>-6544457</v>
      </c>
    </row>
    <row r="7" spans="1:22" x14ac:dyDescent="0.2">
      <c r="B7" t="s">
        <v>110</v>
      </c>
      <c r="C7" s="45">
        <v>6454217</v>
      </c>
      <c r="D7" s="45">
        <v>0</v>
      </c>
      <c r="E7" s="45">
        <v>0</v>
      </c>
      <c r="F7" s="45">
        <v>-4064328</v>
      </c>
      <c r="G7" s="45">
        <v>0</v>
      </c>
      <c r="H7" s="45">
        <v>2870518</v>
      </c>
      <c r="I7" s="77">
        <f t="shared" ref="I7:I9" si="1">H7/$M$20*1000</f>
        <v>0.84991063188749361</v>
      </c>
      <c r="J7" s="45">
        <v>58438663</v>
      </c>
      <c r="K7" s="45">
        <v>607875185</v>
      </c>
      <c r="L7" s="45">
        <v>549436522</v>
      </c>
      <c r="M7" s="45">
        <v>0</v>
      </c>
      <c r="N7" s="45">
        <v>0</v>
      </c>
      <c r="O7" s="45">
        <v>0</v>
      </c>
      <c r="P7" s="45">
        <v>0</v>
      </c>
      <c r="Q7" s="45">
        <v>8460892</v>
      </c>
      <c r="R7" s="45">
        <v>1131327</v>
      </c>
      <c r="S7" s="45">
        <v>30966897</v>
      </c>
      <c r="T7" s="45">
        <v>-184588</v>
      </c>
      <c r="U7" s="45">
        <v>0</v>
      </c>
      <c r="V7" s="45">
        <v>30782309</v>
      </c>
    </row>
    <row r="8" spans="1:22" x14ac:dyDescent="0.2">
      <c r="B8" t="s">
        <v>109</v>
      </c>
      <c r="C8" s="45">
        <v>6032250</v>
      </c>
      <c r="D8" s="45">
        <v>0</v>
      </c>
      <c r="E8" s="45">
        <v>0</v>
      </c>
      <c r="F8" s="45">
        <v>-2525765</v>
      </c>
      <c r="G8" s="45">
        <v>0</v>
      </c>
      <c r="H8" s="45">
        <v>3586992</v>
      </c>
      <c r="I8" s="77">
        <f t="shared" si="1"/>
        <v>1.0620461663349208</v>
      </c>
      <c r="J8" s="45">
        <v>55734731</v>
      </c>
      <c r="K8" s="45">
        <v>561113724</v>
      </c>
      <c r="L8" s="45">
        <v>505378993</v>
      </c>
      <c r="M8" s="45">
        <v>0</v>
      </c>
      <c r="N8" s="45">
        <v>0</v>
      </c>
      <c r="O8" s="45">
        <v>0</v>
      </c>
      <c r="P8" s="45">
        <v>0</v>
      </c>
      <c r="Q8" s="45">
        <v>6820742</v>
      </c>
      <c r="R8" s="45">
        <v>1438382</v>
      </c>
      <c r="S8" s="45">
        <v>2913112</v>
      </c>
      <c r="T8" s="45">
        <v>-77882</v>
      </c>
      <c r="U8" s="45">
        <v>0</v>
      </c>
      <c r="V8" s="45">
        <v>2835230</v>
      </c>
    </row>
    <row r="9" spans="1:22" x14ac:dyDescent="0.2">
      <c r="B9" t="s">
        <v>108</v>
      </c>
      <c r="C9" s="45">
        <v>5606390</v>
      </c>
      <c r="D9" s="45">
        <v>0</v>
      </c>
      <c r="E9" s="45">
        <v>0</v>
      </c>
      <c r="F9" s="45">
        <v>-2276351</v>
      </c>
      <c r="G9" s="45">
        <v>0</v>
      </c>
      <c r="H9" s="45">
        <v>3943148</v>
      </c>
      <c r="I9" s="77">
        <f t="shared" si="1"/>
        <v>1.1674977855236952</v>
      </c>
      <c r="J9" s="45">
        <v>52066031</v>
      </c>
      <c r="K9" s="45">
        <v>543736728</v>
      </c>
      <c r="L9" s="45">
        <v>491670697</v>
      </c>
      <c r="M9" s="45">
        <v>0</v>
      </c>
      <c r="N9" s="45">
        <v>0</v>
      </c>
      <c r="O9" s="45">
        <v>0</v>
      </c>
      <c r="P9" s="45">
        <v>0</v>
      </c>
      <c r="Q9" s="45">
        <v>7179996</v>
      </c>
      <c r="R9" s="45">
        <v>1481310</v>
      </c>
      <c r="S9" s="45">
        <v>-4100991</v>
      </c>
      <c r="T9" s="45">
        <v>-12804</v>
      </c>
      <c r="U9" s="45">
        <v>0</v>
      </c>
      <c r="V9" s="45">
        <v>-4113795</v>
      </c>
    </row>
    <row r="10" spans="1:22" x14ac:dyDescent="0.2">
      <c r="B10" t="s">
        <v>107</v>
      </c>
      <c r="C10" s="45">
        <v>5440672</v>
      </c>
      <c r="D10" s="45">
        <v>0</v>
      </c>
      <c r="E10" s="45">
        <v>0</v>
      </c>
      <c r="F10" s="45">
        <v>-2738601</v>
      </c>
      <c r="G10" s="45">
        <v>0</v>
      </c>
      <c r="H10" s="45">
        <v>3287535</v>
      </c>
      <c r="I10" s="77">
        <f>H10/$M$20*1000</f>
        <v>0.97338213841622012</v>
      </c>
      <c r="J10" s="45">
        <v>48203333</v>
      </c>
      <c r="K10" s="45">
        <v>528636428</v>
      </c>
      <c r="L10" s="45">
        <v>480433095</v>
      </c>
      <c r="M10" s="45">
        <v>0</v>
      </c>
      <c r="N10" s="45">
        <v>0</v>
      </c>
      <c r="O10" s="45">
        <v>0</v>
      </c>
      <c r="P10" s="45">
        <v>0</v>
      </c>
      <c r="Q10" s="45">
        <v>6281931</v>
      </c>
      <c r="R10" s="45">
        <v>5068428</v>
      </c>
      <c r="S10" s="45">
        <v>-8504479</v>
      </c>
      <c r="T10" s="45">
        <v>-90604</v>
      </c>
      <c r="U10" s="45">
        <v>0</v>
      </c>
      <c r="V10" s="45">
        <v>-8595083</v>
      </c>
    </row>
    <row r="11" spans="1:22" x14ac:dyDescent="0.2">
      <c r="B11" t="s">
        <v>106</v>
      </c>
      <c r="C11" s="45">
        <v>4794322</v>
      </c>
      <c r="D11" s="45">
        <v>0</v>
      </c>
      <c r="E11" s="45">
        <v>0</v>
      </c>
      <c r="F11" s="45">
        <v>-2417444</v>
      </c>
      <c r="G11" s="45">
        <v>0</v>
      </c>
      <c r="H11" s="45">
        <v>2428495</v>
      </c>
      <c r="I11" s="77"/>
      <c r="J11" s="45">
        <v>44900909</v>
      </c>
      <c r="K11" s="45">
        <v>527769944</v>
      </c>
      <c r="L11" s="45">
        <v>482869035</v>
      </c>
      <c r="M11" s="45">
        <v>0</v>
      </c>
      <c r="N11" s="45">
        <v>0</v>
      </c>
      <c r="O11" s="45">
        <v>0</v>
      </c>
      <c r="P11" s="45">
        <v>0</v>
      </c>
      <c r="Q11" s="45">
        <v>7509877</v>
      </c>
      <c r="R11" s="45">
        <v>11259731</v>
      </c>
      <c r="S11" s="45">
        <v>23630380</v>
      </c>
      <c r="T11" s="45">
        <v>-256924</v>
      </c>
      <c r="U11" s="45">
        <v>-2884000</v>
      </c>
      <c r="V11" s="45">
        <v>20489456</v>
      </c>
    </row>
    <row r="12" spans="1:22" x14ac:dyDescent="0.2">
      <c r="B12" t="s">
        <v>105</v>
      </c>
      <c r="C12" s="45">
        <v>4520511</v>
      </c>
      <c r="D12" s="45">
        <v>0</v>
      </c>
      <c r="E12" s="45">
        <v>0</v>
      </c>
      <c r="F12" s="45">
        <v>-2254497</v>
      </c>
      <c r="G12" s="45">
        <v>0</v>
      </c>
      <c r="H12" s="45">
        <v>2102615</v>
      </c>
      <c r="I12" s="77"/>
      <c r="J12" s="45">
        <v>42483436</v>
      </c>
      <c r="K12" s="45">
        <v>479308753</v>
      </c>
      <c r="L12" s="45">
        <v>436825317</v>
      </c>
      <c r="M12" s="45">
        <v>0</v>
      </c>
      <c r="N12" s="45">
        <v>0</v>
      </c>
      <c r="O12" s="45">
        <v>0</v>
      </c>
      <c r="P12" s="45">
        <v>0</v>
      </c>
      <c r="Q12" s="45">
        <v>7010081</v>
      </c>
      <c r="R12" s="45">
        <v>10151989</v>
      </c>
      <c r="S12" s="45">
        <v>12722016</v>
      </c>
      <c r="T12" s="45">
        <v>-40410</v>
      </c>
      <c r="U12" s="45">
        <v>0</v>
      </c>
      <c r="V12" s="45">
        <v>12681606</v>
      </c>
    </row>
    <row r="13" spans="1:22" x14ac:dyDescent="0.2">
      <c r="B13" t="s">
        <v>104</v>
      </c>
      <c r="C13" s="45">
        <v>4990387</v>
      </c>
      <c r="D13" s="45">
        <v>0</v>
      </c>
      <c r="E13" s="45">
        <v>0</v>
      </c>
      <c r="F13" s="45">
        <v>-1592538</v>
      </c>
      <c r="G13" s="45">
        <v>0</v>
      </c>
      <c r="H13" s="45">
        <v>2588235</v>
      </c>
      <c r="J13" s="45">
        <v>40380245</v>
      </c>
      <c r="K13" s="45">
        <v>471275438</v>
      </c>
      <c r="L13" s="45">
        <v>430895193</v>
      </c>
      <c r="M13" s="45">
        <v>0</v>
      </c>
      <c r="N13" s="45">
        <v>0</v>
      </c>
      <c r="O13" s="45">
        <v>0</v>
      </c>
      <c r="P13" s="45">
        <v>0</v>
      </c>
      <c r="Q13" s="45">
        <v>6870892</v>
      </c>
      <c r="R13" s="45">
        <v>10270741</v>
      </c>
      <c r="S13" s="45">
        <v>2310032</v>
      </c>
      <c r="T13" s="45">
        <v>-224730</v>
      </c>
      <c r="U13" s="45">
        <v>0</v>
      </c>
      <c r="V13" s="45">
        <v>2085302</v>
      </c>
    </row>
    <row r="14" spans="1:22" x14ac:dyDescent="0.2">
      <c r="B14" t="s">
        <v>103</v>
      </c>
      <c r="C14" s="45">
        <v>4639572</v>
      </c>
      <c r="D14" s="45">
        <v>0</v>
      </c>
      <c r="E14" s="45">
        <v>0</v>
      </c>
      <c r="F14" s="45">
        <v>-1965297</v>
      </c>
      <c r="G14" s="45">
        <v>0</v>
      </c>
      <c r="H14" s="45">
        <v>2483401</v>
      </c>
      <c r="J14" s="45">
        <v>37929335</v>
      </c>
      <c r="K14" s="45">
        <v>449514732</v>
      </c>
      <c r="L14" s="45">
        <v>411585397</v>
      </c>
      <c r="M14" s="45">
        <v>0</v>
      </c>
      <c r="N14" s="45">
        <v>0</v>
      </c>
      <c r="O14" s="45">
        <v>0</v>
      </c>
      <c r="P14" s="45">
        <v>0</v>
      </c>
      <c r="Q14" s="45">
        <v>6037588</v>
      </c>
      <c r="R14" s="45">
        <v>4419502</v>
      </c>
      <c r="S14" s="45">
        <v>1263471</v>
      </c>
      <c r="T14" s="45">
        <v>59661</v>
      </c>
      <c r="U14" s="45">
        <v>0</v>
      </c>
      <c r="V14" s="45">
        <v>1323132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14582123</v>
      </c>
      <c r="C18" s="26">
        <v>7636000</v>
      </c>
      <c r="D18" s="26">
        <f>VLOOKUP(A1,'2020'!A40:F210,6,FALSE)</f>
        <v>7682823</v>
      </c>
      <c r="E18" s="17">
        <v>6108800</v>
      </c>
      <c r="F18" s="4">
        <f>D18/E18</f>
        <v>1.2576648441592457</v>
      </c>
      <c r="G18" s="139">
        <v>0</v>
      </c>
      <c r="J18" s="6">
        <v>2020</v>
      </c>
      <c r="K18" s="17">
        <f>VLOOKUP(A1,'2020'!A40:B210,2,FALSE)</f>
        <v>0</v>
      </c>
      <c r="L18" s="17">
        <f>VLOOKUP(A1,'2020'!A40:C210,3,FALSE)</f>
        <v>0</v>
      </c>
      <c r="M18" s="23">
        <f>VLOOKUP(A1,'2020'!A40:D210,4,FALSE)</f>
        <v>2161560000</v>
      </c>
      <c r="N18" s="6"/>
      <c r="O18" s="6"/>
    </row>
    <row r="19" spans="1:17" x14ac:dyDescent="0.2">
      <c r="A19" s="13">
        <v>2021</v>
      </c>
      <c r="B19" s="26">
        <f>VLOOKUP(A1,'2021'!A40:E210,5,FALSE)</f>
        <v>18944792</v>
      </c>
      <c r="C19" s="26">
        <v>10602000</v>
      </c>
      <c r="D19" s="26">
        <f>VLOOKUP(A1,'2021'!A40:F210,6,FALSE)</f>
        <v>9602746</v>
      </c>
      <c r="E19" s="17">
        <v>8481600</v>
      </c>
      <c r="F19" s="4">
        <f>D19/E19</f>
        <v>1.13218567251462</v>
      </c>
      <c r="G19" s="140"/>
      <c r="J19" s="6">
        <v>2021</v>
      </c>
      <c r="K19" s="17">
        <f>VLOOKUP(A1,'2021'!A40:B210,2,FALSE)</f>
        <v>27019481</v>
      </c>
      <c r="L19" s="17">
        <f>VLOOKUP(A1,'2021'!A40:C210,3,FALSE)</f>
        <v>44900909</v>
      </c>
      <c r="M19" s="23">
        <f>VLOOKUP(A1,'2021'!A40:D210,4,FALSE)</f>
        <v>2701948100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23533529</v>
      </c>
      <c r="C20" s="26">
        <v>15018000</v>
      </c>
      <c r="D20" s="26">
        <f>VLOOKUP(A1,'2022'!A40:F210,6,FALSE)</f>
        <v>13688193</v>
      </c>
      <c r="E20" s="17">
        <v>12014400</v>
      </c>
      <c r="F20" s="4">
        <f>D20/E20</f>
        <v>1.1393155713144227</v>
      </c>
      <c r="G20" s="140"/>
      <c r="J20" s="13">
        <v>2022</v>
      </c>
      <c r="K20" s="17">
        <f>VLOOKUP(A1,'2022'!A40:B210,2,FALSE)</f>
        <v>33774351</v>
      </c>
      <c r="L20" s="17">
        <f>VLOOKUP(A1,'2022'!A40:C210,3,FALSE)</f>
        <v>58438663</v>
      </c>
      <c r="M20" s="23">
        <f>VLOOKUP(A1,'2022'!A40:D210,4,FALSE)</f>
        <v>3377435100</v>
      </c>
      <c r="N20" s="23"/>
      <c r="O20" s="6"/>
    </row>
    <row r="21" spans="1:17" x14ac:dyDescent="0.2">
      <c r="A21" s="13">
        <v>2023</v>
      </c>
      <c r="B21" s="3">
        <f>VLOOKUP(A1,'2023'!A40:E210,5,FALSE)</f>
        <v>24959570</v>
      </c>
      <c r="C21" s="3">
        <v>20058000</v>
      </c>
      <c r="D21" s="26">
        <f>VLOOKUP(A1,'2023'!A40:F210,6,FALSE)</f>
        <v>16044733</v>
      </c>
      <c r="E21" s="3">
        <v>16046400</v>
      </c>
      <c r="F21" s="4">
        <f>D21/E21</f>
        <v>0.99989611377006682</v>
      </c>
      <c r="G21" s="141"/>
      <c r="J21" s="13">
        <v>2023</v>
      </c>
      <c r="K21" s="17">
        <f>VLOOKUP(A1,'2023'!A40:B210,2,FALSE)</f>
        <v>38840504</v>
      </c>
      <c r="L21" s="17">
        <f>VLOOKUP(A1,'2023'!A40:C210,3,FALSE)</f>
        <v>70955961</v>
      </c>
      <c r="M21" s="23">
        <f>VLOOKUP(A1,'2023'!A40:D210,4,FALSE)</f>
        <v>3884050400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E22+E22*G18</f>
        <v>0</v>
      </c>
      <c r="J22" s="13">
        <v>2024</v>
      </c>
      <c r="K22" s="17">
        <f>K21</f>
        <v>38840504</v>
      </c>
      <c r="L22" s="17">
        <f>L21</f>
        <v>70955961</v>
      </c>
      <c r="M22" s="23">
        <f>M21</f>
        <v>3884050400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2023</v>
      </c>
      <c r="C31" s="60">
        <v>26500</v>
      </c>
      <c r="D31" s="26">
        <f>VLOOKUP(B31,A18:D21,4,FALSE)</f>
        <v>16044733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4.1309281156598789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4.1313573067949889</v>
      </c>
      <c r="L32" s="13" t="e">
        <f>E22/N22*1000</f>
        <v>#DIV/0!</v>
      </c>
      <c r="N32" s="130" t="s">
        <v>71</v>
      </c>
      <c r="O32" s="131"/>
      <c r="P32" s="74">
        <f>K31*P26</f>
        <v>51.801838570374876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51.807220627209155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18.268547957050195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2DC39-1C93-C143-A3DA-656336217F92}">
  <sheetPr codeName="Sheet143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144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9163492</v>
      </c>
      <c r="D3" s="45">
        <v>0</v>
      </c>
      <c r="E3" s="45">
        <v>0</v>
      </c>
      <c r="F3" s="45">
        <v>-3875911</v>
      </c>
      <c r="G3" s="45">
        <v>0</v>
      </c>
      <c r="H3" s="45">
        <v>4986366</v>
      </c>
      <c r="I3" s="77">
        <f t="shared" ref="I3:I5" si="0">H3/$M$21*1000</f>
        <v>0.95632634694173801</v>
      </c>
      <c r="J3" s="45">
        <v>96711159</v>
      </c>
      <c r="K3" s="45">
        <v>944953640</v>
      </c>
      <c r="L3" s="45">
        <v>848242481</v>
      </c>
      <c r="M3" s="45">
        <v>0</v>
      </c>
      <c r="N3" s="45">
        <v>0</v>
      </c>
      <c r="O3" s="45">
        <v>0</v>
      </c>
      <c r="P3" s="45">
        <v>0</v>
      </c>
      <c r="Q3" s="45">
        <v>3675394</v>
      </c>
      <c r="R3" s="45">
        <v>44250788</v>
      </c>
      <c r="S3" s="45">
        <v>50354578</v>
      </c>
      <c r="T3" s="45">
        <v>-461834</v>
      </c>
      <c r="U3" s="45">
        <v>3149000</v>
      </c>
      <c r="V3" s="45">
        <v>53041744</v>
      </c>
    </row>
    <row r="4" spans="1:22" x14ac:dyDescent="0.2">
      <c r="B4" t="s">
        <v>21</v>
      </c>
      <c r="C4" s="45">
        <v>9811793</v>
      </c>
      <c r="D4" s="45">
        <v>0</v>
      </c>
      <c r="E4" s="45">
        <v>0</v>
      </c>
      <c r="F4" s="45">
        <v>-3333959</v>
      </c>
      <c r="G4" s="45">
        <v>0</v>
      </c>
      <c r="H4" s="45">
        <v>5773265</v>
      </c>
      <c r="I4" s="77">
        <f t="shared" si="0"/>
        <v>1.1072443192851456</v>
      </c>
      <c r="J4" s="45">
        <v>91762995</v>
      </c>
      <c r="K4" s="45">
        <v>815880535</v>
      </c>
      <c r="L4" s="45">
        <v>724117540</v>
      </c>
      <c r="M4" s="45">
        <v>0</v>
      </c>
      <c r="N4" s="45">
        <v>0</v>
      </c>
      <c r="O4" s="45">
        <v>0</v>
      </c>
      <c r="P4" s="45">
        <v>0</v>
      </c>
      <c r="Q4" s="45">
        <v>3411516</v>
      </c>
      <c r="R4" s="45">
        <v>35880219</v>
      </c>
      <c r="S4" s="45">
        <v>14594737</v>
      </c>
      <c r="T4" s="45">
        <v>-243461</v>
      </c>
      <c r="U4" s="45">
        <v>-1966993</v>
      </c>
      <c r="V4" s="45">
        <v>12384283</v>
      </c>
    </row>
    <row r="5" spans="1:22" x14ac:dyDescent="0.2">
      <c r="B5" t="s">
        <v>22</v>
      </c>
      <c r="C5" s="45">
        <v>9481370</v>
      </c>
      <c r="D5" s="45">
        <v>0</v>
      </c>
      <c r="E5" s="45">
        <v>0</v>
      </c>
      <c r="F5" s="45">
        <v>-4135168</v>
      </c>
      <c r="G5" s="45">
        <v>0</v>
      </c>
      <c r="H5" s="45">
        <v>4893495</v>
      </c>
      <c r="I5" s="77">
        <f t="shared" si="0"/>
        <v>0.938514781531813</v>
      </c>
      <c r="J5" s="45">
        <v>86069124</v>
      </c>
      <c r="K5" s="45">
        <v>806237587</v>
      </c>
      <c r="L5" s="45">
        <v>720168463</v>
      </c>
      <c r="M5" s="45">
        <v>0</v>
      </c>
      <c r="N5" s="45">
        <v>0</v>
      </c>
      <c r="O5" s="45">
        <v>0</v>
      </c>
      <c r="P5" s="45">
        <v>0</v>
      </c>
      <c r="Q5" s="45">
        <v>3168566</v>
      </c>
      <c r="R5" s="45">
        <v>22891806</v>
      </c>
      <c r="S5" s="45">
        <v>-1889313</v>
      </c>
      <c r="T5" s="45">
        <v>-504617</v>
      </c>
      <c r="U5" s="45">
        <v>0</v>
      </c>
      <c r="V5" s="45">
        <v>-2393930</v>
      </c>
    </row>
    <row r="6" spans="1:22" x14ac:dyDescent="0.2">
      <c r="B6" t="s">
        <v>23</v>
      </c>
      <c r="C6" s="45">
        <v>10227193</v>
      </c>
      <c r="D6" s="45">
        <v>0</v>
      </c>
      <c r="E6" s="45">
        <v>0</v>
      </c>
      <c r="F6" s="45">
        <v>-3567903</v>
      </c>
      <c r="G6" s="45">
        <v>0</v>
      </c>
      <c r="H6" s="45">
        <v>5023662</v>
      </c>
      <c r="I6" s="77">
        <f>H6/$M$21*1000</f>
        <v>0.96347928104957115</v>
      </c>
      <c r="J6" s="45">
        <v>84767483</v>
      </c>
      <c r="K6" s="45">
        <v>760761405</v>
      </c>
      <c r="L6" s="45">
        <v>675993922</v>
      </c>
      <c r="M6" s="45">
        <v>0</v>
      </c>
      <c r="N6" s="45">
        <v>0</v>
      </c>
      <c r="O6" s="45">
        <v>0</v>
      </c>
      <c r="P6" s="45">
        <v>0</v>
      </c>
      <c r="Q6" s="45">
        <v>2965368</v>
      </c>
      <c r="R6" s="45">
        <v>3910585</v>
      </c>
      <c r="S6" s="45">
        <v>-21765358</v>
      </c>
      <c r="T6" s="45">
        <v>-395501</v>
      </c>
      <c r="U6" s="45">
        <v>0</v>
      </c>
      <c r="V6" s="45">
        <v>-22160859</v>
      </c>
    </row>
    <row r="7" spans="1:22" x14ac:dyDescent="0.2">
      <c r="B7" t="s">
        <v>110</v>
      </c>
      <c r="C7" s="45">
        <v>9629602</v>
      </c>
      <c r="D7" s="45">
        <v>0</v>
      </c>
      <c r="E7" s="45">
        <v>0</v>
      </c>
      <c r="F7" s="45">
        <v>-3628414</v>
      </c>
      <c r="G7" s="45">
        <v>0</v>
      </c>
      <c r="H7" s="45">
        <v>3434131</v>
      </c>
      <c r="I7" s="77">
        <f t="shared" ref="I7:I9" si="1">H7/$M$20*1000</f>
        <v>0.75741983417196623</v>
      </c>
      <c r="J7" s="45">
        <v>79613219</v>
      </c>
      <c r="K7" s="45">
        <v>728532373</v>
      </c>
      <c r="L7" s="45">
        <v>648919154</v>
      </c>
      <c r="M7" s="45">
        <v>0</v>
      </c>
      <c r="N7" s="45">
        <v>0</v>
      </c>
      <c r="O7" s="45">
        <v>0</v>
      </c>
      <c r="P7" s="45">
        <v>0</v>
      </c>
      <c r="Q7" s="45">
        <v>3744100</v>
      </c>
      <c r="R7" s="45">
        <v>4105550</v>
      </c>
      <c r="S7" s="45">
        <v>22377386</v>
      </c>
      <c r="T7" s="45">
        <v>-1056675</v>
      </c>
      <c r="U7" s="45">
        <v>200000</v>
      </c>
      <c r="V7" s="45">
        <v>21520711</v>
      </c>
    </row>
    <row r="8" spans="1:22" x14ac:dyDescent="0.2">
      <c r="B8" t="s">
        <v>109</v>
      </c>
      <c r="C8" s="45">
        <v>9038629</v>
      </c>
      <c r="D8" s="45">
        <v>0</v>
      </c>
      <c r="E8" s="45">
        <v>0</v>
      </c>
      <c r="F8" s="45">
        <v>-3728778</v>
      </c>
      <c r="G8" s="45">
        <v>0</v>
      </c>
      <c r="H8" s="45">
        <v>4879193</v>
      </c>
      <c r="I8" s="77">
        <f t="shared" si="1"/>
        <v>1.0761376176252504</v>
      </c>
      <c r="J8" s="45">
        <v>75909876</v>
      </c>
      <c r="K8" s="45">
        <v>656804225</v>
      </c>
      <c r="L8" s="45">
        <v>580894349</v>
      </c>
      <c r="M8" s="45">
        <v>0</v>
      </c>
      <c r="N8" s="45">
        <v>0</v>
      </c>
      <c r="O8" s="45">
        <v>0</v>
      </c>
      <c r="P8" s="45">
        <v>0</v>
      </c>
      <c r="Q8" s="45">
        <v>3135579</v>
      </c>
      <c r="R8" s="45">
        <v>5904210</v>
      </c>
      <c r="S8" s="45">
        <v>-22193036</v>
      </c>
      <c r="T8" s="45">
        <v>-311517</v>
      </c>
      <c r="U8" s="45">
        <v>130000</v>
      </c>
      <c r="V8" s="45">
        <v>-22374553</v>
      </c>
    </row>
    <row r="9" spans="1:22" x14ac:dyDescent="0.2">
      <c r="B9" t="s">
        <v>108</v>
      </c>
      <c r="C9" s="45">
        <v>8969406</v>
      </c>
      <c r="D9" s="45">
        <v>0</v>
      </c>
      <c r="E9" s="45">
        <v>0</v>
      </c>
      <c r="F9" s="45">
        <v>-3860555</v>
      </c>
      <c r="G9" s="45">
        <v>0</v>
      </c>
      <c r="H9" s="45">
        <v>4623202</v>
      </c>
      <c r="I9" s="77">
        <f t="shared" si="1"/>
        <v>1.0196771445770423</v>
      </c>
      <c r="J9" s="45">
        <v>70906806</v>
      </c>
      <c r="K9" s="45">
        <v>658274396</v>
      </c>
      <c r="L9" s="45">
        <v>587367590</v>
      </c>
      <c r="M9" s="45">
        <v>0</v>
      </c>
      <c r="N9" s="45">
        <v>0</v>
      </c>
      <c r="O9" s="45">
        <v>0</v>
      </c>
      <c r="P9" s="45">
        <v>0</v>
      </c>
      <c r="Q9" s="45">
        <v>3205723</v>
      </c>
      <c r="R9" s="45">
        <v>7987706</v>
      </c>
      <c r="S9" s="45">
        <v>10547728</v>
      </c>
      <c r="T9" s="45">
        <v>66474</v>
      </c>
      <c r="U9" s="45">
        <v>1790000</v>
      </c>
      <c r="V9" s="45">
        <v>12404202</v>
      </c>
    </row>
    <row r="10" spans="1:22" x14ac:dyDescent="0.2">
      <c r="B10" t="s">
        <v>107</v>
      </c>
      <c r="C10" s="45">
        <v>8385485</v>
      </c>
      <c r="D10" s="45">
        <v>0</v>
      </c>
      <c r="E10" s="45">
        <v>0</v>
      </c>
      <c r="F10" s="45">
        <v>-3597881</v>
      </c>
      <c r="G10" s="45">
        <v>0</v>
      </c>
      <c r="H10" s="45">
        <v>4546209</v>
      </c>
      <c r="I10" s="77">
        <f>H10/$M$20*1000</f>
        <v>1.0026958397600734</v>
      </c>
      <c r="J10" s="45">
        <v>67063548</v>
      </c>
      <c r="K10" s="45">
        <v>649039794</v>
      </c>
      <c r="L10" s="45">
        <v>581976246</v>
      </c>
      <c r="M10" s="45">
        <v>0</v>
      </c>
      <c r="N10" s="45">
        <v>0</v>
      </c>
      <c r="O10" s="45">
        <v>0</v>
      </c>
      <c r="P10" s="45">
        <v>0</v>
      </c>
      <c r="Q10" s="45">
        <v>3157903</v>
      </c>
      <c r="R10" s="45">
        <v>5658004</v>
      </c>
      <c r="S10" s="45">
        <v>-8855749</v>
      </c>
      <c r="T10" s="45">
        <v>-141450</v>
      </c>
      <c r="U10" s="45">
        <v>0</v>
      </c>
      <c r="V10" s="45">
        <v>-8997199</v>
      </c>
    </row>
    <row r="11" spans="1:22" x14ac:dyDescent="0.2">
      <c r="B11" t="s">
        <v>106</v>
      </c>
      <c r="C11" s="45">
        <v>7169788</v>
      </c>
      <c r="D11" s="45">
        <v>0</v>
      </c>
      <c r="E11" s="45">
        <v>0</v>
      </c>
      <c r="F11" s="45">
        <v>-3462739</v>
      </c>
      <c r="G11" s="45">
        <v>0</v>
      </c>
      <c r="H11" s="45">
        <v>3526064</v>
      </c>
      <c r="I11" s="77"/>
      <c r="J11" s="45">
        <v>62486023</v>
      </c>
      <c r="K11" s="45">
        <v>607140419</v>
      </c>
      <c r="L11" s="45">
        <v>544654396</v>
      </c>
      <c r="M11" s="45">
        <v>0</v>
      </c>
      <c r="N11" s="45">
        <v>0</v>
      </c>
      <c r="O11" s="45">
        <v>0</v>
      </c>
      <c r="P11" s="45">
        <v>0</v>
      </c>
      <c r="Q11" s="45">
        <v>3475341</v>
      </c>
      <c r="R11" s="45">
        <v>7575274</v>
      </c>
      <c r="S11" s="45">
        <v>7187696</v>
      </c>
      <c r="T11" s="45">
        <v>-402366</v>
      </c>
      <c r="U11" s="45">
        <v>0</v>
      </c>
      <c r="V11" s="45">
        <v>6785330</v>
      </c>
    </row>
    <row r="12" spans="1:22" x14ac:dyDescent="0.2">
      <c r="B12" t="s">
        <v>105</v>
      </c>
      <c r="C12" s="45">
        <v>6515194</v>
      </c>
      <c r="D12" s="45">
        <v>0</v>
      </c>
      <c r="E12" s="45">
        <v>0</v>
      </c>
      <c r="F12" s="45">
        <v>-3023716</v>
      </c>
      <c r="G12" s="45">
        <v>0</v>
      </c>
      <c r="H12" s="45">
        <v>3022176</v>
      </c>
      <c r="I12" s="77"/>
      <c r="J12" s="45">
        <v>58847393</v>
      </c>
      <c r="K12" s="45">
        <v>555594688</v>
      </c>
      <c r="L12" s="45">
        <v>496747295</v>
      </c>
      <c r="M12" s="45">
        <v>0</v>
      </c>
      <c r="N12" s="45">
        <v>0</v>
      </c>
      <c r="O12" s="45">
        <v>0</v>
      </c>
      <c r="P12" s="45">
        <v>0</v>
      </c>
      <c r="Q12" s="45">
        <v>2947002</v>
      </c>
      <c r="R12" s="45">
        <v>3550077</v>
      </c>
      <c r="S12" s="45">
        <v>15858210</v>
      </c>
      <c r="T12" s="45">
        <v>-222063</v>
      </c>
      <c r="U12" s="45">
        <v>0</v>
      </c>
      <c r="V12" s="45">
        <v>15636147</v>
      </c>
    </row>
    <row r="13" spans="1:22" x14ac:dyDescent="0.2">
      <c r="B13" t="s">
        <v>104</v>
      </c>
      <c r="C13" s="45">
        <v>6562536</v>
      </c>
      <c r="D13" s="45">
        <v>0</v>
      </c>
      <c r="E13" s="45">
        <v>0</v>
      </c>
      <c r="F13" s="45">
        <v>-3086784</v>
      </c>
      <c r="G13" s="45">
        <v>0</v>
      </c>
      <c r="H13" s="45">
        <v>2596026</v>
      </c>
      <c r="J13" s="45">
        <v>55934771</v>
      </c>
      <c r="K13" s="45">
        <v>523334486</v>
      </c>
      <c r="L13" s="45">
        <v>467399715</v>
      </c>
      <c r="M13" s="45">
        <v>0</v>
      </c>
      <c r="N13" s="45">
        <v>0</v>
      </c>
      <c r="O13" s="45">
        <v>0</v>
      </c>
      <c r="P13" s="45">
        <v>0</v>
      </c>
      <c r="Q13" s="45">
        <v>3029898</v>
      </c>
      <c r="R13" s="45">
        <v>4212128</v>
      </c>
      <c r="S13" s="45">
        <v>-1798998</v>
      </c>
      <c r="T13" s="45">
        <v>-238303</v>
      </c>
      <c r="U13" s="45">
        <v>0</v>
      </c>
      <c r="V13" s="45">
        <v>-2037301</v>
      </c>
    </row>
    <row r="14" spans="1:22" x14ac:dyDescent="0.2">
      <c r="B14" t="s">
        <v>103</v>
      </c>
      <c r="C14" s="45">
        <v>5952036</v>
      </c>
      <c r="D14" s="45">
        <v>0</v>
      </c>
      <c r="E14" s="45">
        <v>0</v>
      </c>
      <c r="F14" s="45">
        <v>-2803949</v>
      </c>
      <c r="G14" s="45">
        <v>0</v>
      </c>
      <c r="H14" s="45">
        <v>3552809</v>
      </c>
      <c r="J14" s="45">
        <v>53723765</v>
      </c>
      <c r="K14" s="45">
        <v>510957496</v>
      </c>
      <c r="L14" s="45">
        <v>457233731</v>
      </c>
      <c r="M14" s="45">
        <v>0</v>
      </c>
      <c r="N14" s="45">
        <v>0</v>
      </c>
      <c r="O14" s="45">
        <v>0</v>
      </c>
      <c r="P14" s="45">
        <v>0</v>
      </c>
      <c r="Q14" s="45">
        <v>2771244</v>
      </c>
      <c r="R14" s="45">
        <v>3633495</v>
      </c>
      <c r="S14" s="45">
        <v>-16778610</v>
      </c>
      <c r="T14" s="45">
        <v>-261149</v>
      </c>
      <c r="U14" s="45">
        <v>0</v>
      </c>
      <c r="V14" s="45">
        <v>-17039759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20277795</v>
      </c>
      <c r="C18" s="26"/>
      <c r="D18" s="26">
        <f>VLOOKUP(A1,'2020'!A40:F210,6,FALSE)</f>
        <v>8262659</v>
      </c>
      <c r="E18" s="17">
        <v>7225900</v>
      </c>
      <c r="F18" s="4">
        <f>D18/E18</f>
        <v>1.1434781826485283</v>
      </c>
      <c r="G18" s="139">
        <v>0</v>
      </c>
      <c r="J18" s="6">
        <v>2020</v>
      </c>
      <c r="K18" s="17">
        <f>VLOOKUP(A1,'2020'!A40:B210,2,FALSE)</f>
        <v>27987569</v>
      </c>
      <c r="L18" s="17">
        <f>VLOOKUP(A1,'2020'!A40:C210,3,FALSE)</f>
        <v>50099495</v>
      </c>
      <c r="M18" s="23">
        <f>VLOOKUP(A1,'2020'!A40:D210,4,FALSE)</f>
        <v>2798756900</v>
      </c>
      <c r="N18" s="6"/>
      <c r="O18" s="6"/>
    </row>
    <row r="19" spans="1:17" x14ac:dyDescent="0.2">
      <c r="A19" s="13">
        <v>2021</v>
      </c>
      <c r="B19" s="26">
        <f>VLOOKUP(A1,'2021'!A40:E210,5,FALSE)</f>
        <v>26199554</v>
      </c>
      <c r="C19" s="26"/>
      <c r="D19" s="26">
        <f>VLOOKUP(A1,'2021'!A40:F210,6,FALSE)</f>
        <v>12697075</v>
      </c>
      <c r="E19" s="17">
        <v>10560000</v>
      </c>
      <c r="F19" s="4">
        <f>D19/E19</f>
        <v>1.2023745265151515</v>
      </c>
      <c r="G19" s="140"/>
      <c r="J19" s="6">
        <v>2021</v>
      </c>
      <c r="K19" s="17">
        <f>VLOOKUP(A1,'2021'!A40:B210,2,FALSE)</f>
        <v>37783218</v>
      </c>
      <c r="L19" s="17">
        <f>VLOOKUP(A1,'2021'!A40:C210,3,FALSE)</f>
        <v>62486023</v>
      </c>
      <c r="M19" s="23">
        <f>VLOOKUP(A1,'2021'!A40:D210,4,FALSE)</f>
        <v>3778321800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36023122</v>
      </c>
      <c r="C20" s="26"/>
      <c r="D20" s="26">
        <f>VLOOKUP(A1,'2022'!A40:F210,6,FALSE)</f>
        <v>17482735</v>
      </c>
      <c r="E20" s="17">
        <v>16240000</v>
      </c>
      <c r="F20" s="4">
        <f>D20/E20</f>
        <v>1.0765230911330048</v>
      </c>
      <c r="G20" s="140"/>
      <c r="J20" s="13">
        <v>2022</v>
      </c>
      <c r="K20" s="17">
        <f>VLOOKUP(A1,'2022'!A40:B210,2,FALSE)</f>
        <v>45339861</v>
      </c>
      <c r="L20" s="17">
        <f>VLOOKUP(A1,'2022'!A40:C210,3,FALSE)</f>
        <v>79613219</v>
      </c>
      <c r="M20" s="23">
        <f>VLOOKUP(A1,'2022'!A40:D210,4,FALSE)</f>
        <v>4533986100</v>
      </c>
      <c r="N20" s="23"/>
      <c r="O20" s="6"/>
    </row>
    <row r="21" spans="1:17" x14ac:dyDescent="0.2">
      <c r="A21" s="13">
        <v>2023</v>
      </c>
      <c r="B21" s="3">
        <f>VLOOKUP(A1,'2023'!A40:E210,5,FALSE)</f>
        <v>38683848</v>
      </c>
      <c r="C21" s="3"/>
      <c r="D21" s="26">
        <f>VLOOKUP(A1,'2023'!A40:F210,6,FALSE)</f>
        <v>20676788</v>
      </c>
      <c r="E21" s="3">
        <v>20910700</v>
      </c>
      <c r="F21" s="4">
        <f>D21/E21</f>
        <v>0.98881376520154751</v>
      </c>
      <c r="G21" s="141"/>
      <c r="J21" s="13">
        <v>2023</v>
      </c>
      <c r="K21" s="17">
        <f>VLOOKUP(A1,'2023'!A40:B210,2,FALSE)</f>
        <v>52140841</v>
      </c>
      <c r="L21" s="17">
        <f>VLOOKUP(A1,'2023'!A40:C210,3,FALSE)</f>
        <v>96711159</v>
      </c>
      <c r="M21" s="23">
        <f>VLOOKUP(A1,'2023'!A40:D210,4,FALSE)</f>
        <v>5214084100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E22+E22*G18</f>
        <v>0</v>
      </c>
      <c r="J22" s="13">
        <v>2024</v>
      </c>
      <c r="K22" s="17">
        <f>K21</f>
        <v>52140841</v>
      </c>
      <c r="L22" s="17">
        <f>L21</f>
        <v>96711159</v>
      </c>
      <c r="M22" s="23">
        <f>M21</f>
        <v>5214084100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2023</v>
      </c>
      <c r="C31" s="60">
        <v>24600</v>
      </c>
      <c r="D31" s="26">
        <f>VLOOKUP(B31,A18:D21,4,FALSE)</f>
        <v>20676788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3.965564728808268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4.0104262990311188</v>
      </c>
      <c r="L32" s="13" t="e">
        <f>E22/N22*1000</f>
        <v>#DIV/0!</v>
      </c>
      <c r="N32" s="130" t="s">
        <v>71</v>
      </c>
      <c r="O32" s="131"/>
      <c r="P32" s="74">
        <f>K31*P26</f>
        <v>49.728181699255678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50.290745789850227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18.548062736464107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9C1BB-61D9-1C48-B6B4-F9E4D29D4F6F}">
  <sheetPr codeName="Sheet144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147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11041836</v>
      </c>
      <c r="D3" s="45">
        <v>0</v>
      </c>
      <c r="E3" s="45">
        <v>0</v>
      </c>
      <c r="F3" s="45">
        <v>-3615483</v>
      </c>
      <c r="G3" s="45">
        <v>0</v>
      </c>
      <c r="H3" s="45">
        <v>2030080</v>
      </c>
      <c r="I3" s="77">
        <f t="shared" ref="I3:I5" si="0">H3/$M$21*1000</f>
        <v>0.25587339913381574</v>
      </c>
      <c r="J3" s="45">
        <v>139946573</v>
      </c>
      <c r="K3" s="45">
        <v>817699538</v>
      </c>
      <c r="L3" s="45">
        <v>677752965</v>
      </c>
      <c r="M3" s="45">
        <v>0</v>
      </c>
      <c r="N3" s="45">
        <v>0</v>
      </c>
      <c r="O3" s="45">
        <v>0</v>
      </c>
      <c r="P3" s="45">
        <v>0</v>
      </c>
      <c r="Q3" s="45">
        <v>2284990</v>
      </c>
      <c r="R3" s="45">
        <v>12325809</v>
      </c>
      <c r="S3" s="45">
        <v>-30763738</v>
      </c>
      <c r="T3" s="45">
        <v>-52595</v>
      </c>
      <c r="U3" s="45">
        <v>28265818</v>
      </c>
      <c r="V3" s="45">
        <v>-2550515</v>
      </c>
    </row>
    <row r="4" spans="1:22" x14ac:dyDescent="0.2">
      <c r="B4" t="s">
        <v>21</v>
      </c>
      <c r="C4" s="45">
        <v>8836748</v>
      </c>
      <c r="D4" s="45">
        <v>0</v>
      </c>
      <c r="E4" s="45">
        <v>0</v>
      </c>
      <c r="F4" s="45">
        <v>-3194749</v>
      </c>
      <c r="G4" s="45">
        <v>0</v>
      </c>
      <c r="H4" s="45">
        <v>2424746</v>
      </c>
      <c r="I4" s="77">
        <f t="shared" si="0"/>
        <v>0.30561751313057767</v>
      </c>
      <c r="J4" s="45">
        <v>109991548</v>
      </c>
      <c r="K4" s="45">
        <v>780212730</v>
      </c>
      <c r="L4" s="45">
        <v>670221182</v>
      </c>
      <c r="M4" s="45">
        <v>0</v>
      </c>
      <c r="N4" s="45">
        <v>0</v>
      </c>
      <c r="O4" s="45">
        <v>0</v>
      </c>
      <c r="P4" s="45">
        <v>0</v>
      </c>
      <c r="Q4" s="45">
        <v>2815202</v>
      </c>
      <c r="R4" s="45">
        <v>13111028</v>
      </c>
      <c r="S4" s="45">
        <v>-11663640</v>
      </c>
      <c r="T4" s="45">
        <v>-28449</v>
      </c>
      <c r="U4" s="45">
        <v>0</v>
      </c>
      <c r="V4" s="45">
        <v>-11692089</v>
      </c>
    </row>
    <row r="5" spans="1:22" x14ac:dyDescent="0.2">
      <c r="B5" t="s">
        <v>22</v>
      </c>
      <c r="C5" s="45">
        <v>8762153</v>
      </c>
      <c r="D5" s="45">
        <v>0</v>
      </c>
      <c r="E5" s="45">
        <v>0</v>
      </c>
      <c r="F5" s="45">
        <v>-3678666</v>
      </c>
      <c r="G5" s="45">
        <v>0</v>
      </c>
      <c r="H5" s="45">
        <v>3061793</v>
      </c>
      <c r="I5" s="77">
        <f t="shared" si="0"/>
        <v>0.38591158099883893</v>
      </c>
      <c r="J5" s="45">
        <v>107563870</v>
      </c>
      <c r="K5" s="45">
        <v>739761986</v>
      </c>
      <c r="L5" s="45">
        <v>632198116</v>
      </c>
      <c r="M5" s="45">
        <v>0</v>
      </c>
      <c r="N5" s="45">
        <v>0</v>
      </c>
      <c r="O5" s="45">
        <v>0</v>
      </c>
      <c r="P5" s="45">
        <v>0</v>
      </c>
      <c r="Q5" s="45">
        <v>2104944</v>
      </c>
      <c r="R5" s="45">
        <v>12693573</v>
      </c>
      <c r="S5" s="45">
        <v>32753079</v>
      </c>
      <c r="T5" s="45">
        <v>-18471</v>
      </c>
      <c r="U5" s="45">
        <v>0</v>
      </c>
      <c r="V5" s="45">
        <v>32734608</v>
      </c>
    </row>
    <row r="6" spans="1:22" x14ac:dyDescent="0.2">
      <c r="B6" t="s">
        <v>23</v>
      </c>
      <c r="C6" s="45">
        <v>9533939</v>
      </c>
      <c r="D6" s="45">
        <v>0</v>
      </c>
      <c r="E6" s="45">
        <v>0</v>
      </c>
      <c r="F6" s="45">
        <v>-3422919</v>
      </c>
      <c r="G6" s="45">
        <v>0</v>
      </c>
      <c r="H6" s="45">
        <v>2535954</v>
      </c>
      <c r="I6" s="77">
        <f>H6/$M$21*1000</f>
        <v>0.31963428536165889</v>
      </c>
      <c r="J6" s="45">
        <v>105097639</v>
      </c>
      <c r="K6" s="45">
        <v>677623733</v>
      </c>
      <c r="L6" s="45">
        <v>572526094</v>
      </c>
      <c r="M6" s="45">
        <v>0</v>
      </c>
      <c r="N6" s="45">
        <v>0</v>
      </c>
      <c r="O6" s="45">
        <v>0</v>
      </c>
      <c r="P6" s="45">
        <v>0</v>
      </c>
      <c r="Q6" s="45">
        <v>2610940</v>
      </c>
      <c r="R6" s="45">
        <v>10854845</v>
      </c>
      <c r="S6" s="45">
        <v>21134682</v>
      </c>
      <c r="T6" s="45">
        <v>-4388</v>
      </c>
      <c r="U6" s="45">
        <v>0</v>
      </c>
      <c r="V6" s="45">
        <v>21130294</v>
      </c>
    </row>
    <row r="7" spans="1:22" x14ac:dyDescent="0.2">
      <c r="B7" t="s">
        <v>110</v>
      </c>
      <c r="C7" s="45">
        <v>10282653</v>
      </c>
      <c r="D7" s="45">
        <v>0</v>
      </c>
      <c r="E7" s="45">
        <v>0</v>
      </c>
      <c r="F7" s="45">
        <v>-4064846</v>
      </c>
      <c r="G7" s="45">
        <v>0</v>
      </c>
      <c r="H7" s="45">
        <v>2265619</v>
      </c>
      <c r="I7" s="77">
        <f t="shared" ref="I7:I9" si="1">H7/$M$20*1000</f>
        <v>0.33597459308354888</v>
      </c>
      <c r="J7" s="45">
        <v>103516889</v>
      </c>
      <c r="K7" s="45">
        <v>631073662</v>
      </c>
      <c r="L7" s="45">
        <v>527556773</v>
      </c>
      <c r="M7" s="45">
        <v>0</v>
      </c>
      <c r="N7" s="45">
        <v>0</v>
      </c>
      <c r="O7" s="45">
        <v>0</v>
      </c>
      <c r="P7" s="45">
        <v>0</v>
      </c>
      <c r="Q7" s="45">
        <v>2658493</v>
      </c>
      <c r="R7" s="45">
        <v>7793447</v>
      </c>
      <c r="S7" s="45">
        <v>15701168</v>
      </c>
      <c r="T7" s="45">
        <v>-553216</v>
      </c>
      <c r="U7" s="45">
        <v>0</v>
      </c>
      <c r="V7" s="45">
        <v>15147952</v>
      </c>
    </row>
    <row r="8" spans="1:22" x14ac:dyDescent="0.2">
      <c r="B8" t="s">
        <v>109</v>
      </c>
      <c r="C8" s="45">
        <v>10384901</v>
      </c>
      <c r="D8" s="45">
        <v>0</v>
      </c>
      <c r="E8" s="45">
        <v>0</v>
      </c>
      <c r="F8" s="45">
        <v>-3536223</v>
      </c>
      <c r="G8" s="45">
        <v>0</v>
      </c>
      <c r="H8" s="45">
        <v>3729883</v>
      </c>
      <c r="I8" s="77">
        <f t="shared" si="1"/>
        <v>0.55311414813092863</v>
      </c>
      <c r="J8" s="45">
        <v>102366254</v>
      </c>
      <c r="K8" s="45">
        <v>595901874</v>
      </c>
      <c r="L8" s="45">
        <v>493535620</v>
      </c>
      <c r="M8" s="45">
        <v>0</v>
      </c>
      <c r="N8" s="45">
        <v>0</v>
      </c>
      <c r="O8" s="45">
        <v>0</v>
      </c>
      <c r="P8" s="45">
        <v>0</v>
      </c>
      <c r="Q8" s="45">
        <v>2270374</v>
      </c>
      <c r="R8" s="45">
        <v>5517145</v>
      </c>
      <c r="S8" s="45">
        <v>-13669768</v>
      </c>
      <c r="T8" s="45">
        <v>-24238</v>
      </c>
      <c r="U8" s="45">
        <v>300000</v>
      </c>
      <c r="V8" s="45">
        <v>-13394006</v>
      </c>
    </row>
    <row r="9" spans="1:22" x14ac:dyDescent="0.2">
      <c r="B9" t="s">
        <v>108</v>
      </c>
      <c r="C9" s="45">
        <v>10465653</v>
      </c>
      <c r="D9" s="45">
        <v>0</v>
      </c>
      <c r="E9" s="45">
        <v>0</v>
      </c>
      <c r="F9" s="45">
        <v>-3524036</v>
      </c>
      <c r="G9" s="45">
        <v>0</v>
      </c>
      <c r="H9" s="45">
        <v>3508206</v>
      </c>
      <c r="I9" s="77">
        <f t="shared" si="1"/>
        <v>0.52024108347575848</v>
      </c>
      <c r="J9" s="45">
        <v>98523824</v>
      </c>
      <c r="K9" s="45">
        <v>608275139</v>
      </c>
      <c r="L9" s="45">
        <v>509751315</v>
      </c>
      <c r="M9" s="45">
        <v>0</v>
      </c>
      <c r="N9" s="45">
        <v>0</v>
      </c>
      <c r="O9" s="45">
        <v>0</v>
      </c>
      <c r="P9" s="45">
        <v>0</v>
      </c>
      <c r="Q9" s="45">
        <v>2307527</v>
      </c>
      <c r="R9" s="45">
        <v>5576455</v>
      </c>
      <c r="S9" s="45">
        <v>5890665</v>
      </c>
      <c r="T9" s="45">
        <v>-28107</v>
      </c>
      <c r="U9" s="45">
        <v>0</v>
      </c>
      <c r="V9" s="45">
        <v>5862558</v>
      </c>
    </row>
    <row r="10" spans="1:22" x14ac:dyDescent="0.2">
      <c r="B10" t="s">
        <v>107</v>
      </c>
      <c r="C10" s="45">
        <v>9887714</v>
      </c>
      <c r="D10" s="45">
        <v>0</v>
      </c>
      <c r="E10" s="45">
        <v>0</v>
      </c>
      <c r="F10" s="45">
        <v>-2990976</v>
      </c>
      <c r="G10" s="45">
        <v>0</v>
      </c>
      <c r="H10" s="45">
        <v>8671526</v>
      </c>
      <c r="I10" s="77">
        <f>H10/$M$20*1000</f>
        <v>1.2859233698443622</v>
      </c>
      <c r="J10" s="45">
        <v>95202019</v>
      </c>
      <c r="K10" s="45">
        <v>563923685</v>
      </c>
      <c r="L10" s="45">
        <v>468721666</v>
      </c>
      <c r="M10" s="45">
        <v>0</v>
      </c>
      <c r="N10" s="45">
        <v>0</v>
      </c>
      <c r="O10" s="45">
        <v>0</v>
      </c>
      <c r="P10" s="45">
        <v>0</v>
      </c>
      <c r="Q10" s="45">
        <v>2181085</v>
      </c>
      <c r="R10" s="45">
        <v>3838137</v>
      </c>
      <c r="S10" s="45">
        <v>-7229528</v>
      </c>
      <c r="T10" s="45">
        <v>-119733</v>
      </c>
      <c r="U10" s="45">
        <v>0</v>
      </c>
      <c r="V10" s="45">
        <v>-7349261</v>
      </c>
    </row>
    <row r="11" spans="1:22" x14ac:dyDescent="0.2">
      <c r="B11" t="s">
        <v>106</v>
      </c>
      <c r="C11" s="45">
        <v>8522870</v>
      </c>
      <c r="D11" s="45">
        <v>0</v>
      </c>
      <c r="E11" s="45">
        <v>0</v>
      </c>
      <c r="F11" s="45">
        <v>-2854783</v>
      </c>
      <c r="G11" s="45">
        <v>0</v>
      </c>
      <c r="H11" s="45">
        <v>2428891</v>
      </c>
      <c r="I11" s="77"/>
      <c r="J11" s="45">
        <v>86451499</v>
      </c>
      <c r="K11" s="45">
        <v>547626129</v>
      </c>
      <c r="L11" s="45">
        <v>461174630</v>
      </c>
      <c r="M11" s="45">
        <v>0</v>
      </c>
      <c r="N11" s="45">
        <v>0</v>
      </c>
      <c r="O11" s="45">
        <v>0</v>
      </c>
      <c r="P11" s="45">
        <v>0</v>
      </c>
      <c r="Q11" s="45">
        <v>2345733</v>
      </c>
      <c r="R11" s="45">
        <v>6970941</v>
      </c>
      <c r="S11" s="45">
        <v>-18793802</v>
      </c>
      <c r="T11" s="45">
        <v>25913835</v>
      </c>
      <c r="U11" s="45">
        <v>-261960</v>
      </c>
      <c r="V11" s="45">
        <v>6858073</v>
      </c>
    </row>
    <row r="12" spans="1:22" x14ac:dyDescent="0.2">
      <c r="B12" t="s">
        <v>105</v>
      </c>
      <c r="C12" s="45">
        <v>7474232</v>
      </c>
      <c r="D12" s="45">
        <v>0</v>
      </c>
      <c r="E12" s="45">
        <v>0</v>
      </c>
      <c r="F12" s="45">
        <v>-2455568</v>
      </c>
      <c r="G12" s="45">
        <v>0</v>
      </c>
      <c r="H12" s="45">
        <v>2160820</v>
      </c>
      <c r="I12" s="77"/>
      <c r="J12" s="45">
        <v>62322495</v>
      </c>
      <c r="K12" s="45">
        <v>479431926</v>
      </c>
      <c r="L12" s="45">
        <v>417109431</v>
      </c>
      <c r="M12" s="45">
        <v>0</v>
      </c>
      <c r="N12" s="45">
        <v>0</v>
      </c>
      <c r="O12" s="45">
        <v>0</v>
      </c>
      <c r="P12" s="45">
        <v>0</v>
      </c>
      <c r="Q12" s="45">
        <v>1917461</v>
      </c>
      <c r="R12" s="45">
        <v>3159193</v>
      </c>
      <c r="S12" s="45">
        <v>14170897</v>
      </c>
      <c r="T12" s="45">
        <v>1095</v>
      </c>
      <c r="U12" s="45">
        <v>150000</v>
      </c>
      <c r="V12" s="45">
        <v>14321992</v>
      </c>
    </row>
    <row r="13" spans="1:22" x14ac:dyDescent="0.2">
      <c r="B13" t="s">
        <v>104</v>
      </c>
      <c r="C13" s="45">
        <v>9231836</v>
      </c>
      <c r="D13" s="45">
        <v>0</v>
      </c>
      <c r="E13" s="45">
        <v>0</v>
      </c>
      <c r="F13" s="45">
        <v>-2816551</v>
      </c>
      <c r="G13" s="45">
        <v>0</v>
      </c>
      <c r="H13" s="45">
        <v>4016363</v>
      </c>
      <c r="J13" s="45">
        <v>60011675</v>
      </c>
      <c r="K13" s="45">
        <v>451767038</v>
      </c>
      <c r="L13" s="45">
        <v>391755363</v>
      </c>
      <c r="M13" s="45">
        <v>0</v>
      </c>
      <c r="N13" s="45">
        <v>0</v>
      </c>
      <c r="O13" s="45">
        <v>0</v>
      </c>
      <c r="P13" s="45">
        <v>0</v>
      </c>
      <c r="Q13" s="45">
        <v>2121847</v>
      </c>
      <c r="R13" s="45">
        <v>50041</v>
      </c>
      <c r="S13" s="45">
        <v>12495677</v>
      </c>
      <c r="T13" s="45">
        <v>-6912</v>
      </c>
      <c r="U13" s="45">
        <v>0</v>
      </c>
      <c r="V13" s="45">
        <v>12488765</v>
      </c>
    </row>
    <row r="14" spans="1:22" x14ac:dyDescent="0.2">
      <c r="B14" t="s">
        <v>103</v>
      </c>
      <c r="C14" s="45">
        <v>9119891</v>
      </c>
      <c r="D14" s="45">
        <v>0</v>
      </c>
      <c r="E14" s="45">
        <v>0</v>
      </c>
      <c r="F14" s="45">
        <v>-2592035</v>
      </c>
      <c r="G14" s="45">
        <v>0</v>
      </c>
      <c r="H14" s="45">
        <v>3201810</v>
      </c>
      <c r="J14" s="45">
        <v>55995312</v>
      </c>
      <c r="K14" s="45">
        <v>436241186</v>
      </c>
      <c r="L14" s="45">
        <v>380245874</v>
      </c>
      <c r="M14" s="45">
        <v>0</v>
      </c>
      <c r="N14" s="45">
        <v>0</v>
      </c>
      <c r="O14" s="45">
        <v>0</v>
      </c>
      <c r="P14" s="45">
        <v>0</v>
      </c>
      <c r="Q14" s="45">
        <v>2729326</v>
      </c>
      <c r="R14" s="45">
        <v>5504075</v>
      </c>
      <c r="S14" s="45">
        <v>-2756982</v>
      </c>
      <c r="T14" s="45">
        <v>-25111</v>
      </c>
      <c r="U14" s="45">
        <v>0</v>
      </c>
      <c r="V14" s="45">
        <v>-2782093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32345823</v>
      </c>
      <c r="C18" s="26"/>
      <c r="D18" s="26">
        <f>VLOOKUP(A1,'2020'!A40:F210,6,FALSE)</f>
        <v>10413760</v>
      </c>
      <c r="E18" s="26">
        <v>8171200</v>
      </c>
      <c r="F18" s="4">
        <f>D18/E18</f>
        <v>1.274446837673781</v>
      </c>
      <c r="G18" s="139">
        <v>0</v>
      </c>
      <c r="J18" s="6">
        <v>2020</v>
      </c>
      <c r="K18" s="17">
        <f>VLOOKUP(A1,'2020'!A40:B210,2,FALSE)</f>
        <v>25299680</v>
      </c>
      <c r="L18" s="17">
        <f>VLOOKUP(A1,'2020'!A40:C210,3,FALSE)</f>
        <v>52793502</v>
      </c>
      <c r="M18" s="23">
        <f>VLOOKUP(A1,'2020'!A40:D210,4,FALSE)</f>
        <v>2529968000</v>
      </c>
      <c r="N18" s="6"/>
      <c r="O18" s="6"/>
    </row>
    <row r="19" spans="1:17" x14ac:dyDescent="0.2">
      <c r="A19" s="13">
        <v>2021</v>
      </c>
      <c r="B19" s="26">
        <f>VLOOKUP(A1,'2021'!A40:E210,5,FALSE)</f>
        <v>34348829</v>
      </c>
      <c r="C19" s="26"/>
      <c r="D19" s="26">
        <f>VLOOKUP(A1,'2021'!A40:F210,6,FALSE)</f>
        <v>11721208</v>
      </c>
      <c r="E19" s="26">
        <v>13323200</v>
      </c>
      <c r="F19" s="4">
        <f>D19/E19</f>
        <v>0.87975921700492377</v>
      </c>
      <c r="G19" s="140"/>
      <c r="J19" s="6">
        <v>2021</v>
      </c>
      <c r="K19" s="17">
        <f>VLOOKUP(A1,'2021'!A40:B210,2,FALSE)</f>
        <v>45056930</v>
      </c>
      <c r="L19" s="17">
        <f>VLOOKUP(A1,'2021'!A40:C210,3,FALSE)</f>
        <v>86278147</v>
      </c>
      <c r="M19" s="23">
        <f>VLOOKUP(A1,'2021'!A40:D210,4,FALSE)</f>
        <v>4505693000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41021058</v>
      </c>
      <c r="C20" s="26"/>
      <c r="D20" s="26">
        <f>VLOOKUP(A1,'2022'!A40:F210,6,FALSE)</f>
        <v>18167968</v>
      </c>
      <c r="E20" s="26">
        <v>23729600</v>
      </c>
      <c r="F20" s="4">
        <f>D20/E20</f>
        <v>0.76562470500977686</v>
      </c>
      <c r="G20" s="140"/>
      <c r="J20" s="13">
        <v>2022</v>
      </c>
      <c r="K20" s="17">
        <f>VLOOKUP(A1,'2022'!A40:B210,2,FALSE)</f>
        <v>67434236</v>
      </c>
      <c r="L20" s="17">
        <f>VLOOKUP(A1,'2022'!A40:C210,3,FALSE)</f>
        <v>103501920</v>
      </c>
      <c r="M20" s="23">
        <f>VLOOKUP(A1,'2022'!A40:D210,4,FALSE)</f>
        <v>6743423600</v>
      </c>
      <c r="N20" s="23"/>
      <c r="O20" s="6"/>
    </row>
    <row r="21" spans="1:17" x14ac:dyDescent="0.2">
      <c r="A21" s="13">
        <v>2023</v>
      </c>
      <c r="B21" s="3">
        <f>VLOOKUP(A1,'2023'!A40:E210,5,FALSE)</f>
        <v>38174676</v>
      </c>
      <c r="C21" s="3"/>
      <c r="D21" s="26">
        <f>VLOOKUP(A1,'2023'!A40:F210,6,FALSE)</f>
        <v>10052574</v>
      </c>
      <c r="E21" s="3">
        <v>19202000</v>
      </c>
      <c r="F21" s="4">
        <f>D21/E21</f>
        <v>0.52351702947609624</v>
      </c>
      <c r="G21" s="141"/>
      <c r="J21" s="13">
        <v>2023</v>
      </c>
      <c r="K21" s="17">
        <f>VLOOKUP(A1,'2023'!A40:B210,2,FALSE)</f>
        <v>79339236</v>
      </c>
      <c r="L21" s="17">
        <f>VLOOKUP(A1,'2023'!A40:C210,3,FALSE)</f>
        <v>139946573</v>
      </c>
      <c r="M21" s="23">
        <f>VLOOKUP(A1,'2023'!A40:D210,4,FALSE)</f>
        <v>7933923600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E22+E22*G18</f>
        <v>0</v>
      </c>
      <c r="J22" s="13">
        <v>2024</v>
      </c>
      <c r="K22" s="17">
        <f>K21</f>
        <v>79339236</v>
      </c>
      <c r="L22" s="17">
        <f>L21</f>
        <v>139946573</v>
      </c>
      <c r="M22" s="23">
        <f>M21</f>
        <v>7933923600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2022</v>
      </c>
      <c r="C31" s="60">
        <v>27000</v>
      </c>
      <c r="D31" s="26">
        <f>VLOOKUP(B31,A18:D21,4,FALSE)</f>
        <v>18167968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1.2670367786248913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2.420240094068967</v>
      </c>
      <c r="L32" s="13" t="e">
        <f>E22/N22*1000</f>
        <v>#DIV/0!</v>
      </c>
      <c r="N32" s="130" t="s">
        <v>71</v>
      </c>
      <c r="O32" s="131"/>
      <c r="P32" s="74">
        <f>K31*P26</f>
        <v>15.888641203956135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30.349810779624843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17.639011925953003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769D4-6C59-AC4C-B7EE-65B2EFCC53BC}">
  <sheetPr codeName="Sheet145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142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5633088</v>
      </c>
      <c r="D3" s="45">
        <v>0</v>
      </c>
      <c r="E3" s="45">
        <v>0</v>
      </c>
      <c r="F3" s="45">
        <v>-3409696</v>
      </c>
      <c r="G3" s="45">
        <v>0</v>
      </c>
      <c r="H3" s="45">
        <v>2258942</v>
      </c>
      <c r="I3" s="77">
        <f t="shared" ref="I3:I5" si="0">H3/$M$21*1000</f>
        <v>1.1982406045101364</v>
      </c>
      <c r="J3" s="45">
        <v>45733864</v>
      </c>
      <c r="K3" s="45">
        <v>674389660</v>
      </c>
      <c r="L3" s="45">
        <v>628655796</v>
      </c>
      <c r="M3" s="45">
        <v>0</v>
      </c>
      <c r="N3" s="45">
        <v>0</v>
      </c>
      <c r="O3" s="45">
        <v>0</v>
      </c>
      <c r="P3" s="45">
        <v>0</v>
      </c>
      <c r="Q3" s="45">
        <v>7545270</v>
      </c>
      <c r="R3" s="45">
        <v>0</v>
      </c>
      <c r="S3" s="45">
        <v>-661401</v>
      </c>
      <c r="T3" s="45">
        <v>-1141530</v>
      </c>
      <c r="U3" s="45">
        <v>-3348</v>
      </c>
      <c r="V3" s="45">
        <v>-1806279</v>
      </c>
    </row>
    <row r="4" spans="1:22" x14ac:dyDescent="0.2">
      <c r="B4" t="s">
        <v>21</v>
      </c>
      <c r="C4" s="45">
        <v>4851108</v>
      </c>
      <c r="D4" s="45">
        <v>0</v>
      </c>
      <c r="E4" s="45">
        <v>0</v>
      </c>
      <c r="F4" s="45">
        <v>-3014859</v>
      </c>
      <c r="G4" s="45">
        <v>0</v>
      </c>
      <c r="H4" s="45">
        <v>1634592</v>
      </c>
      <c r="I4" s="77">
        <f t="shared" si="0"/>
        <v>0.86705834244855906</v>
      </c>
      <c r="J4" s="45">
        <v>43709987</v>
      </c>
      <c r="K4" s="45">
        <v>651288299</v>
      </c>
      <c r="L4" s="45">
        <v>607578312</v>
      </c>
      <c r="M4" s="45">
        <v>0</v>
      </c>
      <c r="N4" s="45">
        <v>0</v>
      </c>
      <c r="O4" s="45">
        <v>0</v>
      </c>
      <c r="P4" s="45">
        <v>0</v>
      </c>
      <c r="Q4" s="45">
        <v>10291802</v>
      </c>
      <c r="R4" s="45">
        <v>3000000</v>
      </c>
      <c r="S4" s="45">
        <v>9785041</v>
      </c>
      <c r="T4" s="45">
        <v>472582</v>
      </c>
      <c r="U4" s="45">
        <v>-6394</v>
      </c>
      <c r="V4" s="45">
        <v>10251229</v>
      </c>
    </row>
    <row r="5" spans="1:22" x14ac:dyDescent="0.2">
      <c r="B5" t="s">
        <v>22</v>
      </c>
      <c r="C5" s="45">
        <v>5751436</v>
      </c>
      <c r="D5" s="45">
        <v>0</v>
      </c>
      <c r="E5" s="45">
        <v>0</v>
      </c>
      <c r="F5" s="45">
        <v>-3049214</v>
      </c>
      <c r="G5" s="45">
        <v>0</v>
      </c>
      <c r="H5" s="45">
        <v>1925126</v>
      </c>
      <c r="I5" s="77">
        <f t="shared" si="0"/>
        <v>1.021170150450158</v>
      </c>
      <c r="J5" s="45">
        <v>41793014</v>
      </c>
      <c r="K5" s="45">
        <v>622177662</v>
      </c>
      <c r="L5" s="45">
        <v>580384648</v>
      </c>
      <c r="M5" s="45">
        <v>0</v>
      </c>
      <c r="N5" s="45">
        <v>0</v>
      </c>
      <c r="O5" s="45">
        <v>0</v>
      </c>
      <c r="P5" s="45">
        <v>0</v>
      </c>
      <c r="Q5" s="45">
        <v>10561798</v>
      </c>
      <c r="R5" s="45">
        <v>0</v>
      </c>
      <c r="S5" s="45">
        <v>8322227</v>
      </c>
      <c r="T5" s="45">
        <v>-302760</v>
      </c>
      <c r="U5" s="45">
        <v>-2927</v>
      </c>
      <c r="V5" s="45">
        <v>8016540</v>
      </c>
    </row>
    <row r="6" spans="1:22" x14ac:dyDescent="0.2">
      <c r="B6" t="s">
        <v>23</v>
      </c>
      <c r="C6" s="45">
        <v>5836702</v>
      </c>
      <c r="D6" s="45">
        <v>0</v>
      </c>
      <c r="E6" s="45">
        <v>0</v>
      </c>
      <c r="F6" s="45">
        <v>-3416137</v>
      </c>
      <c r="G6" s="45">
        <v>0</v>
      </c>
      <c r="H6" s="45">
        <v>1899957</v>
      </c>
      <c r="I6" s="77">
        <f>H6/$M$21*1000</f>
        <v>1.0078194235280344</v>
      </c>
      <c r="J6" s="45">
        <v>40557793</v>
      </c>
      <c r="K6" s="45">
        <v>596693994</v>
      </c>
      <c r="L6" s="45">
        <v>556136201</v>
      </c>
      <c r="M6" s="45">
        <v>0</v>
      </c>
      <c r="N6" s="45">
        <v>0</v>
      </c>
      <c r="O6" s="45">
        <v>0</v>
      </c>
      <c r="P6" s="45">
        <v>0</v>
      </c>
      <c r="Q6" s="45">
        <v>10542632</v>
      </c>
      <c r="R6" s="45">
        <v>0</v>
      </c>
      <c r="S6" s="45">
        <v>9300595</v>
      </c>
      <c r="T6" s="45">
        <v>-278233</v>
      </c>
      <c r="U6" s="45">
        <v>-24435</v>
      </c>
      <c r="V6" s="45">
        <v>8997927</v>
      </c>
    </row>
    <row r="7" spans="1:22" x14ac:dyDescent="0.2">
      <c r="B7" t="s">
        <v>110</v>
      </c>
      <c r="C7" s="45">
        <v>6043398</v>
      </c>
      <c r="D7" s="45">
        <v>0</v>
      </c>
      <c r="E7" s="45">
        <v>0</v>
      </c>
      <c r="F7" s="45">
        <v>-2645824</v>
      </c>
      <c r="G7" s="45">
        <v>0</v>
      </c>
      <c r="H7" s="45">
        <v>1751123</v>
      </c>
      <c r="I7" s="77">
        <f t="shared" ref="I7:I9" si="1">H7/$M$20*1000</f>
        <v>0.92887142834636904</v>
      </c>
      <c r="J7" s="45">
        <v>38626996</v>
      </c>
      <c r="K7" s="45">
        <v>591994201</v>
      </c>
      <c r="L7" s="45">
        <v>553367205</v>
      </c>
      <c r="M7" s="45">
        <v>0</v>
      </c>
      <c r="N7" s="45">
        <v>0</v>
      </c>
      <c r="O7" s="45">
        <v>0</v>
      </c>
      <c r="P7" s="45">
        <v>0</v>
      </c>
      <c r="Q7" s="45">
        <v>7849898</v>
      </c>
      <c r="R7" s="45">
        <v>0</v>
      </c>
      <c r="S7" s="45">
        <v>4280870</v>
      </c>
      <c r="T7" s="45">
        <v>593425</v>
      </c>
      <c r="U7" s="45">
        <v>-145631</v>
      </c>
      <c r="V7" s="45">
        <v>4728664</v>
      </c>
    </row>
    <row r="8" spans="1:22" x14ac:dyDescent="0.2">
      <c r="B8" t="s">
        <v>109</v>
      </c>
      <c r="C8" s="45">
        <v>5761978</v>
      </c>
      <c r="D8" s="45">
        <v>0</v>
      </c>
      <c r="E8" s="45">
        <v>0</v>
      </c>
      <c r="F8" s="45">
        <v>-3097107</v>
      </c>
      <c r="G8" s="45">
        <v>0</v>
      </c>
      <c r="H8" s="45">
        <v>1211607</v>
      </c>
      <c r="I8" s="77">
        <f t="shared" si="1"/>
        <v>0.64268879152661418</v>
      </c>
      <c r="J8" s="45">
        <v>36940248</v>
      </c>
      <c r="K8" s="45">
        <v>564192851</v>
      </c>
      <c r="L8" s="45">
        <v>527252603</v>
      </c>
      <c r="M8" s="45">
        <v>0</v>
      </c>
      <c r="N8" s="45">
        <v>0</v>
      </c>
      <c r="O8" s="45">
        <v>0</v>
      </c>
      <c r="P8" s="45">
        <v>0</v>
      </c>
      <c r="Q8" s="45">
        <v>10350463</v>
      </c>
      <c r="R8" s="45">
        <v>0</v>
      </c>
      <c r="S8" s="45">
        <v>634175</v>
      </c>
      <c r="T8" s="45">
        <v>-313516</v>
      </c>
      <c r="U8" s="45">
        <v>589495</v>
      </c>
      <c r="V8" s="45">
        <v>910154</v>
      </c>
    </row>
    <row r="9" spans="1:22" x14ac:dyDescent="0.2">
      <c r="B9" t="s">
        <v>108</v>
      </c>
      <c r="C9" s="45">
        <v>2602299</v>
      </c>
      <c r="D9" s="45">
        <v>0</v>
      </c>
      <c r="E9" s="45">
        <v>0</v>
      </c>
      <c r="F9" s="45">
        <v>-2389672</v>
      </c>
      <c r="G9" s="45">
        <v>0</v>
      </c>
      <c r="H9" s="45">
        <v>803889</v>
      </c>
      <c r="I9" s="77">
        <f t="shared" si="1"/>
        <v>0.42641751816516277</v>
      </c>
      <c r="J9" s="45">
        <v>35798125</v>
      </c>
      <c r="K9" s="45">
        <v>551422119</v>
      </c>
      <c r="L9" s="45">
        <v>515623994</v>
      </c>
      <c r="M9" s="45">
        <v>0</v>
      </c>
      <c r="N9" s="45">
        <v>0</v>
      </c>
      <c r="O9" s="45">
        <v>0</v>
      </c>
      <c r="P9" s="45">
        <v>0</v>
      </c>
      <c r="Q9" s="45">
        <v>9744491</v>
      </c>
      <c r="R9" s="45">
        <v>0</v>
      </c>
      <c r="S9" s="45">
        <v>3239456</v>
      </c>
      <c r="T9" s="45">
        <v>1532442</v>
      </c>
      <c r="U9" s="45">
        <v>-7559</v>
      </c>
      <c r="V9" s="45">
        <v>4764339</v>
      </c>
    </row>
    <row r="10" spans="1:22" x14ac:dyDescent="0.2">
      <c r="B10" t="s">
        <v>107</v>
      </c>
      <c r="C10" s="45">
        <v>2739459</v>
      </c>
      <c r="D10" s="45">
        <v>0</v>
      </c>
      <c r="E10" s="45">
        <v>0</v>
      </c>
      <c r="F10" s="45">
        <v>-2831806</v>
      </c>
      <c r="G10" s="45">
        <v>0</v>
      </c>
      <c r="H10" s="45">
        <v>1274076</v>
      </c>
      <c r="I10" s="77">
        <f>H10/$M$20*1000</f>
        <v>0.67582505280430238</v>
      </c>
      <c r="J10" s="45">
        <v>35481093</v>
      </c>
      <c r="K10" s="45">
        <v>552539011</v>
      </c>
      <c r="L10" s="45">
        <v>517057918</v>
      </c>
      <c r="M10" s="45">
        <v>0</v>
      </c>
      <c r="N10" s="45">
        <v>0</v>
      </c>
      <c r="O10" s="45">
        <v>0</v>
      </c>
      <c r="P10" s="45">
        <v>0</v>
      </c>
      <c r="Q10" s="45">
        <v>9874000</v>
      </c>
      <c r="R10" s="45">
        <v>0</v>
      </c>
      <c r="S10" s="45">
        <v>7360675</v>
      </c>
      <c r="T10" s="45">
        <v>-96394</v>
      </c>
      <c r="U10" s="45">
        <v>-448078</v>
      </c>
      <c r="V10" s="45">
        <v>6816203</v>
      </c>
    </row>
    <row r="11" spans="1:22" x14ac:dyDescent="0.2">
      <c r="B11" t="s">
        <v>106</v>
      </c>
      <c r="C11" s="45">
        <v>2494886</v>
      </c>
      <c r="D11" s="45">
        <v>0</v>
      </c>
      <c r="E11" s="45">
        <v>0</v>
      </c>
      <c r="F11" s="45">
        <v>-2399883</v>
      </c>
      <c r="G11" s="45">
        <v>0</v>
      </c>
      <c r="H11" s="45">
        <v>857867</v>
      </c>
      <c r="I11" s="77"/>
      <c r="J11" s="45">
        <v>34261337</v>
      </c>
      <c r="K11" s="45">
        <v>521196331</v>
      </c>
      <c r="L11" s="45">
        <v>486934994</v>
      </c>
      <c r="M11" s="45">
        <v>0</v>
      </c>
      <c r="N11" s="45">
        <v>0</v>
      </c>
      <c r="O11" s="45">
        <v>0</v>
      </c>
      <c r="P11" s="45">
        <v>0</v>
      </c>
      <c r="Q11" s="45">
        <v>8222365</v>
      </c>
      <c r="R11" s="45">
        <v>0</v>
      </c>
      <c r="S11" s="45">
        <v>-3048426</v>
      </c>
      <c r="T11" s="45">
        <v>-228682</v>
      </c>
      <c r="U11" s="45">
        <v>-7</v>
      </c>
      <c r="V11" s="45">
        <v>-3277115</v>
      </c>
    </row>
    <row r="12" spans="1:22" x14ac:dyDescent="0.2">
      <c r="B12" t="s">
        <v>105</v>
      </c>
      <c r="C12" s="45">
        <v>3313028</v>
      </c>
      <c r="D12" s="45">
        <v>0</v>
      </c>
      <c r="E12" s="45">
        <v>0</v>
      </c>
      <c r="F12" s="45">
        <v>-2423811</v>
      </c>
      <c r="G12" s="45">
        <v>0</v>
      </c>
      <c r="H12" s="45">
        <v>639728</v>
      </c>
      <c r="I12" s="77"/>
      <c r="J12" s="45">
        <v>33383145</v>
      </c>
      <c r="K12" s="45">
        <v>494294982</v>
      </c>
      <c r="L12" s="45">
        <v>460911837</v>
      </c>
      <c r="M12" s="45">
        <v>0</v>
      </c>
      <c r="N12" s="45">
        <v>0</v>
      </c>
      <c r="O12" s="45">
        <v>0</v>
      </c>
      <c r="P12" s="45">
        <v>0</v>
      </c>
      <c r="Q12" s="45">
        <v>11464379</v>
      </c>
      <c r="R12" s="45">
        <v>0</v>
      </c>
      <c r="S12" s="45">
        <v>-5650742</v>
      </c>
      <c r="T12" s="45">
        <v>399481</v>
      </c>
      <c r="U12" s="45">
        <v>2434949</v>
      </c>
      <c r="V12" s="45">
        <v>-2816312</v>
      </c>
    </row>
    <row r="13" spans="1:22" x14ac:dyDescent="0.2">
      <c r="B13" t="s">
        <v>104</v>
      </c>
      <c r="C13" s="45">
        <v>3148209</v>
      </c>
      <c r="D13" s="45">
        <v>0</v>
      </c>
      <c r="E13" s="45">
        <v>0</v>
      </c>
      <c r="F13" s="45">
        <v>-2336056</v>
      </c>
      <c r="G13" s="45">
        <v>0</v>
      </c>
      <c r="H13" s="45">
        <v>1112839</v>
      </c>
      <c r="J13" s="45">
        <v>30383791</v>
      </c>
      <c r="K13" s="45">
        <v>504533717</v>
      </c>
      <c r="L13" s="45">
        <v>474149926</v>
      </c>
      <c r="M13" s="45">
        <v>0</v>
      </c>
      <c r="N13" s="45">
        <v>0</v>
      </c>
      <c r="O13" s="45">
        <v>0</v>
      </c>
      <c r="P13" s="45">
        <v>0</v>
      </c>
      <c r="Q13" s="45">
        <v>9907548</v>
      </c>
      <c r="R13" s="45">
        <v>0</v>
      </c>
      <c r="S13" s="45">
        <v>5625393</v>
      </c>
      <c r="T13" s="45">
        <v>-164059</v>
      </c>
      <c r="U13" s="45">
        <v>-37</v>
      </c>
      <c r="V13" s="45">
        <v>5461297</v>
      </c>
    </row>
    <row r="14" spans="1:22" x14ac:dyDescent="0.2">
      <c r="B14" t="s">
        <v>103</v>
      </c>
      <c r="C14" s="45">
        <v>3008364</v>
      </c>
      <c r="D14" s="45">
        <v>0</v>
      </c>
      <c r="E14" s="45">
        <v>0</v>
      </c>
      <c r="F14" s="45">
        <v>-2669373</v>
      </c>
      <c r="G14" s="45">
        <v>0</v>
      </c>
      <c r="H14" s="45">
        <v>801062</v>
      </c>
      <c r="J14" s="45">
        <v>29733870</v>
      </c>
      <c r="K14" s="45">
        <v>497427679</v>
      </c>
      <c r="L14" s="45">
        <v>467693809</v>
      </c>
      <c r="M14" s="45">
        <v>0</v>
      </c>
      <c r="N14" s="45">
        <v>0</v>
      </c>
      <c r="O14" s="45">
        <v>0</v>
      </c>
      <c r="P14" s="45">
        <v>0</v>
      </c>
      <c r="Q14" s="45">
        <v>9120193</v>
      </c>
      <c r="R14" s="45">
        <v>0</v>
      </c>
      <c r="S14" s="45">
        <v>-6473294</v>
      </c>
      <c r="T14" s="45">
        <v>-86708</v>
      </c>
      <c r="U14" s="45">
        <v>-45</v>
      </c>
      <c r="V14" s="45">
        <v>-6560047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11526554</v>
      </c>
      <c r="C18" s="26"/>
      <c r="D18" s="26">
        <f>VLOOKUP(A1,'2020'!A40:F210,6,FALSE)</f>
        <v>2681981</v>
      </c>
      <c r="E18" s="17">
        <v>2058400</v>
      </c>
      <c r="F18" s="4">
        <f>D18/E18</f>
        <v>1.3029445200155461</v>
      </c>
      <c r="G18" s="139">
        <v>0</v>
      </c>
      <c r="J18" s="6">
        <v>2020</v>
      </c>
      <c r="K18" s="17">
        <f>VLOOKUP(A1,'2020'!A40:B210,2,FALSE)</f>
        <v>18852157</v>
      </c>
      <c r="L18" s="17">
        <f>VLOOKUP(A1,'2020'!A40:C210,3,FALSE)</f>
        <v>28956242</v>
      </c>
      <c r="M18" s="23">
        <f>VLOOKUP(A1,'2020'!A40:D210,4,FALSE)</f>
        <v>1885215700</v>
      </c>
      <c r="N18" s="6"/>
      <c r="O18" s="6"/>
    </row>
    <row r="19" spans="1:17" x14ac:dyDescent="0.2">
      <c r="A19" s="13">
        <v>2021</v>
      </c>
      <c r="B19" s="26">
        <f>VLOOKUP(A1,'2021'!A40:E210,5,FALSE)</f>
        <v>11964487</v>
      </c>
      <c r="C19" s="26"/>
      <c r="D19" s="26">
        <f>VLOOKUP(A1,'2021'!A40:F210,6,FALSE)</f>
        <v>3411496</v>
      </c>
      <c r="E19" s="17">
        <v>3200000</v>
      </c>
      <c r="F19" s="4">
        <f>D19/E19</f>
        <v>1.0660925000000001</v>
      </c>
      <c r="G19" s="140"/>
      <c r="J19" s="6">
        <v>2021</v>
      </c>
      <c r="K19" s="17">
        <f>VLOOKUP(A1,'2021'!A40:B210,2,FALSE)</f>
        <v>18852157</v>
      </c>
      <c r="L19" s="17">
        <f>VLOOKUP(A1,'2021'!A40:C210,3,FALSE)</f>
        <v>34261336</v>
      </c>
      <c r="M19" s="23">
        <f>VLOOKUP(A1,'2021'!A40:D210,4,FALSE)</f>
        <v>1885215700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17147134</v>
      </c>
      <c r="C20" s="26"/>
      <c r="D20" s="26">
        <f>VLOOKUP(A1,'2022'!A40:F210,6,FALSE)</f>
        <v>5040695</v>
      </c>
      <c r="E20" s="17">
        <v>4224000</v>
      </c>
      <c r="F20" s="4">
        <f>D20/E20</f>
        <v>1.1933463541666667</v>
      </c>
      <c r="G20" s="140"/>
      <c r="J20" s="13">
        <v>2022</v>
      </c>
      <c r="K20" s="17">
        <f>VLOOKUP(A1,'2022'!A40:B210,2,FALSE)</f>
        <v>18852157</v>
      </c>
      <c r="L20" s="17">
        <f>VLOOKUP(A1,'2022'!A40:C210,3,FALSE)</f>
        <v>38626996</v>
      </c>
      <c r="M20" s="23">
        <f>VLOOKUP(A1,'2022'!A40:D210,4,FALSE)</f>
        <v>1885215700</v>
      </c>
      <c r="N20" s="23"/>
      <c r="O20" s="6"/>
    </row>
    <row r="21" spans="1:17" x14ac:dyDescent="0.2">
      <c r="A21" s="13">
        <v>2023</v>
      </c>
      <c r="B21" s="3">
        <f>VLOOKUP(A1,'2023'!A40:E210,5,FALSE)</f>
        <v>22072333</v>
      </c>
      <c r="C21" s="3"/>
      <c r="D21" s="26">
        <f>VLOOKUP(A1,'2023'!A40:F210,6,FALSE)</f>
        <v>7718616</v>
      </c>
      <c r="E21" s="3">
        <v>7600000</v>
      </c>
      <c r="F21" s="4">
        <f>D21/E21</f>
        <v>1.0156073684210527</v>
      </c>
      <c r="G21" s="141"/>
      <c r="J21" s="13">
        <v>2023</v>
      </c>
      <c r="K21" s="17">
        <f>VLOOKUP(A1,'2023'!A40:B210,2,FALSE)</f>
        <v>18852157</v>
      </c>
      <c r="L21" s="17">
        <f>VLOOKUP(A1,'2023'!A40:C210,3,FALSE)</f>
        <v>45733864</v>
      </c>
      <c r="M21" s="23">
        <f>VLOOKUP(A1,'2023'!A40:D210,4,FALSE)</f>
        <v>1885215700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E22+E22*G18</f>
        <v>0</v>
      </c>
      <c r="J22" s="13">
        <v>2024</v>
      </c>
      <c r="K22" s="17">
        <f>K21</f>
        <v>18852157</v>
      </c>
      <c r="L22" s="17">
        <f>L21</f>
        <v>45733864</v>
      </c>
      <c r="M22" s="23">
        <f>M21</f>
        <v>1885215700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2023</v>
      </c>
      <c r="C31" s="60">
        <v>36500</v>
      </c>
      <c r="D31" s="26">
        <f>VLOOKUP(B31,A18:D21,4,FALSE)</f>
        <v>7718616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4.094288520936888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C32">
        <v>2022</v>
      </c>
      <c r="J32" s="41" t="s">
        <v>61</v>
      </c>
      <c r="K32" s="37">
        <f>E21/M21*1000</f>
        <v>4.0313689303563516</v>
      </c>
      <c r="L32" s="13" t="e">
        <f>E22/N22*1000</f>
        <v>#DIV/0!</v>
      </c>
      <c r="N32" s="130" t="s">
        <v>71</v>
      </c>
      <c r="O32" s="131"/>
      <c r="P32" s="74">
        <f>K31*P26</f>
        <v>51.342378052548575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50.553366386668642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24.25922084141353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68907-3A14-B34B-86D2-D5916E3AC8CA}">
  <sheetPr codeName="Sheet146"/>
  <dimension ref="A1:V37"/>
  <sheetViews>
    <sheetView workbookViewId="0">
      <selection activeCell="H35" sqref="H35"/>
    </sheetView>
  </sheetViews>
  <sheetFormatPr baseColWidth="10" defaultRowHeight="16" x14ac:dyDescent="0.2"/>
  <cols>
    <col min="11" max="12" width="12.33203125" customWidth="1"/>
    <col min="13" max="13" width="13.6640625" customWidth="1"/>
  </cols>
  <sheetData>
    <row r="1" spans="1:22" x14ac:dyDescent="0.2">
      <c r="A1" s="142" t="s">
        <v>143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14572026</v>
      </c>
      <c r="D3" s="45">
        <v>0</v>
      </c>
      <c r="E3" s="45">
        <v>0</v>
      </c>
      <c r="F3" s="45">
        <v>-6304215</v>
      </c>
      <c r="G3" s="45">
        <v>0</v>
      </c>
      <c r="H3" s="45">
        <v>6119475</v>
      </c>
      <c r="I3" s="77">
        <f t="shared" ref="I3:I5" si="0">H3/$M$21*1000</f>
        <v>1.1395688004508462</v>
      </c>
      <c r="J3" s="45">
        <v>127570582</v>
      </c>
      <c r="K3" s="45">
        <v>2032690017</v>
      </c>
      <c r="L3" s="45">
        <v>1905119435</v>
      </c>
      <c r="M3" s="45">
        <v>0</v>
      </c>
      <c r="N3" s="45">
        <v>0</v>
      </c>
      <c r="O3" s="45">
        <v>0</v>
      </c>
      <c r="P3" s="45">
        <v>0</v>
      </c>
      <c r="Q3" s="45">
        <v>9759580</v>
      </c>
      <c r="R3" s="45">
        <v>2487905</v>
      </c>
      <c r="S3" s="45">
        <v>7141948</v>
      </c>
      <c r="T3" s="45">
        <v>-344232</v>
      </c>
      <c r="U3" s="45">
        <v>0</v>
      </c>
      <c r="V3" s="45">
        <v>6797716</v>
      </c>
    </row>
    <row r="4" spans="1:22" x14ac:dyDescent="0.2">
      <c r="B4" t="s">
        <v>21</v>
      </c>
      <c r="C4" s="45">
        <v>13087437</v>
      </c>
      <c r="D4" s="45">
        <v>0</v>
      </c>
      <c r="E4" s="45">
        <v>0</v>
      </c>
      <c r="F4" s="45">
        <v>-5081879</v>
      </c>
      <c r="G4" s="45">
        <v>0</v>
      </c>
      <c r="H4" s="45">
        <v>3863075</v>
      </c>
      <c r="I4" s="77">
        <f t="shared" si="0"/>
        <v>0.71938193126071315</v>
      </c>
      <c r="J4" s="45">
        <v>122005123</v>
      </c>
      <c r="K4" s="45">
        <v>1888338295</v>
      </c>
      <c r="L4" s="45">
        <v>1766333172</v>
      </c>
      <c r="M4" s="45">
        <v>0</v>
      </c>
      <c r="N4" s="45">
        <v>0</v>
      </c>
      <c r="O4" s="45">
        <v>0</v>
      </c>
      <c r="P4" s="45">
        <v>0</v>
      </c>
      <c r="Q4" s="45">
        <v>9468579</v>
      </c>
      <c r="R4" s="45">
        <v>1567526</v>
      </c>
      <c r="S4" s="45">
        <v>19183597</v>
      </c>
      <c r="T4" s="45">
        <v>-125315</v>
      </c>
      <c r="U4" s="45">
        <v>0</v>
      </c>
      <c r="V4" s="45">
        <v>19058282</v>
      </c>
    </row>
    <row r="5" spans="1:22" x14ac:dyDescent="0.2">
      <c r="B5" t="s">
        <v>22</v>
      </c>
      <c r="C5" s="45">
        <v>12757470</v>
      </c>
      <c r="D5" s="45">
        <v>0</v>
      </c>
      <c r="E5" s="45">
        <v>0</v>
      </c>
      <c r="F5" s="45">
        <v>-4743381</v>
      </c>
      <c r="G5" s="45">
        <v>0</v>
      </c>
      <c r="H5" s="45">
        <v>5203306</v>
      </c>
      <c r="I5" s="77">
        <f t="shared" si="0"/>
        <v>0.9689597844257376</v>
      </c>
      <c r="J5" s="45">
        <v>118060373</v>
      </c>
      <c r="K5" s="45">
        <v>1860104522</v>
      </c>
      <c r="L5" s="45">
        <v>1742044149</v>
      </c>
      <c r="M5" s="45">
        <v>0</v>
      </c>
      <c r="N5" s="45">
        <v>0</v>
      </c>
      <c r="O5" s="45">
        <v>0</v>
      </c>
      <c r="P5" s="45">
        <v>0</v>
      </c>
      <c r="Q5" s="45">
        <v>10173535</v>
      </c>
      <c r="R5" s="45">
        <v>1441612</v>
      </c>
      <c r="S5" s="45">
        <v>14831974</v>
      </c>
      <c r="T5" s="45">
        <v>-239563</v>
      </c>
      <c r="U5" s="45">
        <v>0</v>
      </c>
      <c r="V5" s="45">
        <v>14592411</v>
      </c>
    </row>
    <row r="6" spans="1:22" x14ac:dyDescent="0.2">
      <c r="B6" t="s">
        <v>23</v>
      </c>
      <c r="C6" s="45">
        <v>12666171</v>
      </c>
      <c r="D6" s="45">
        <v>0</v>
      </c>
      <c r="E6" s="45">
        <v>0</v>
      </c>
      <c r="F6" s="45">
        <v>-4313889</v>
      </c>
      <c r="G6" s="45">
        <v>0</v>
      </c>
      <c r="H6" s="45">
        <v>4806377</v>
      </c>
      <c r="I6" s="77">
        <f>H6/$M$21*1000</f>
        <v>0.89504365528162733</v>
      </c>
      <c r="J6" s="45">
        <v>112945173</v>
      </c>
      <c r="K6" s="45">
        <v>1823962183</v>
      </c>
      <c r="L6" s="45">
        <v>1711017010</v>
      </c>
      <c r="M6" s="45">
        <v>0</v>
      </c>
      <c r="N6" s="45">
        <v>0</v>
      </c>
      <c r="O6" s="45">
        <v>0</v>
      </c>
      <c r="P6" s="45">
        <v>0</v>
      </c>
      <c r="Q6" s="45">
        <v>10509894</v>
      </c>
      <c r="R6" s="45">
        <v>1145892</v>
      </c>
      <c r="S6" s="45">
        <v>-12354419</v>
      </c>
      <c r="T6" s="45">
        <v>-29524</v>
      </c>
      <c r="U6" s="45">
        <v>0</v>
      </c>
      <c r="V6" s="45">
        <v>-12383943</v>
      </c>
    </row>
    <row r="7" spans="1:22" x14ac:dyDescent="0.2">
      <c r="B7" t="s">
        <v>110</v>
      </c>
      <c r="C7" s="45">
        <v>12847616</v>
      </c>
      <c r="D7" s="45">
        <v>0</v>
      </c>
      <c r="E7" s="45">
        <v>0</v>
      </c>
      <c r="F7" s="45">
        <v>-6363452</v>
      </c>
      <c r="G7" s="45">
        <v>0</v>
      </c>
      <c r="H7" s="45">
        <v>4260411</v>
      </c>
      <c r="I7" s="77">
        <f t="shared" ref="I7:I9" si="1">H7/$M$20*1000</f>
        <v>0.88652353286914221</v>
      </c>
      <c r="J7" s="45">
        <v>108304722</v>
      </c>
      <c r="K7" s="45">
        <v>1809188549</v>
      </c>
      <c r="L7" s="45">
        <v>1700883827</v>
      </c>
      <c r="M7" s="45">
        <v>0</v>
      </c>
      <c r="N7" s="45">
        <v>0</v>
      </c>
      <c r="O7" s="45">
        <v>0</v>
      </c>
      <c r="P7" s="45">
        <v>0</v>
      </c>
      <c r="Q7" s="45">
        <v>11066956</v>
      </c>
      <c r="R7" s="45">
        <v>1419789</v>
      </c>
      <c r="S7" s="45">
        <v>38532149</v>
      </c>
      <c r="T7" s="45">
        <v>-243427</v>
      </c>
      <c r="U7" s="45">
        <v>0</v>
      </c>
      <c r="V7" s="45">
        <v>38288722</v>
      </c>
    </row>
    <row r="8" spans="1:22" x14ac:dyDescent="0.2">
      <c r="B8" t="s">
        <v>109</v>
      </c>
      <c r="C8" s="45">
        <v>12923636</v>
      </c>
      <c r="D8" s="45">
        <v>0</v>
      </c>
      <c r="E8" s="45">
        <v>0</v>
      </c>
      <c r="F8" s="45">
        <v>-4846989</v>
      </c>
      <c r="G8" s="45">
        <v>0</v>
      </c>
      <c r="H8" s="45">
        <v>3338328</v>
      </c>
      <c r="I8" s="77">
        <f t="shared" si="1"/>
        <v>0.69465277702925321</v>
      </c>
      <c r="J8" s="45">
        <v>106108656</v>
      </c>
      <c r="K8" s="45">
        <v>1750789603</v>
      </c>
      <c r="L8" s="45">
        <v>1644680947</v>
      </c>
      <c r="M8" s="45">
        <v>0</v>
      </c>
      <c r="N8" s="45">
        <v>0</v>
      </c>
      <c r="O8" s="45">
        <v>0</v>
      </c>
      <c r="P8" s="45">
        <v>0</v>
      </c>
      <c r="Q8" s="45">
        <v>10642176</v>
      </c>
      <c r="R8" s="45">
        <v>1174872</v>
      </c>
      <c r="S8" s="45">
        <v>20511712</v>
      </c>
      <c r="T8" s="45">
        <v>-138696</v>
      </c>
      <c r="U8" s="45">
        <v>0</v>
      </c>
      <c r="V8" s="45">
        <v>20373016</v>
      </c>
    </row>
    <row r="9" spans="1:22" x14ac:dyDescent="0.2">
      <c r="B9" t="s">
        <v>108</v>
      </c>
      <c r="C9" s="45">
        <v>12012925</v>
      </c>
      <c r="D9" s="45">
        <v>0</v>
      </c>
      <c r="E9" s="45">
        <v>0</v>
      </c>
      <c r="F9" s="45">
        <v>-4272331</v>
      </c>
      <c r="G9" s="45">
        <v>0</v>
      </c>
      <c r="H9" s="45">
        <v>4645413</v>
      </c>
      <c r="I9" s="77">
        <f t="shared" si="1"/>
        <v>0.96663630443077919</v>
      </c>
      <c r="J9" s="45">
        <v>102782081</v>
      </c>
      <c r="K9" s="45">
        <v>1691061895</v>
      </c>
      <c r="L9" s="45">
        <v>1588279814</v>
      </c>
      <c r="M9" s="45">
        <v>0</v>
      </c>
      <c r="N9" s="45">
        <v>0</v>
      </c>
      <c r="O9" s="45">
        <v>0</v>
      </c>
      <c r="P9" s="45">
        <v>0</v>
      </c>
      <c r="Q9" s="45">
        <v>9828518</v>
      </c>
      <c r="R9" s="45">
        <v>1262081</v>
      </c>
      <c r="S9" s="45">
        <v>9974925</v>
      </c>
      <c r="T9" s="45">
        <v>-116868</v>
      </c>
      <c r="U9" s="45">
        <v>0</v>
      </c>
      <c r="V9" s="45">
        <v>9858057</v>
      </c>
    </row>
    <row r="10" spans="1:22" x14ac:dyDescent="0.2">
      <c r="B10" t="s">
        <v>107</v>
      </c>
      <c r="C10" s="45">
        <v>10145865</v>
      </c>
      <c r="D10" s="45">
        <v>0</v>
      </c>
      <c r="E10" s="45">
        <v>0</v>
      </c>
      <c r="F10" s="45">
        <v>-3821026</v>
      </c>
      <c r="G10" s="45">
        <v>0</v>
      </c>
      <c r="H10" s="45">
        <v>4663907</v>
      </c>
      <c r="I10" s="77">
        <f>H10/$M$20*1000</f>
        <v>0.97048461066622982</v>
      </c>
      <c r="J10" s="45">
        <v>98296423</v>
      </c>
      <c r="K10" s="45">
        <v>1663730167</v>
      </c>
      <c r="L10" s="45">
        <v>1565433744</v>
      </c>
      <c r="M10" s="45">
        <v>0</v>
      </c>
      <c r="N10" s="45">
        <v>0</v>
      </c>
      <c r="O10" s="45">
        <v>0</v>
      </c>
      <c r="P10" s="45">
        <v>0</v>
      </c>
      <c r="Q10" s="45">
        <v>9731856</v>
      </c>
      <c r="R10" s="45">
        <v>4169069</v>
      </c>
      <c r="S10" s="45">
        <v>16376396</v>
      </c>
      <c r="T10" s="45">
        <v>-14340</v>
      </c>
      <c r="U10" s="45">
        <v>-3844600</v>
      </c>
      <c r="V10" s="45">
        <v>12517456</v>
      </c>
    </row>
    <row r="11" spans="1:22" x14ac:dyDescent="0.2">
      <c r="B11" t="s">
        <v>106</v>
      </c>
      <c r="C11" s="45">
        <v>10395939</v>
      </c>
      <c r="D11" s="45">
        <v>0</v>
      </c>
      <c r="E11" s="45">
        <v>0</v>
      </c>
      <c r="F11" s="45">
        <v>-5831801</v>
      </c>
      <c r="G11" s="45">
        <v>0</v>
      </c>
      <c r="H11" s="45">
        <v>2920816</v>
      </c>
      <c r="I11" s="77"/>
      <c r="J11" s="45">
        <v>93653118</v>
      </c>
      <c r="K11" s="45">
        <v>1531468324</v>
      </c>
      <c r="L11" s="45">
        <v>1437815206</v>
      </c>
      <c r="M11" s="45">
        <v>0</v>
      </c>
      <c r="N11" s="45">
        <v>0</v>
      </c>
      <c r="O11" s="45">
        <v>0</v>
      </c>
      <c r="P11" s="45">
        <v>0</v>
      </c>
      <c r="Q11" s="45">
        <v>11330659</v>
      </c>
      <c r="R11" s="45">
        <v>2475309</v>
      </c>
      <c r="S11" s="45">
        <v>32546722</v>
      </c>
      <c r="T11" s="45">
        <v>-197692</v>
      </c>
      <c r="U11" s="45">
        <v>0</v>
      </c>
      <c r="V11" s="45">
        <v>32349030</v>
      </c>
    </row>
    <row r="12" spans="1:22" x14ac:dyDescent="0.2">
      <c r="B12" t="s">
        <v>105</v>
      </c>
      <c r="C12" s="45">
        <v>9871806</v>
      </c>
      <c r="D12" s="45">
        <v>0</v>
      </c>
      <c r="E12" s="45">
        <v>0</v>
      </c>
      <c r="F12" s="45">
        <v>-3646918</v>
      </c>
      <c r="G12" s="45">
        <v>0</v>
      </c>
      <c r="H12" s="45">
        <v>2459772</v>
      </c>
      <c r="I12" s="77"/>
      <c r="J12" s="45">
        <v>95601232</v>
      </c>
      <c r="K12" s="45">
        <v>1447809011</v>
      </c>
      <c r="L12" s="45">
        <v>1352207779</v>
      </c>
      <c r="M12" s="45">
        <v>0</v>
      </c>
      <c r="N12" s="45">
        <v>0</v>
      </c>
      <c r="O12" s="45">
        <v>0</v>
      </c>
      <c r="P12" s="45">
        <v>0</v>
      </c>
      <c r="Q12" s="45">
        <v>9843822</v>
      </c>
      <c r="R12" s="45">
        <v>3931998</v>
      </c>
      <c r="S12" s="45">
        <v>-53734155</v>
      </c>
      <c r="T12" s="45">
        <v>-243923</v>
      </c>
      <c r="U12" s="45">
        <v>0</v>
      </c>
      <c r="V12" s="45">
        <v>-53978078</v>
      </c>
    </row>
    <row r="13" spans="1:22" x14ac:dyDescent="0.2">
      <c r="B13" t="s">
        <v>104</v>
      </c>
      <c r="C13" s="45">
        <v>10878584</v>
      </c>
      <c r="D13" s="45">
        <v>0</v>
      </c>
      <c r="E13" s="45">
        <v>0</v>
      </c>
      <c r="F13" s="45">
        <v>-4187076</v>
      </c>
      <c r="G13" s="45">
        <v>0</v>
      </c>
      <c r="H13" s="45">
        <v>2250195</v>
      </c>
      <c r="J13" s="45">
        <v>93247451</v>
      </c>
      <c r="K13" s="45">
        <v>1473013792</v>
      </c>
      <c r="L13" s="45">
        <v>1379766341</v>
      </c>
      <c r="M13" s="45">
        <v>0</v>
      </c>
      <c r="N13" s="45">
        <v>0</v>
      </c>
      <c r="O13" s="45">
        <v>0</v>
      </c>
      <c r="P13" s="45">
        <v>0</v>
      </c>
      <c r="Q13" s="45">
        <v>8952203</v>
      </c>
      <c r="R13" s="45">
        <v>3375866</v>
      </c>
      <c r="S13" s="45">
        <v>37158105</v>
      </c>
      <c r="T13" s="45">
        <v>-88480</v>
      </c>
      <c r="U13" s="45">
        <v>-21267</v>
      </c>
      <c r="V13" s="45">
        <v>37048358</v>
      </c>
    </row>
    <row r="14" spans="1:22" x14ac:dyDescent="0.2">
      <c r="B14" t="s">
        <v>103</v>
      </c>
      <c r="C14" s="45">
        <v>10642136</v>
      </c>
      <c r="D14" s="45">
        <v>0</v>
      </c>
      <c r="E14" s="45">
        <v>0</v>
      </c>
      <c r="F14" s="45">
        <v>-3512229</v>
      </c>
      <c r="G14" s="45">
        <v>0</v>
      </c>
      <c r="H14" s="45">
        <v>6461533</v>
      </c>
      <c r="J14" s="45">
        <v>91837105</v>
      </c>
      <c r="K14" s="45">
        <v>1343984509</v>
      </c>
      <c r="L14" s="45">
        <v>1252147404</v>
      </c>
      <c r="M14" s="45">
        <v>0</v>
      </c>
      <c r="N14" s="45">
        <v>0</v>
      </c>
      <c r="O14" s="45">
        <v>0</v>
      </c>
      <c r="P14" s="45">
        <v>0</v>
      </c>
      <c r="Q14" s="45">
        <v>8512099</v>
      </c>
      <c r="R14" s="45">
        <v>1714943</v>
      </c>
      <c r="S14" s="45">
        <v>-10701222</v>
      </c>
      <c r="T14" s="45">
        <v>-44099</v>
      </c>
      <c r="U14" s="45">
        <v>0</v>
      </c>
      <c r="V14" s="45">
        <v>-10745321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35580829</v>
      </c>
      <c r="C18" s="26"/>
      <c r="D18" s="26">
        <f>VLOOKUP(A1,'2020'!A40:F210,6,FALSE)</f>
        <v>13693588</v>
      </c>
      <c r="E18" s="26">
        <v>7600000</v>
      </c>
      <c r="F18" s="4">
        <f>D18/E18</f>
        <v>1.8017878947368422</v>
      </c>
      <c r="G18" s="139">
        <v>0</v>
      </c>
      <c r="J18" s="6">
        <v>2020</v>
      </c>
      <c r="K18" s="17">
        <f>VLOOKUP(A1,'2020'!A40:B210,2,FALSE)</f>
        <v>37234046</v>
      </c>
      <c r="L18" s="17">
        <f>VLOOKUP(A1,'2020'!A40:C210,3,FALSE)</f>
        <v>85411250</v>
      </c>
      <c r="M18" s="23">
        <f>VLOOKUP(A1,'2020'!A40:D210,4,FALSE)</f>
        <v>3723404600</v>
      </c>
      <c r="N18" s="6"/>
      <c r="O18" s="6"/>
    </row>
    <row r="19" spans="1:17" x14ac:dyDescent="0.2">
      <c r="A19" s="13">
        <v>2021</v>
      </c>
      <c r="B19" s="26">
        <f>VLOOKUP(A1,'2021'!A40:E210,5,FALSE)</f>
        <v>41788465</v>
      </c>
      <c r="C19" s="26"/>
      <c r="D19" s="26">
        <f>VLOOKUP(A1,'2021'!A40:F210,6,FALSE)</f>
        <v>14088760</v>
      </c>
      <c r="E19" s="26">
        <v>13440000</v>
      </c>
      <c r="F19" s="4">
        <f>D19/E19</f>
        <v>1.0482708333333333</v>
      </c>
      <c r="G19" s="140"/>
      <c r="J19" s="6">
        <v>2021</v>
      </c>
      <c r="K19" s="17">
        <f>VLOOKUP(A1,'2021'!A40:B210,2,FALSE)</f>
        <v>48057506</v>
      </c>
      <c r="L19" s="17">
        <f>VLOOKUP(A1,'2021'!A40:C210,3,FALSE)</f>
        <v>93649511</v>
      </c>
      <c r="M19" s="23">
        <f>VLOOKUP(A1,'2021'!A40:D210,4,FALSE)</f>
        <v>4805750600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47930042</v>
      </c>
      <c r="C20" s="26"/>
      <c r="D20" s="26">
        <f>VLOOKUP(A1,'2022'!A40:F210,6,FALSE)</f>
        <v>16908059</v>
      </c>
      <c r="E20" s="26">
        <v>15456000</v>
      </c>
      <c r="F20" s="4">
        <f>D20/E20</f>
        <v>1.0939479166666666</v>
      </c>
      <c r="G20" s="140"/>
      <c r="J20" s="13">
        <v>2022</v>
      </c>
      <c r="K20" s="17">
        <f>VLOOKUP(A1,'2022'!A40:B210,2,FALSE)</f>
        <v>48057506</v>
      </c>
      <c r="L20" s="17">
        <f>VLOOKUP(A1,'2022'!A40:C210,3,FALSE)</f>
        <v>108304722</v>
      </c>
      <c r="M20" s="23">
        <f>VLOOKUP(A1,'2022'!A40:D210,4,FALSE)</f>
        <v>4805750600</v>
      </c>
      <c r="N20" s="23"/>
      <c r="O20" s="6"/>
    </row>
    <row r="21" spans="1:17" x14ac:dyDescent="0.2">
      <c r="A21" s="13">
        <v>2023</v>
      </c>
      <c r="B21" s="3">
        <f>VLOOKUP(A1,'2023'!A40:E210,5,FALSE)</f>
        <v>53083104</v>
      </c>
      <c r="C21" s="3"/>
      <c r="D21" s="26">
        <f>VLOOKUP(A1,'2023'!A40:F210,6,FALSE)</f>
        <v>19992233</v>
      </c>
      <c r="E21" s="3">
        <v>15560800</v>
      </c>
      <c r="F21" s="4">
        <f>D21/E21</f>
        <v>1.2847818235566295</v>
      </c>
      <c r="G21" s="141"/>
      <c r="J21" s="13">
        <v>2023</v>
      </c>
      <c r="K21" s="17">
        <f>VLOOKUP(A1,'2023'!A40:B210,2,FALSE)</f>
        <v>53699917</v>
      </c>
      <c r="L21" s="17">
        <f>VLOOKUP(A1,'2023'!A40:C210,3,FALSE)</f>
        <v>127570582</v>
      </c>
      <c r="M21" s="23">
        <f>VLOOKUP(A1,'2023'!A40:D210,4,FALSE)</f>
        <v>5369991700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E22+E22*G18</f>
        <v>0</v>
      </c>
      <c r="J22" s="13">
        <v>2024</v>
      </c>
      <c r="K22" s="17">
        <f>K21</f>
        <v>53699917</v>
      </c>
      <c r="L22" s="17">
        <f>L21</f>
        <v>127570582</v>
      </c>
      <c r="M22" s="23">
        <f>M21</f>
        <v>5369991700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2023</v>
      </c>
      <c r="C31" s="60">
        <v>41000</v>
      </c>
      <c r="D31" s="26">
        <f>VLOOKUP(B31,A18:D21,4,FALSE)</f>
        <v>19992233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3.7229541714189245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C32">
        <v>2021</v>
      </c>
      <c r="J32" s="41" t="s">
        <v>61</v>
      </c>
      <c r="K32" s="37">
        <f>E21/M21*1000</f>
        <v>2.8977325979852075</v>
      </c>
      <c r="L32" s="13" t="e">
        <f>E22/N22*1000</f>
        <v>#DIV/0!</v>
      </c>
      <c r="N32" s="130" t="s">
        <v>71</v>
      </c>
      <c r="O32" s="131"/>
      <c r="P32" s="74">
        <f>K31*P26</f>
        <v>46.685845309593311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36.337566778734498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23.756197239559981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8C3C9-BF36-A941-BF7C-F721D3E30098}">
  <sheetPr codeName="Sheet147"/>
  <dimension ref="A1:V37"/>
  <sheetViews>
    <sheetView topLeftCell="A10"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314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5356054</v>
      </c>
      <c r="D3" s="45">
        <v>0</v>
      </c>
      <c r="E3" s="45">
        <v>0</v>
      </c>
      <c r="F3" s="45">
        <v>-1192502</v>
      </c>
      <c r="G3" s="45">
        <v>0</v>
      </c>
      <c r="H3" s="45">
        <v>579065</v>
      </c>
      <c r="I3" s="77">
        <f t="shared" ref="I3:I5" si="0">H3/$M$21*1000</f>
        <v>0.1599892247333812</v>
      </c>
      <c r="J3" s="45">
        <v>49879866</v>
      </c>
      <c r="K3" s="45">
        <v>630424751</v>
      </c>
      <c r="L3" s="45">
        <v>580544885</v>
      </c>
      <c r="M3" s="45">
        <v>0</v>
      </c>
      <c r="N3" s="45">
        <v>0</v>
      </c>
      <c r="O3" s="45">
        <v>0</v>
      </c>
      <c r="P3" s="45">
        <v>0</v>
      </c>
      <c r="Q3" s="45">
        <v>1370849</v>
      </c>
      <c r="R3" s="45">
        <v>7851612</v>
      </c>
      <c r="S3" s="45">
        <v>25303592</v>
      </c>
      <c r="T3" s="45">
        <v>10653</v>
      </c>
      <c r="U3" s="45">
        <v>0</v>
      </c>
      <c r="V3" s="45">
        <v>25314245</v>
      </c>
    </row>
    <row r="4" spans="1:22" x14ac:dyDescent="0.2">
      <c r="B4" t="s">
        <v>21</v>
      </c>
      <c r="C4" s="45">
        <v>4421543</v>
      </c>
      <c r="D4" s="45">
        <v>0</v>
      </c>
      <c r="E4" s="45">
        <v>0</v>
      </c>
      <c r="F4" s="45">
        <v>-1546063</v>
      </c>
      <c r="G4" s="45">
        <v>0</v>
      </c>
      <c r="H4" s="45">
        <v>2058692</v>
      </c>
      <c r="I4" s="77">
        <f t="shared" si="0"/>
        <v>0.56879372271647233</v>
      </c>
      <c r="J4" s="45">
        <v>49523604</v>
      </c>
      <c r="K4" s="45">
        <v>595697716</v>
      </c>
      <c r="L4" s="45">
        <v>546174112</v>
      </c>
      <c r="M4" s="45">
        <v>0</v>
      </c>
      <c r="N4" s="45">
        <v>0</v>
      </c>
      <c r="O4" s="45">
        <v>0</v>
      </c>
      <c r="P4" s="45">
        <v>0</v>
      </c>
      <c r="Q4" s="45">
        <v>1523019</v>
      </c>
      <c r="R4" s="45">
        <v>2341</v>
      </c>
      <c r="S4" s="45">
        <v>-4140894</v>
      </c>
      <c r="T4" s="45">
        <v>-45801</v>
      </c>
      <c r="U4" s="45">
        <v>5520137</v>
      </c>
      <c r="V4" s="45">
        <v>1333442</v>
      </c>
    </row>
    <row r="5" spans="1:22" x14ac:dyDescent="0.2">
      <c r="B5" t="s">
        <v>22</v>
      </c>
      <c r="C5" s="45">
        <v>4107619</v>
      </c>
      <c r="D5" s="45">
        <v>0</v>
      </c>
      <c r="E5" s="45">
        <v>0</v>
      </c>
      <c r="F5" s="45">
        <v>-1086678</v>
      </c>
      <c r="G5" s="45">
        <v>0</v>
      </c>
      <c r="H5" s="45">
        <v>1951485</v>
      </c>
      <c r="I5" s="77">
        <f t="shared" si="0"/>
        <v>0.53917361993700608</v>
      </c>
      <c r="J5" s="45">
        <v>47613542</v>
      </c>
      <c r="K5" s="45">
        <v>585269850</v>
      </c>
      <c r="L5" s="45">
        <v>537656308</v>
      </c>
      <c r="M5" s="45">
        <v>0</v>
      </c>
      <c r="N5" s="45">
        <v>0</v>
      </c>
      <c r="O5" s="45">
        <v>0</v>
      </c>
      <c r="P5" s="45">
        <v>0</v>
      </c>
      <c r="Q5" s="45">
        <v>1443956</v>
      </c>
      <c r="R5" s="45">
        <v>2341</v>
      </c>
      <c r="S5" s="45">
        <v>18443215</v>
      </c>
      <c r="T5" s="45">
        <v>767570</v>
      </c>
      <c r="U5" s="45">
        <v>-1</v>
      </c>
      <c r="V5" s="45">
        <v>19210784</v>
      </c>
    </row>
    <row r="6" spans="1:22" x14ac:dyDescent="0.2">
      <c r="B6" t="s">
        <v>23</v>
      </c>
      <c r="C6" s="45">
        <v>5843911</v>
      </c>
      <c r="D6" s="45">
        <v>0</v>
      </c>
      <c r="E6" s="45">
        <v>0</v>
      </c>
      <c r="F6" s="45">
        <v>-1209770</v>
      </c>
      <c r="G6" s="45">
        <v>0</v>
      </c>
      <c r="H6" s="45">
        <v>2881168</v>
      </c>
      <c r="I6" s="77">
        <f>H6/$M$21*1000</f>
        <v>0.79603470188429015</v>
      </c>
      <c r="J6" s="45">
        <v>45813656</v>
      </c>
      <c r="K6" s="45">
        <v>570193860</v>
      </c>
      <c r="L6" s="45">
        <v>524380204</v>
      </c>
      <c r="M6" s="45">
        <v>0</v>
      </c>
      <c r="N6" s="45">
        <v>0</v>
      </c>
      <c r="O6" s="45">
        <v>0</v>
      </c>
      <c r="P6" s="45">
        <v>0</v>
      </c>
      <c r="Q6" s="45">
        <v>1478314</v>
      </c>
      <c r="R6" s="45">
        <v>1547</v>
      </c>
      <c r="S6" s="45">
        <v>-4338848</v>
      </c>
      <c r="T6" s="45">
        <v>-59564</v>
      </c>
      <c r="U6" s="45">
        <v>-8</v>
      </c>
      <c r="V6" s="45">
        <v>-4398420</v>
      </c>
    </row>
    <row r="7" spans="1:22" x14ac:dyDescent="0.2">
      <c r="B7" t="s">
        <v>110</v>
      </c>
      <c r="C7" s="45">
        <v>4292071</v>
      </c>
      <c r="D7" s="45">
        <v>0</v>
      </c>
      <c r="E7" s="45">
        <v>0</v>
      </c>
      <c r="F7" s="45">
        <v>-1262779</v>
      </c>
      <c r="G7" s="45">
        <v>0</v>
      </c>
      <c r="H7" s="45">
        <v>478547</v>
      </c>
      <c r="I7" s="77">
        <f t="shared" ref="I7:I9" si="1">H7/$M$20*1000</f>
        <v>0.15601164511733143</v>
      </c>
      <c r="J7" s="45">
        <v>42756116</v>
      </c>
      <c r="K7" s="45">
        <v>551351129</v>
      </c>
      <c r="L7" s="45">
        <v>508595013</v>
      </c>
      <c r="M7" s="45">
        <v>0</v>
      </c>
      <c r="N7" s="45">
        <v>0</v>
      </c>
      <c r="O7" s="45">
        <v>0</v>
      </c>
      <c r="P7" s="45">
        <v>0</v>
      </c>
      <c r="Q7" s="45">
        <v>1897546</v>
      </c>
      <c r="R7" s="45">
        <v>1547</v>
      </c>
      <c r="S7" s="45">
        <v>20091979</v>
      </c>
      <c r="T7" s="45">
        <v>-39301</v>
      </c>
      <c r="U7" s="45">
        <v>-11</v>
      </c>
      <c r="V7" s="45">
        <v>20052667</v>
      </c>
    </row>
    <row r="8" spans="1:22" x14ac:dyDescent="0.2">
      <c r="B8" t="s">
        <v>109</v>
      </c>
      <c r="C8" s="45">
        <v>4820791</v>
      </c>
      <c r="D8" s="45">
        <v>0</v>
      </c>
      <c r="E8" s="45">
        <v>0</v>
      </c>
      <c r="F8" s="45">
        <v>-1179434</v>
      </c>
      <c r="G8" s="45">
        <v>0</v>
      </c>
      <c r="H8" s="45">
        <v>2590623</v>
      </c>
      <c r="I8" s="77">
        <f t="shared" si="1"/>
        <v>0.84457191479373273</v>
      </c>
      <c r="J8" s="45">
        <v>42294239</v>
      </c>
      <c r="K8" s="45">
        <v>528560025</v>
      </c>
      <c r="L8" s="45">
        <v>486265786</v>
      </c>
      <c r="M8" s="45">
        <v>0</v>
      </c>
      <c r="N8" s="45">
        <v>0</v>
      </c>
      <c r="O8" s="45">
        <v>0</v>
      </c>
      <c r="P8" s="45">
        <v>0</v>
      </c>
      <c r="Q8" s="45">
        <v>1967777</v>
      </c>
      <c r="R8" s="45">
        <v>2051</v>
      </c>
      <c r="S8" s="45">
        <v>-2401668</v>
      </c>
      <c r="T8" s="45">
        <v>-13336</v>
      </c>
      <c r="U8" s="45">
        <v>0</v>
      </c>
      <c r="V8" s="45">
        <v>-2415004</v>
      </c>
    </row>
    <row r="9" spans="1:22" x14ac:dyDescent="0.2">
      <c r="B9" t="s">
        <v>108</v>
      </c>
      <c r="C9" s="45">
        <v>4193400</v>
      </c>
      <c r="D9" s="45">
        <v>0</v>
      </c>
      <c r="E9" s="45">
        <v>0</v>
      </c>
      <c r="F9" s="45">
        <v>-945575</v>
      </c>
      <c r="G9" s="45">
        <v>0</v>
      </c>
      <c r="H9" s="45">
        <v>2054794</v>
      </c>
      <c r="I9" s="77">
        <f t="shared" si="1"/>
        <v>0.66988570050010099</v>
      </c>
      <c r="J9" s="45">
        <v>39923855</v>
      </c>
      <c r="K9" s="45">
        <v>522180698</v>
      </c>
      <c r="L9" s="45">
        <v>482256843</v>
      </c>
      <c r="M9" s="45">
        <v>0</v>
      </c>
      <c r="N9" s="45">
        <v>0</v>
      </c>
      <c r="O9" s="45">
        <v>0</v>
      </c>
      <c r="P9" s="45">
        <v>0</v>
      </c>
      <c r="Q9" s="45">
        <v>2075903</v>
      </c>
      <c r="R9" s="45">
        <v>2051</v>
      </c>
      <c r="S9" s="45">
        <v>-11269722</v>
      </c>
      <c r="T9" s="45">
        <v>1062</v>
      </c>
      <c r="U9" s="45">
        <v>-32</v>
      </c>
      <c r="V9" s="45">
        <v>-11268692</v>
      </c>
    </row>
    <row r="10" spans="1:22" x14ac:dyDescent="0.2">
      <c r="B10" t="s">
        <v>107</v>
      </c>
      <c r="C10" s="45">
        <v>4222746</v>
      </c>
      <c r="D10" s="45">
        <v>0</v>
      </c>
      <c r="E10" s="45">
        <v>0</v>
      </c>
      <c r="F10" s="45">
        <v>-995024</v>
      </c>
      <c r="G10" s="45">
        <v>0</v>
      </c>
      <c r="H10" s="45">
        <v>2581681</v>
      </c>
      <c r="I10" s="77">
        <f>H10/$M$20*1000</f>
        <v>0.84165672332739994</v>
      </c>
      <c r="J10" s="45">
        <v>37818788</v>
      </c>
      <c r="K10" s="45">
        <v>515553313</v>
      </c>
      <c r="L10" s="45">
        <v>477734525</v>
      </c>
      <c r="M10" s="45">
        <v>0</v>
      </c>
      <c r="N10" s="45">
        <v>0</v>
      </c>
      <c r="O10" s="45">
        <v>0</v>
      </c>
      <c r="P10" s="45">
        <v>0</v>
      </c>
      <c r="Q10" s="45">
        <v>1675459</v>
      </c>
      <c r="R10" s="45">
        <v>3245</v>
      </c>
      <c r="S10" s="45">
        <v>-8114335</v>
      </c>
      <c r="T10" s="45">
        <v>5816</v>
      </c>
      <c r="U10" s="45">
        <v>-79</v>
      </c>
      <c r="V10" s="45">
        <v>-8108598</v>
      </c>
    </row>
    <row r="11" spans="1:22" x14ac:dyDescent="0.2">
      <c r="B11" t="s">
        <v>106</v>
      </c>
      <c r="C11" s="45">
        <v>4774049</v>
      </c>
      <c r="D11" s="45">
        <v>0</v>
      </c>
      <c r="E11" s="45">
        <v>0</v>
      </c>
      <c r="F11" s="45">
        <v>-1349761</v>
      </c>
      <c r="G11" s="45">
        <v>0</v>
      </c>
      <c r="H11" s="45">
        <v>938705</v>
      </c>
      <c r="I11" s="77"/>
      <c r="J11" s="45">
        <v>35676130</v>
      </c>
      <c r="K11" s="45">
        <v>506556379</v>
      </c>
      <c r="L11" s="45">
        <v>470880249</v>
      </c>
      <c r="M11" s="45">
        <v>0</v>
      </c>
      <c r="N11" s="45">
        <v>0</v>
      </c>
      <c r="O11" s="45">
        <v>0</v>
      </c>
      <c r="P11" s="45">
        <v>0</v>
      </c>
      <c r="Q11" s="45">
        <v>1878292</v>
      </c>
      <c r="R11" s="45">
        <v>3245</v>
      </c>
      <c r="S11" s="45">
        <v>6733423</v>
      </c>
      <c r="T11" s="45">
        <v>-137134</v>
      </c>
      <c r="U11" s="45">
        <v>8760878</v>
      </c>
      <c r="V11" s="45">
        <v>15357167</v>
      </c>
    </row>
    <row r="12" spans="1:22" x14ac:dyDescent="0.2">
      <c r="B12" t="s">
        <v>105</v>
      </c>
      <c r="C12" s="45">
        <v>3965594</v>
      </c>
      <c r="D12" s="45">
        <v>0</v>
      </c>
      <c r="E12" s="45">
        <v>0</v>
      </c>
      <c r="F12" s="45">
        <v>-911760</v>
      </c>
      <c r="G12" s="45">
        <v>0</v>
      </c>
      <c r="H12" s="45">
        <v>1494652</v>
      </c>
      <c r="I12" s="77"/>
      <c r="J12" s="45">
        <v>28679972</v>
      </c>
      <c r="K12" s="45">
        <v>464595281</v>
      </c>
      <c r="L12" s="45">
        <v>435915309</v>
      </c>
      <c r="M12" s="45">
        <v>0</v>
      </c>
      <c r="N12" s="45">
        <v>0</v>
      </c>
      <c r="O12" s="45">
        <v>0</v>
      </c>
      <c r="P12" s="45">
        <v>0</v>
      </c>
      <c r="Q12" s="45">
        <v>1905082</v>
      </c>
      <c r="R12" s="45">
        <v>1862</v>
      </c>
      <c r="S12" s="45">
        <v>6039465</v>
      </c>
      <c r="T12" s="45">
        <v>-14304</v>
      </c>
      <c r="U12" s="45">
        <v>-37</v>
      </c>
      <c r="V12" s="45">
        <v>6025124</v>
      </c>
    </row>
    <row r="13" spans="1:22" x14ac:dyDescent="0.2">
      <c r="B13" t="s">
        <v>104</v>
      </c>
      <c r="C13" s="45">
        <v>4666285</v>
      </c>
      <c r="D13" s="45">
        <v>0</v>
      </c>
      <c r="E13" s="45">
        <v>0</v>
      </c>
      <c r="F13" s="45">
        <v>-1251856</v>
      </c>
      <c r="G13" s="45">
        <v>0</v>
      </c>
      <c r="H13" s="45">
        <v>1218181</v>
      </c>
      <c r="J13" s="45">
        <v>26560647</v>
      </c>
      <c r="K13" s="45">
        <v>458877473</v>
      </c>
      <c r="L13" s="45">
        <v>432316826</v>
      </c>
      <c r="M13" s="45">
        <v>0</v>
      </c>
      <c r="N13" s="45">
        <v>0</v>
      </c>
      <c r="O13" s="45">
        <v>0</v>
      </c>
      <c r="P13" s="45">
        <v>0</v>
      </c>
      <c r="Q13" s="45">
        <v>1698118</v>
      </c>
      <c r="R13" s="45">
        <v>1861</v>
      </c>
      <c r="S13" s="45">
        <v>12933249</v>
      </c>
      <c r="T13" s="45">
        <v>-31018</v>
      </c>
      <c r="U13" s="45">
        <v>-483</v>
      </c>
      <c r="V13" s="45">
        <v>12901748</v>
      </c>
    </row>
    <row r="14" spans="1:22" x14ac:dyDescent="0.2">
      <c r="B14" t="s">
        <v>103</v>
      </c>
      <c r="C14" s="45">
        <v>2225849</v>
      </c>
      <c r="D14" s="45">
        <v>0</v>
      </c>
      <c r="E14" s="45">
        <v>0</v>
      </c>
      <c r="F14" s="45">
        <v>-890605</v>
      </c>
      <c r="G14" s="45">
        <v>0</v>
      </c>
      <c r="H14" s="45">
        <v>1330095</v>
      </c>
      <c r="J14" s="45">
        <v>25612349</v>
      </c>
      <c r="K14" s="45">
        <v>418407609</v>
      </c>
      <c r="L14" s="45">
        <v>392795260</v>
      </c>
      <c r="M14" s="45">
        <v>0</v>
      </c>
      <c r="N14" s="45">
        <v>0</v>
      </c>
      <c r="O14" s="45">
        <v>0</v>
      </c>
      <c r="P14" s="45">
        <v>0</v>
      </c>
      <c r="Q14" s="45">
        <v>1815644</v>
      </c>
      <c r="R14" s="45">
        <v>3639164</v>
      </c>
      <c r="S14" s="45">
        <v>-9700398</v>
      </c>
      <c r="T14" s="45">
        <v>-25029</v>
      </c>
      <c r="U14" s="45">
        <v>-195</v>
      </c>
      <c r="V14" s="45">
        <v>-9725622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9933199</v>
      </c>
      <c r="C18" s="26"/>
      <c r="D18" s="26">
        <f>VLOOKUP(A1,'2020'!A40:F210,6,FALSE)</f>
        <v>2607012</v>
      </c>
      <c r="E18" s="17">
        <v>2614400</v>
      </c>
      <c r="F18" s="4">
        <f>D18/E18</f>
        <v>0.99717411260709909</v>
      </c>
      <c r="G18" s="139">
        <v>0</v>
      </c>
      <c r="J18" s="6">
        <v>2020</v>
      </c>
      <c r="K18" s="17">
        <f>VLOOKUP(A1,'2020'!A40:B210,2,FALSE)</f>
        <v>17510091</v>
      </c>
      <c r="L18" s="17">
        <f>VLOOKUP(A1,'2020'!A40:C210,3,FALSE)</f>
        <v>24036220</v>
      </c>
      <c r="M18" s="23">
        <f>VLOOKUP(A1,'2020'!A40:D210,4,FALSE)</f>
        <v>1751010000</v>
      </c>
      <c r="N18" s="6"/>
      <c r="O18" s="6"/>
    </row>
    <row r="19" spans="1:17" x14ac:dyDescent="0.2">
      <c r="A19" s="13">
        <v>2021</v>
      </c>
      <c r="B19" s="26">
        <f>VLOOKUP(A1,'2021'!A40:E210,5,FALSE)</f>
        <v>15570350</v>
      </c>
      <c r="C19" s="26"/>
      <c r="D19" s="26">
        <f>VLOOKUP(A1,'2021'!A40:F210,6,FALSE)</f>
        <v>5007160</v>
      </c>
      <c r="E19" s="17">
        <v>4902400</v>
      </c>
      <c r="F19" s="4">
        <f>D19/E19</f>
        <v>1.0213691253263708</v>
      </c>
      <c r="G19" s="140"/>
      <c r="J19" s="6">
        <v>2021</v>
      </c>
      <c r="K19" s="17">
        <f>VLOOKUP(A1,'2021'!A40:B210,2,FALSE)</f>
        <v>28118040</v>
      </c>
      <c r="L19" s="17">
        <f>VLOOKUP(A1,'2021'!A40:C210,3,FALSE)</f>
        <v>35531670</v>
      </c>
      <c r="M19" s="23">
        <f>VLOOKUP(A1,'2021'!A40:D210,4,FALSE)</f>
        <v>2667370000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17550080</v>
      </c>
      <c r="C20" s="26"/>
      <c r="D20" s="26">
        <f>VLOOKUP(A1,'2022'!A40:F210,6,FALSE)</f>
        <v>7728920</v>
      </c>
      <c r="E20" s="17">
        <v>9348800</v>
      </c>
      <c r="F20" s="4">
        <f>D20/E20</f>
        <v>0.82672856409378748</v>
      </c>
      <c r="G20" s="140"/>
      <c r="J20" s="13">
        <v>2022</v>
      </c>
      <c r="K20" s="17">
        <f>VLOOKUP(A1,'2022'!A40:B210,2,FALSE)</f>
        <v>32118170</v>
      </c>
      <c r="L20" s="17">
        <f>VLOOKUP(A1,'2022'!A40:C210,3,FALSE)</f>
        <v>42904470</v>
      </c>
      <c r="M20" s="23">
        <f>VLOOKUP(A1,'2022'!A40:D210,4,FALSE)</f>
        <v>3067380000</v>
      </c>
      <c r="N20" s="23"/>
      <c r="O20" s="6"/>
    </row>
    <row r="21" spans="1:17" x14ac:dyDescent="0.2">
      <c r="A21" s="13">
        <v>2023</v>
      </c>
      <c r="B21" s="3">
        <f>VLOOKUP(A1,'2023'!A40:E210,5,FALSE)</f>
        <v>19729130</v>
      </c>
      <c r="C21" s="3"/>
      <c r="D21" s="26">
        <f>VLOOKUP(A1,'2023'!A40:F210,6,FALSE)</f>
        <v>7470410</v>
      </c>
      <c r="E21" s="3">
        <v>8228000</v>
      </c>
      <c r="F21" s="4">
        <f>D21/E21</f>
        <v>0.90792537676227514</v>
      </c>
      <c r="G21" s="141"/>
      <c r="J21" s="13">
        <v>2023</v>
      </c>
      <c r="K21" s="17">
        <f>VLOOKUP(A1,'2023'!A40:B210,2,FALSE)</f>
        <v>37638320</v>
      </c>
      <c r="L21" s="17">
        <f>VLOOKUP(A1,'2023'!A40:C210,3,FALSE)</f>
        <v>49879870</v>
      </c>
      <c r="M21" s="23">
        <f>VLOOKUP(A1,'2023'!A40:D210,4,FALSE)</f>
        <v>3619400000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E22+E22*G18</f>
        <v>0</v>
      </c>
      <c r="J22" s="13">
        <v>2024</v>
      </c>
      <c r="K22" s="17">
        <f>K21</f>
        <v>37638320</v>
      </c>
      <c r="L22" s="17">
        <f>L21</f>
        <v>49879870</v>
      </c>
      <c r="M22" s="23">
        <f>M21</f>
        <v>3619400000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2022</v>
      </c>
      <c r="C31" s="60">
        <v>20000</v>
      </c>
      <c r="D31" s="26">
        <f>VLOOKUP(B31,A18:D21,4,FALSE)</f>
        <v>7728920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2.06399126927115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2.2733049676742003</v>
      </c>
      <c r="L32" s="13" t="e">
        <f>E22/N22*1000</f>
        <v>#DIV/0!</v>
      </c>
      <c r="N32" s="130" t="s">
        <v>71</v>
      </c>
      <c r="O32" s="131"/>
      <c r="P32" s="74">
        <f>K31*P26</f>
        <v>25.882450516660217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28.507244294634472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13.781252693816654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E637F-EEEE-754C-A4D0-36FE9C46FF41}">
  <sheetPr codeName="Sheet148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148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4333289</v>
      </c>
      <c r="D3" s="45">
        <v>0</v>
      </c>
      <c r="E3" s="45">
        <v>0</v>
      </c>
      <c r="F3" s="45">
        <v>-1770567</v>
      </c>
      <c r="G3" s="45">
        <v>0</v>
      </c>
      <c r="H3" s="45">
        <v>1902006</v>
      </c>
      <c r="I3" s="77">
        <f t="shared" ref="I3:I5" si="0">H3/$M$21*1000</f>
        <v>0.74976363007441438</v>
      </c>
      <c r="J3" s="45">
        <v>37938955</v>
      </c>
      <c r="K3" s="45">
        <v>409880584</v>
      </c>
      <c r="L3" s="45">
        <v>371941629</v>
      </c>
      <c r="M3" s="45">
        <v>0</v>
      </c>
      <c r="N3" s="45">
        <v>0</v>
      </c>
      <c r="O3" s="45">
        <v>0</v>
      </c>
      <c r="P3" s="45">
        <v>0</v>
      </c>
      <c r="Q3" s="45">
        <v>1681071</v>
      </c>
      <c r="R3" s="45">
        <v>0</v>
      </c>
      <c r="S3" s="45">
        <v>871078</v>
      </c>
      <c r="T3" s="45">
        <v>-73833</v>
      </c>
      <c r="U3" s="45">
        <v>0</v>
      </c>
      <c r="V3" s="45">
        <v>797245</v>
      </c>
    </row>
    <row r="4" spans="1:22" x14ac:dyDescent="0.2">
      <c r="B4" t="s">
        <v>21</v>
      </c>
      <c r="C4" s="45">
        <v>4321296</v>
      </c>
      <c r="D4" s="45">
        <v>0</v>
      </c>
      <c r="E4" s="45">
        <v>0</v>
      </c>
      <c r="F4" s="45">
        <v>-1716919</v>
      </c>
      <c r="G4" s="45">
        <v>0</v>
      </c>
      <c r="H4" s="45">
        <v>2146903</v>
      </c>
      <c r="I4" s="77">
        <f t="shared" si="0"/>
        <v>0.84630110877549836</v>
      </c>
      <c r="J4" s="45">
        <v>36039756</v>
      </c>
      <c r="K4" s="45">
        <v>384419101</v>
      </c>
      <c r="L4" s="45">
        <v>348379345</v>
      </c>
      <c r="M4" s="45">
        <v>0</v>
      </c>
      <c r="N4" s="45">
        <v>0</v>
      </c>
      <c r="O4" s="45">
        <v>0</v>
      </c>
      <c r="P4" s="45">
        <v>0</v>
      </c>
      <c r="Q4" s="45">
        <v>1545792</v>
      </c>
      <c r="R4" s="45">
        <v>0</v>
      </c>
      <c r="S4" s="45">
        <v>1087654</v>
      </c>
      <c r="T4" s="45">
        <v>-70527</v>
      </c>
      <c r="U4" s="45">
        <v>92</v>
      </c>
      <c r="V4" s="45">
        <v>1017219</v>
      </c>
    </row>
    <row r="5" spans="1:22" x14ac:dyDescent="0.2">
      <c r="B5" t="s">
        <v>22</v>
      </c>
      <c r="C5" s="45">
        <v>4401862</v>
      </c>
      <c r="D5" s="45">
        <v>0</v>
      </c>
      <c r="E5" s="45">
        <v>0</v>
      </c>
      <c r="F5" s="45">
        <v>-1555747</v>
      </c>
      <c r="G5" s="45">
        <v>0</v>
      </c>
      <c r="H5" s="45">
        <v>2358400</v>
      </c>
      <c r="I5" s="77">
        <f t="shared" si="0"/>
        <v>0.92967243277229361</v>
      </c>
      <c r="J5" s="45">
        <v>33909846</v>
      </c>
      <c r="K5" s="45">
        <v>378662835</v>
      </c>
      <c r="L5" s="45">
        <v>344752989</v>
      </c>
      <c r="M5" s="45">
        <v>0</v>
      </c>
      <c r="N5" s="45">
        <v>0</v>
      </c>
      <c r="O5" s="45">
        <v>0</v>
      </c>
      <c r="P5" s="45">
        <v>0</v>
      </c>
      <c r="Q5" s="45">
        <v>1315853</v>
      </c>
      <c r="R5" s="45">
        <v>0</v>
      </c>
      <c r="S5" s="45">
        <v>21436964</v>
      </c>
      <c r="T5" s="45">
        <v>-59113</v>
      </c>
      <c r="U5" s="45">
        <v>-1053836</v>
      </c>
      <c r="V5" s="45">
        <v>20324015</v>
      </c>
    </row>
    <row r="6" spans="1:22" x14ac:dyDescent="0.2">
      <c r="B6" t="s">
        <v>23</v>
      </c>
      <c r="C6" s="45">
        <v>4304106</v>
      </c>
      <c r="D6" s="45">
        <v>0</v>
      </c>
      <c r="E6" s="45">
        <v>0</v>
      </c>
      <c r="F6" s="45">
        <v>-1567510</v>
      </c>
      <c r="G6" s="45">
        <v>0</v>
      </c>
      <c r="H6" s="45">
        <v>2155111</v>
      </c>
      <c r="I6" s="77">
        <f>H6/$M$21*1000</f>
        <v>0.84953667158426494</v>
      </c>
      <c r="J6" s="45">
        <v>32570416</v>
      </c>
      <c r="K6" s="45">
        <v>357247165</v>
      </c>
      <c r="L6" s="45">
        <v>324676749</v>
      </c>
      <c r="M6" s="45">
        <v>0</v>
      </c>
      <c r="N6" s="45">
        <v>0</v>
      </c>
      <c r="O6" s="45">
        <v>0</v>
      </c>
      <c r="P6" s="45">
        <v>0</v>
      </c>
      <c r="Q6" s="45">
        <v>1382917</v>
      </c>
      <c r="R6" s="45">
        <v>0</v>
      </c>
      <c r="S6" s="45">
        <v>6422532</v>
      </c>
      <c r="T6" s="45">
        <v>-13928</v>
      </c>
      <c r="U6" s="45">
        <v>-2107673</v>
      </c>
      <c r="V6" s="45">
        <v>4300931</v>
      </c>
    </row>
    <row r="7" spans="1:22" x14ac:dyDescent="0.2">
      <c r="B7" t="s">
        <v>110</v>
      </c>
      <c r="C7" s="45">
        <v>3911041</v>
      </c>
      <c r="D7" s="45">
        <v>0</v>
      </c>
      <c r="E7" s="45">
        <v>0</v>
      </c>
      <c r="F7" s="45">
        <v>-1566220</v>
      </c>
      <c r="G7" s="45">
        <v>0</v>
      </c>
      <c r="H7" s="45">
        <v>2216919</v>
      </c>
      <c r="I7" s="77">
        <f t="shared" ref="I7:I9" si="1">H7/$M$20*1000</f>
        <v>1.0518325186117581</v>
      </c>
      <c r="J7" s="45">
        <v>32651045</v>
      </c>
      <c r="K7" s="45">
        <v>343069186</v>
      </c>
      <c r="L7" s="45">
        <v>310418141</v>
      </c>
      <c r="M7" s="45">
        <v>0</v>
      </c>
      <c r="N7" s="45">
        <v>0</v>
      </c>
      <c r="O7" s="45">
        <v>0</v>
      </c>
      <c r="P7" s="45">
        <v>0</v>
      </c>
      <c r="Q7" s="45">
        <v>1617931</v>
      </c>
      <c r="R7" s="45">
        <v>0</v>
      </c>
      <c r="S7" s="45">
        <v>6986658</v>
      </c>
      <c r="T7" s="45">
        <v>-73656</v>
      </c>
      <c r="U7" s="45">
        <v>0</v>
      </c>
      <c r="V7" s="45">
        <v>6913002</v>
      </c>
    </row>
    <row r="8" spans="1:22" x14ac:dyDescent="0.2">
      <c r="B8" t="s">
        <v>109</v>
      </c>
      <c r="C8" s="45">
        <v>3836028</v>
      </c>
      <c r="D8" s="45">
        <v>0</v>
      </c>
      <c r="E8" s="45">
        <v>0</v>
      </c>
      <c r="F8" s="45">
        <v>-1669754</v>
      </c>
      <c r="G8" s="45">
        <v>0</v>
      </c>
      <c r="H8" s="45">
        <v>2233407</v>
      </c>
      <c r="I8" s="77">
        <f t="shared" si="1"/>
        <v>1.0596553639962176</v>
      </c>
      <c r="J8" s="45">
        <v>30477741</v>
      </c>
      <c r="K8" s="45">
        <v>340910343</v>
      </c>
      <c r="L8" s="45">
        <v>310432602</v>
      </c>
      <c r="M8" s="45">
        <v>0</v>
      </c>
      <c r="N8" s="45">
        <v>0</v>
      </c>
      <c r="O8" s="45">
        <v>0</v>
      </c>
      <c r="P8" s="45">
        <v>0</v>
      </c>
      <c r="Q8" s="45">
        <v>2026802</v>
      </c>
      <c r="R8" s="45">
        <v>0</v>
      </c>
      <c r="S8" s="45">
        <v>-17868646</v>
      </c>
      <c r="T8" s="45">
        <v>-83673</v>
      </c>
      <c r="U8" s="45">
        <v>0</v>
      </c>
      <c r="V8" s="45">
        <v>-17952319</v>
      </c>
    </row>
    <row r="9" spans="1:22" x14ac:dyDescent="0.2">
      <c r="B9" t="s">
        <v>108</v>
      </c>
      <c r="C9" s="45">
        <v>3699595</v>
      </c>
      <c r="D9" s="45">
        <v>0</v>
      </c>
      <c r="E9" s="45">
        <v>0</v>
      </c>
      <c r="F9" s="45">
        <v>-1501223</v>
      </c>
      <c r="G9" s="45">
        <v>0</v>
      </c>
      <c r="H9" s="45">
        <v>2195308</v>
      </c>
      <c r="I9" s="77">
        <f t="shared" si="1"/>
        <v>1.0415790305232357</v>
      </c>
      <c r="J9" s="45">
        <v>28249674</v>
      </c>
      <c r="K9" s="45">
        <v>348022816</v>
      </c>
      <c r="L9" s="45">
        <v>319773142</v>
      </c>
      <c r="M9" s="45">
        <v>0</v>
      </c>
      <c r="N9" s="45">
        <v>0</v>
      </c>
      <c r="O9" s="45">
        <v>0</v>
      </c>
      <c r="P9" s="45">
        <v>0</v>
      </c>
      <c r="Q9" s="45">
        <v>1745095</v>
      </c>
      <c r="R9" s="45">
        <v>0</v>
      </c>
      <c r="S9" s="45">
        <v>9687014</v>
      </c>
      <c r="T9" s="45">
        <v>-53564</v>
      </c>
      <c r="U9" s="45">
        <v>60</v>
      </c>
      <c r="V9" s="45">
        <v>9633510</v>
      </c>
    </row>
    <row r="10" spans="1:22" x14ac:dyDescent="0.2">
      <c r="B10" t="s">
        <v>107</v>
      </c>
      <c r="C10" s="45">
        <v>3515891</v>
      </c>
      <c r="D10" s="45">
        <v>0</v>
      </c>
      <c r="E10" s="45">
        <v>0</v>
      </c>
      <c r="F10" s="45">
        <v>-1459919</v>
      </c>
      <c r="G10" s="45">
        <v>0</v>
      </c>
      <c r="H10" s="45">
        <v>1823136</v>
      </c>
      <c r="I10" s="77">
        <f>H10/$M$20*1000</f>
        <v>0.86499945674684831</v>
      </c>
      <c r="J10" s="45">
        <v>26011471</v>
      </c>
      <c r="K10" s="45">
        <v>333850243</v>
      </c>
      <c r="L10" s="45">
        <v>307838772</v>
      </c>
      <c r="M10" s="45">
        <v>0</v>
      </c>
      <c r="N10" s="45">
        <v>0</v>
      </c>
      <c r="O10" s="45">
        <v>0</v>
      </c>
      <c r="P10" s="45">
        <v>0</v>
      </c>
      <c r="Q10" s="45">
        <v>1503973</v>
      </c>
      <c r="R10" s="45">
        <v>0</v>
      </c>
      <c r="S10" s="45">
        <v>3112709</v>
      </c>
      <c r="T10" s="45">
        <v>-24890</v>
      </c>
      <c r="U10" s="45">
        <v>0</v>
      </c>
      <c r="V10" s="45">
        <v>3087819</v>
      </c>
    </row>
    <row r="11" spans="1:22" x14ac:dyDescent="0.2">
      <c r="B11" t="s">
        <v>106</v>
      </c>
      <c r="C11" s="45">
        <v>3399728</v>
      </c>
      <c r="D11" s="45">
        <v>0</v>
      </c>
      <c r="E11" s="45">
        <v>0</v>
      </c>
      <c r="F11" s="45">
        <v>-1146733</v>
      </c>
      <c r="G11" s="45">
        <v>0</v>
      </c>
      <c r="H11" s="45">
        <v>2137704</v>
      </c>
      <c r="I11" s="77"/>
      <c r="J11" s="45">
        <v>24290740</v>
      </c>
      <c r="K11" s="45">
        <v>309517129</v>
      </c>
      <c r="L11" s="45">
        <v>285226389</v>
      </c>
      <c r="M11" s="45">
        <v>0</v>
      </c>
      <c r="N11" s="45">
        <v>0</v>
      </c>
      <c r="O11" s="45">
        <v>0</v>
      </c>
      <c r="P11" s="45">
        <v>0</v>
      </c>
      <c r="Q11" s="45">
        <v>1521580</v>
      </c>
      <c r="R11" s="45">
        <v>0</v>
      </c>
      <c r="S11" s="45">
        <v>5165032</v>
      </c>
      <c r="T11" s="45">
        <v>-136202</v>
      </c>
      <c r="U11" s="45">
        <v>0</v>
      </c>
      <c r="V11" s="45">
        <v>5028830</v>
      </c>
    </row>
    <row r="12" spans="1:22" x14ac:dyDescent="0.2">
      <c r="B12" t="s">
        <v>105</v>
      </c>
      <c r="C12" s="45">
        <v>2678429</v>
      </c>
      <c r="D12" s="45">
        <v>0</v>
      </c>
      <c r="E12" s="45">
        <v>0</v>
      </c>
      <c r="F12" s="45">
        <v>-1428619</v>
      </c>
      <c r="G12" s="45">
        <v>0</v>
      </c>
      <c r="H12" s="45">
        <v>1108053</v>
      </c>
      <c r="I12" s="77"/>
      <c r="J12" s="45">
        <v>22158569</v>
      </c>
      <c r="K12" s="45">
        <v>285035255</v>
      </c>
      <c r="L12" s="45">
        <v>262876686</v>
      </c>
      <c r="M12" s="45">
        <v>0</v>
      </c>
      <c r="N12" s="45">
        <v>0</v>
      </c>
      <c r="O12" s="45">
        <v>0</v>
      </c>
      <c r="P12" s="45">
        <v>0</v>
      </c>
      <c r="Q12" s="45">
        <v>1453989</v>
      </c>
      <c r="R12" s="45">
        <v>0</v>
      </c>
      <c r="S12" s="45">
        <v>-434481</v>
      </c>
      <c r="T12" s="45">
        <v>-15356</v>
      </c>
      <c r="U12" s="45">
        <v>0</v>
      </c>
      <c r="V12" s="45">
        <v>-449837</v>
      </c>
    </row>
    <row r="13" spans="1:22" x14ac:dyDescent="0.2">
      <c r="B13" t="s">
        <v>104</v>
      </c>
      <c r="C13" s="45">
        <v>2959605</v>
      </c>
      <c r="D13" s="45">
        <v>0</v>
      </c>
      <c r="E13" s="45">
        <v>0</v>
      </c>
      <c r="F13" s="45">
        <v>-1345835</v>
      </c>
      <c r="G13" s="45">
        <v>0</v>
      </c>
      <c r="H13" s="45">
        <v>1717783</v>
      </c>
      <c r="J13" s="45">
        <v>21048340</v>
      </c>
      <c r="K13" s="45">
        <v>277200433</v>
      </c>
      <c r="L13" s="45">
        <v>256152093</v>
      </c>
      <c r="M13" s="45">
        <v>0</v>
      </c>
      <c r="N13" s="45">
        <v>0</v>
      </c>
      <c r="O13" s="45">
        <v>0</v>
      </c>
      <c r="P13" s="45">
        <v>0</v>
      </c>
      <c r="Q13" s="45">
        <v>1604348</v>
      </c>
      <c r="R13" s="45">
        <v>0</v>
      </c>
      <c r="S13" s="45">
        <v>2085952</v>
      </c>
      <c r="T13" s="45">
        <v>-109650</v>
      </c>
      <c r="U13" s="45">
        <v>130</v>
      </c>
      <c r="V13" s="45">
        <v>1976432</v>
      </c>
    </row>
    <row r="14" spans="1:22" x14ac:dyDescent="0.2">
      <c r="B14" t="s">
        <v>103</v>
      </c>
      <c r="C14" s="45">
        <v>2778385</v>
      </c>
      <c r="D14" s="45">
        <v>0</v>
      </c>
      <c r="E14" s="45">
        <v>0</v>
      </c>
      <c r="F14" s="45">
        <v>-1360655</v>
      </c>
      <c r="G14" s="45">
        <v>0</v>
      </c>
      <c r="H14" s="45">
        <v>1446212</v>
      </c>
      <c r="J14" s="45">
        <v>19325737</v>
      </c>
      <c r="K14" s="45">
        <v>257866042</v>
      </c>
      <c r="L14" s="45">
        <v>238540305</v>
      </c>
      <c r="M14" s="45">
        <v>0</v>
      </c>
      <c r="N14" s="45">
        <v>0</v>
      </c>
      <c r="O14" s="45">
        <v>0</v>
      </c>
      <c r="P14" s="45">
        <v>0</v>
      </c>
      <c r="Q14" s="45">
        <v>1558557</v>
      </c>
      <c r="R14" s="45">
        <v>0</v>
      </c>
      <c r="S14" s="45">
        <v>2817915</v>
      </c>
      <c r="T14" s="45">
        <v>-60254</v>
      </c>
      <c r="U14" s="45">
        <v>0</v>
      </c>
      <c r="V14" s="45">
        <v>2757661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8496107</v>
      </c>
      <c r="C18" s="26"/>
      <c r="D18" s="26">
        <f>VLOOKUP(A1,'2020'!A40:F210,6,FALSE)</f>
        <v>4642334</v>
      </c>
      <c r="E18" s="26">
        <v>4500000</v>
      </c>
      <c r="F18" s="4">
        <f>D18/E18</f>
        <v>1.0316297777777779</v>
      </c>
      <c r="G18" s="139">
        <v>0</v>
      </c>
      <c r="J18" s="6">
        <v>2020</v>
      </c>
      <c r="K18" s="17">
        <f>VLOOKUP(A1,'2020'!A40:B210,2,FALSE)</f>
        <v>0</v>
      </c>
      <c r="L18" s="17">
        <f>VLOOKUP(A1,'2020'!A40:C210,3,FALSE)</f>
        <v>0</v>
      </c>
      <c r="M18" s="23">
        <f>VLOOKUP(A1,'2020'!A40:D210,4,FALSE)</f>
        <v>1109390000</v>
      </c>
      <c r="N18" s="6"/>
      <c r="O18" s="6"/>
    </row>
    <row r="19" spans="1:17" x14ac:dyDescent="0.2">
      <c r="A19" s="13">
        <v>2021</v>
      </c>
      <c r="B19" s="26">
        <f>VLOOKUP(A1,'2021'!A40:E210,5,FALSE)</f>
        <v>11816147</v>
      </c>
      <c r="C19" s="26"/>
      <c r="D19" s="26">
        <f>VLOOKUP(A1,'2021'!A40:F210,6,FALSE)</f>
        <v>6409750</v>
      </c>
      <c r="E19" s="26">
        <v>7510000</v>
      </c>
      <c r="F19" s="4">
        <f>D19/E19</f>
        <v>0.8534953395472703</v>
      </c>
      <c r="G19" s="140"/>
      <c r="J19" s="6">
        <v>2021</v>
      </c>
      <c r="K19" s="17">
        <f>VLOOKUP(A1,'2021'!A40:B210,2,FALSE)</f>
        <v>15531430</v>
      </c>
      <c r="L19" s="17">
        <f>VLOOKUP(A1,'2021'!A40:C210,3,FALSE)</f>
        <v>24290740</v>
      </c>
      <c r="M19" s="23">
        <f>VLOOKUP(A1,'2021'!A40:D210,4,FALSE)</f>
        <v>1553143000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14962555</v>
      </c>
      <c r="C20" s="26"/>
      <c r="D20" s="26">
        <f>VLOOKUP(A1,'2022'!A40:F210,6,FALSE)</f>
        <v>8468767</v>
      </c>
      <c r="E20" s="26">
        <v>10500000</v>
      </c>
      <c r="F20" s="4">
        <f>D20/E20</f>
        <v>0.80654923809523804</v>
      </c>
      <c r="G20" s="140"/>
      <c r="J20" s="13">
        <v>2022</v>
      </c>
      <c r="K20" s="17">
        <f>VLOOKUP(A1,'2022'!A40:B210,2,FALSE)</f>
        <v>21076730</v>
      </c>
      <c r="L20" s="17">
        <f>VLOOKUP(A1,'2022'!A40:C210,3,FALSE)</f>
        <v>32651042</v>
      </c>
      <c r="M20" s="23">
        <f>VLOOKUP(A1,'2022'!A40:D210,4,FALSE)</f>
        <v>2107673000</v>
      </c>
      <c r="N20" s="23"/>
      <c r="O20" s="6"/>
    </row>
    <row r="21" spans="1:17" x14ac:dyDescent="0.2">
      <c r="A21" s="13">
        <v>2023</v>
      </c>
      <c r="B21" s="3">
        <f>VLOOKUP(A1,'2023'!A40:E210,5,FALSE)</f>
        <v>17360553</v>
      </c>
      <c r="C21" s="3"/>
      <c r="D21" s="26">
        <f>VLOOKUP(A1,'2023'!A40:F210,6,FALSE)</f>
        <v>8562421</v>
      </c>
      <c r="E21" s="3">
        <v>12200000</v>
      </c>
      <c r="F21" s="4">
        <f>D21/E21</f>
        <v>0.7018377868852459</v>
      </c>
      <c r="G21" s="141"/>
      <c r="J21" s="13">
        <v>2023</v>
      </c>
      <c r="K21" s="17">
        <f>VLOOKUP(A1,'2023'!A40:B210,2,FALSE)</f>
        <v>25368075</v>
      </c>
      <c r="L21" s="17">
        <f>VLOOKUP(A1,'2023'!A40:C210,3,FALSE)</f>
        <v>37938955</v>
      </c>
      <c r="M21" s="23">
        <f>VLOOKUP(A1,'2023'!A40:D210,4,FALSE)</f>
        <v>2536807500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E22+E22*G18</f>
        <v>0</v>
      </c>
      <c r="J22" s="13">
        <v>2024</v>
      </c>
      <c r="K22" s="17">
        <f>K21</f>
        <v>25368075</v>
      </c>
      <c r="L22" s="17">
        <f>L21</f>
        <v>37938955</v>
      </c>
      <c r="M22" s="23">
        <f>M21</f>
        <v>2536807500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2023</v>
      </c>
      <c r="C31" s="60">
        <v>30000</v>
      </c>
      <c r="D31" s="26">
        <f>VLOOKUP(B31,A18:D21,4,FALSE)</f>
        <v>8562421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3.3752738432064717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C32">
        <v>2021</v>
      </c>
      <c r="J32" s="41" t="s">
        <v>61</v>
      </c>
      <c r="K32" s="37">
        <f>E21/M21*1000</f>
        <v>4.8091942333030788</v>
      </c>
      <c r="L32" s="13" t="e">
        <f>E22/N22*1000</f>
        <v>#DIV/0!</v>
      </c>
      <c r="N32" s="130" t="s">
        <v>71</v>
      </c>
      <c r="O32" s="131"/>
      <c r="P32" s="74">
        <f>K31*P26</f>
        <v>42.325933993809151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60.307295685620602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14.955393737995491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91D7F-C9E2-FD45-B3F9-7D8E604972A1}">
  <sheetPr codeName="Sheet149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149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3346053</v>
      </c>
      <c r="D3" s="45">
        <v>0</v>
      </c>
      <c r="E3" s="45">
        <v>0</v>
      </c>
      <c r="F3" s="45">
        <v>-1594730</v>
      </c>
      <c r="G3" s="45">
        <v>0</v>
      </c>
      <c r="H3" s="45">
        <v>2627850</v>
      </c>
      <c r="I3" s="77">
        <f t="shared" ref="I3:I5" si="0">H3/$M$21*1000</f>
        <v>1.0274605683635747</v>
      </c>
      <c r="J3" s="45">
        <v>34117400</v>
      </c>
      <c r="K3" s="45">
        <v>382863179</v>
      </c>
      <c r="L3" s="45">
        <v>348745779</v>
      </c>
      <c r="M3" s="45">
        <v>0</v>
      </c>
      <c r="N3" s="45">
        <v>0</v>
      </c>
      <c r="O3" s="45">
        <v>0</v>
      </c>
      <c r="P3" s="45">
        <v>0</v>
      </c>
      <c r="Q3" s="45">
        <v>2382762</v>
      </c>
      <c r="R3" s="45">
        <v>580440</v>
      </c>
      <c r="S3" s="45">
        <v>1968205</v>
      </c>
      <c r="T3" s="45">
        <v>-77412</v>
      </c>
      <c r="U3" s="45">
        <v>5000000</v>
      </c>
      <c r="V3" s="45">
        <v>6890793</v>
      </c>
    </row>
    <row r="4" spans="1:22" x14ac:dyDescent="0.2">
      <c r="B4" t="s">
        <v>21</v>
      </c>
      <c r="C4" s="45">
        <v>2632779</v>
      </c>
      <c r="D4" s="45">
        <v>0</v>
      </c>
      <c r="E4" s="45">
        <v>0</v>
      </c>
      <c r="F4" s="45">
        <v>-1340887</v>
      </c>
      <c r="G4" s="45">
        <v>0</v>
      </c>
      <c r="H4" s="45">
        <v>992850</v>
      </c>
      <c r="I4" s="77">
        <f t="shared" si="0"/>
        <v>0.38819347576907937</v>
      </c>
      <c r="J4" s="45">
        <v>26489550</v>
      </c>
      <c r="K4" s="45">
        <v>365450226</v>
      </c>
      <c r="L4" s="45">
        <v>338960676</v>
      </c>
      <c r="M4" s="45">
        <v>0</v>
      </c>
      <c r="N4" s="45">
        <v>0</v>
      </c>
      <c r="O4" s="45">
        <v>0</v>
      </c>
      <c r="P4" s="45">
        <v>0</v>
      </c>
      <c r="Q4" s="45">
        <v>2287117</v>
      </c>
      <c r="R4" s="45">
        <v>436500</v>
      </c>
      <c r="S4" s="45">
        <v>5840966</v>
      </c>
      <c r="T4" s="45">
        <v>-167529</v>
      </c>
      <c r="U4" s="45">
        <v>0</v>
      </c>
      <c r="V4" s="45">
        <v>5673437</v>
      </c>
    </row>
    <row r="5" spans="1:22" x14ac:dyDescent="0.2">
      <c r="B5" t="s">
        <v>22</v>
      </c>
      <c r="C5" s="45">
        <v>2450092</v>
      </c>
      <c r="D5" s="45">
        <v>0</v>
      </c>
      <c r="E5" s="45">
        <v>0</v>
      </c>
      <c r="F5" s="45">
        <v>-1479987</v>
      </c>
      <c r="G5" s="45">
        <v>0</v>
      </c>
      <c r="H5" s="45">
        <v>708230</v>
      </c>
      <c r="I5" s="77">
        <f t="shared" si="0"/>
        <v>0.27691017308146759</v>
      </c>
      <c r="J5" s="45">
        <v>25496700</v>
      </c>
      <c r="K5" s="45">
        <v>350242811</v>
      </c>
      <c r="L5" s="45">
        <v>324746111</v>
      </c>
      <c r="M5" s="45">
        <v>0</v>
      </c>
      <c r="N5" s="45">
        <v>0</v>
      </c>
      <c r="O5" s="45">
        <v>0</v>
      </c>
      <c r="P5" s="45">
        <v>0</v>
      </c>
      <c r="Q5" s="45">
        <v>2014854</v>
      </c>
      <c r="R5" s="45">
        <v>0</v>
      </c>
      <c r="S5" s="45">
        <v>1212484</v>
      </c>
      <c r="T5" s="45">
        <v>-72780</v>
      </c>
      <c r="U5" s="45">
        <v>0</v>
      </c>
      <c r="V5" s="45">
        <v>1139704</v>
      </c>
    </row>
    <row r="6" spans="1:22" x14ac:dyDescent="0.2">
      <c r="B6" t="s">
        <v>23</v>
      </c>
      <c r="C6" s="45">
        <v>2774205</v>
      </c>
      <c r="D6" s="45">
        <v>0</v>
      </c>
      <c r="E6" s="45">
        <v>0</v>
      </c>
      <c r="F6" s="45">
        <v>-1344268</v>
      </c>
      <c r="G6" s="45">
        <v>0</v>
      </c>
      <c r="H6" s="45">
        <v>1243316</v>
      </c>
      <c r="I6" s="77">
        <f>H6/$M$21*1000</f>
        <v>0.48612293852979671</v>
      </c>
      <c r="J6" s="45">
        <v>25298470</v>
      </c>
      <c r="K6" s="45">
        <v>337196586</v>
      </c>
      <c r="L6" s="45">
        <v>311898116</v>
      </c>
      <c r="M6" s="45">
        <v>0</v>
      </c>
      <c r="N6" s="45">
        <v>0</v>
      </c>
      <c r="O6" s="45">
        <v>0</v>
      </c>
      <c r="P6" s="45">
        <v>0</v>
      </c>
      <c r="Q6" s="45">
        <v>2524365</v>
      </c>
      <c r="R6" s="45">
        <v>562980</v>
      </c>
      <c r="S6" s="45">
        <v>-6257218</v>
      </c>
      <c r="T6" s="45">
        <v>-101439</v>
      </c>
      <c r="U6" s="45">
        <v>0</v>
      </c>
      <c r="V6" s="45">
        <v>-6358657</v>
      </c>
    </row>
    <row r="7" spans="1:22" x14ac:dyDescent="0.2">
      <c r="B7" t="s">
        <v>110</v>
      </c>
      <c r="C7" s="45">
        <v>2771784</v>
      </c>
      <c r="D7" s="45">
        <v>0</v>
      </c>
      <c r="E7" s="45">
        <v>0</v>
      </c>
      <c r="F7" s="45">
        <v>-1506701</v>
      </c>
      <c r="G7" s="45">
        <v>0</v>
      </c>
      <c r="H7" s="45">
        <v>667898</v>
      </c>
      <c r="I7" s="77">
        <f t="shared" ref="I7:I9" si="1">H7/$M$20*1000</f>
        <v>0.38626795104566786</v>
      </c>
      <c r="J7" s="45">
        <v>24055154</v>
      </c>
      <c r="K7" s="45">
        <v>327745847</v>
      </c>
      <c r="L7" s="45">
        <v>303690693</v>
      </c>
      <c r="M7" s="45">
        <v>0</v>
      </c>
      <c r="N7" s="45">
        <v>0</v>
      </c>
      <c r="O7" s="45">
        <v>0</v>
      </c>
      <c r="P7" s="45">
        <v>0</v>
      </c>
      <c r="Q7" s="45">
        <v>2983877</v>
      </c>
      <c r="R7" s="45">
        <v>566280</v>
      </c>
      <c r="S7" s="45">
        <v>10612224</v>
      </c>
      <c r="T7" s="45">
        <v>-105809</v>
      </c>
      <c r="U7" s="45">
        <v>0</v>
      </c>
      <c r="V7" s="45">
        <v>10506415</v>
      </c>
    </row>
    <row r="8" spans="1:22" x14ac:dyDescent="0.2">
      <c r="B8" t="s">
        <v>109</v>
      </c>
      <c r="C8" s="45">
        <v>3207607</v>
      </c>
      <c r="D8" s="45">
        <v>0</v>
      </c>
      <c r="E8" s="45">
        <v>0</v>
      </c>
      <c r="F8" s="45">
        <v>-1304777</v>
      </c>
      <c r="G8" s="45">
        <v>0</v>
      </c>
      <c r="H8" s="45">
        <v>986887</v>
      </c>
      <c r="I8" s="77">
        <f t="shared" si="1"/>
        <v>0.57075005375612153</v>
      </c>
      <c r="J8" s="45">
        <v>23387256</v>
      </c>
      <c r="K8" s="45">
        <v>313480212</v>
      </c>
      <c r="L8" s="45">
        <v>290092956</v>
      </c>
      <c r="M8" s="45">
        <v>0</v>
      </c>
      <c r="N8" s="45">
        <v>0</v>
      </c>
      <c r="O8" s="45">
        <v>0</v>
      </c>
      <c r="P8" s="45">
        <v>0</v>
      </c>
      <c r="Q8" s="45">
        <v>2183066</v>
      </c>
      <c r="R8" s="45">
        <v>569880</v>
      </c>
      <c r="S8" s="45">
        <v>5919597</v>
      </c>
      <c r="T8" s="45">
        <v>-120003</v>
      </c>
      <c r="U8" s="45">
        <v>2649997</v>
      </c>
      <c r="V8" s="45">
        <v>8449591</v>
      </c>
    </row>
    <row r="9" spans="1:22" x14ac:dyDescent="0.2">
      <c r="B9" t="s">
        <v>108</v>
      </c>
      <c r="C9" s="45">
        <v>3044872</v>
      </c>
      <c r="D9" s="45">
        <v>0</v>
      </c>
      <c r="E9" s="45">
        <v>0</v>
      </c>
      <c r="F9" s="45">
        <v>-1342045</v>
      </c>
      <c r="G9" s="45">
        <v>0</v>
      </c>
      <c r="H9" s="45">
        <v>1434685</v>
      </c>
      <c r="I9" s="77">
        <f t="shared" si="1"/>
        <v>0.82972674771589972</v>
      </c>
      <c r="J9" s="45">
        <v>19750372</v>
      </c>
      <c r="K9" s="45">
        <v>300919233</v>
      </c>
      <c r="L9" s="45">
        <v>281168861</v>
      </c>
      <c r="M9" s="45">
        <v>0</v>
      </c>
      <c r="N9" s="45">
        <v>0</v>
      </c>
      <c r="O9" s="45">
        <v>0</v>
      </c>
      <c r="P9" s="45">
        <v>0</v>
      </c>
      <c r="Q9" s="45">
        <v>2016854</v>
      </c>
      <c r="R9" s="45">
        <v>237085</v>
      </c>
      <c r="S9" s="45">
        <v>-3841502</v>
      </c>
      <c r="T9" s="45">
        <v>58875</v>
      </c>
      <c r="U9" s="45">
        <v>349958</v>
      </c>
      <c r="V9" s="45">
        <v>-3432669</v>
      </c>
    </row>
    <row r="10" spans="1:22" x14ac:dyDescent="0.2">
      <c r="B10" t="s">
        <v>107</v>
      </c>
      <c r="C10" s="45">
        <v>2875706</v>
      </c>
      <c r="D10" s="45">
        <v>0</v>
      </c>
      <c r="E10" s="45">
        <v>0</v>
      </c>
      <c r="F10" s="45">
        <v>-1153370</v>
      </c>
      <c r="G10" s="45">
        <v>0</v>
      </c>
      <c r="H10" s="45">
        <v>1420783</v>
      </c>
      <c r="I10" s="77">
        <f>H10/$M$20*1000</f>
        <v>0.82168675200482288</v>
      </c>
      <c r="J10" s="45">
        <v>18222660</v>
      </c>
      <c r="K10" s="45">
        <v>284918135</v>
      </c>
      <c r="L10" s="45">
        <v>266695475</v>
      </c>
      <c r="M10" s="45">
        <v>0</v>
      </c>
      <c r="N10" s="45">
        <v>0</v>
      </c>
      <c r="O10" s="45">
        <v>0</v>
      </c>
      <c r="P10" s="45">
        <v>0</v>
      </c>
      <c r="Q10" s="45">
        <v>2173387</v>
      </c>
      <c r="R10" s="45">
        <v>232878</v>
      </c>
      <c r="S10" s="45">
        <v>-4670354</v>
      </c>
      <c r="T10" s="45">
        <v>-84092</v>
      </c>
      <c r="U10" s="45">
        <v>0</v>
      </c>
      <c r="V10" s="45">
        <v>-4754446</v>
      </c>
    </row>
    <row r="11" spans="1:22" x14ac:dyDescent="0.2">
      <c r="B11" t="s">
        <v>106</v>
      </c>
      <c r="C11" s="45">
        <v>2755810</v>
      </c>
      <c r="D11" s="45">
        <v>0</v>
      </c>
      <c r="E11" s="45">
        <v>0</v>
      </c>
      <c r="F11" s="45">
        <v>-1764515</v>
      </c>
      <c r="G11" s="45">
        <v>0</v>
      </c>
      <c r="H11" s="45">
        <v>644710</v>
      </c>
      <c r="I11" s="77"/>
      <c r="J11" s="45">
        <v>16801877</v>
      </c>
      <c r="K11" s="45">
        <v>289193879</v>
      </c>
      <c r="L11" s="45">
        <v>272392002</v>
      </c>
      <c r="M11" s="45">
        <v>0</v>
      </c>
      <c r="N11" s="45">
        <v>0</v>
      </c>
      <c r="O11" s="45">
        <v>0</v>
      </c>
      <c r="P11" s="45">
        <v>0</v>
      </c>
      <c r="Q11" s="45">
        <v>2751278</v>
      </c>
      <c r="R11" s="45">
        <v>232521</v>
      </c>
      <c r="S11" s="45">
        <v>18768556</v>
      </c>
      <c r="T11" s="45">
        <v>-18089</v>
      </c>
      <c r="U11" s="45">
        <v>0</v>
      </c>
      <c r="V11" s="45">
        <v>18750467</v>
      </c>
    </row>
    <row r="12" spans="1:22" x14ac:dyDescent="0.2">
      <c r="B12" t="s">
        <v>105</v>
      </c>
      <c r="C12" s="45">
        <v>2030516</v>
      </c>
      <c r="D12" s="45">
        <v>0</v>
      </c>
      <c r="E12" s="45">
        <v>0</v>
      </c>
      <c r="F12" s="45">
        <v>-1203915</v>
      </c>
      <c r="G12" s="45">
        <v>0</v>
      </c>
      <c r="H12" s="45">
        <v>611741</v>
      </c>
      <c r="I12" s="77"/>
      <c r="J12" s="45">
        <v>16157167</v>
      </c>
      <c r="K12" s="45">
        <v>254622581</v>
      </c>
      <c r="L12" s="45">
        <v>238465414</v>
      </c>
      <c r="M12" s="45">
        <v>0</v>
      </c>
      <c r="N12" s="45">
        <v>0</v>
      </c>
      <c r="O12" s="45">
        <v>0</v>
      </c>
      <c r="P12" s="45">
        <v>0</v>
      </c>
      <c r="Q12" s="45">
        <v>1668953</v>
      </c>
      <c r="R12" s="45">
        <v>273120</v>
      </c>
      <c r="S12" s="45">
        <v>-6027960</v>
      </c>
      <c r="T12" s="45">
        <v>42026</v>
      </c>
      <c r="U12" s="45">
        <v>0</v>
      </c>
      <c r="V12" s="45">
        <v>-5985934</v>
      </c>
    </row>
    <row r="13" spans="1:22" x14ac:dyDescent="0.2">
      <c r="B13" t="s">
        <v>104</v>
      </c>
      <c r="C13" s="45">
        <v>2179656</v>
      </c>
      <c r="D13" s="45">
        <v>0</v>
      </c>
      <c r="E13" s="45">
        <v>0</v>
      </c>
      <c r="F13" s="45">
        <v>-1094028</v>
      </c>
      <c r="G13" s="45">
        <v>0</v>
      </c>
      <c r="H13" s="45">
        <v>740493</v>
      </c>
      <c r="J13" s="45">
        <v>15546096</v>
      </c>
      <c r="K13" s="45">
        <v>255497176</v>
      </c>
      <c r="L13" s="45">
        <v>239951080</v>
      </c>
      <c r="M13" s="45">
        <v>0</v>
      </c>
      <c r="N13" s="45">
        <v>0</v>
      </c>
      <c r="O13" s="45">
        <v>0</v>
      </c>
      <c r="P13" s="45">
        <v>0</v>
      </c>
      <c r="Q13" s="45">
        <v>2348534</v>
      </c>
      <c r="R13" s="45">
        <v>276240</v>
      </c>
      <c r="S13" s="45">
        <v>1721640</v>
      </c>
      <c r="T13" s="45">
        <v>-164660</v>
      </c>
      <c r="U13" s="45">
        <v>0</v>
      </c>
      <c r="V13" s="45">
        <v>1556980</v>
      </c>
    </row>
    <row r="14" spans="1:22" x14ac:dyDescent="0.2">
      <c r="B14" t="s">
        <v>103</v>
      </c>
      <c r="C14" s="45">
        <v>2051177</v>
      </c>
      <c r="D14" s="45">
        <v>0</v>
      </c>
      <c r="E14" s="45">
        <v>0</v>
      </c>
      <c r="F14" s="45">
        <v>-1027321</v>
      </c>
      <c r="G14" s="45">
        <v>0</v>
      </c>
      <c r="H14" s="45">
        <v>876974</v>
      </c>
      <c r="J14" s="45">
        <v>15108700</v>
      </c>
      <c r="K14" s="45">
        <v>245208214</v>
      </c>
      <c r="L14" s="45">
        <v>230099514</v>
      </c>
      <c r="M14" s="45">
        <v>0</v>
      </c>
      <c r="N14" s="45">
        <v>0</v>
      </c>
      <c r="O14" s="45">
        <v>0</v>
      </c>
      <c r="P14" s="45">
        <v>0</v>
      </c>
      <c r="Q14" s="45">
        <v>1859621</v>
      </c>
      <c r="R14" s="45">
        <v>276930</v>
      </c>
      <c r="S14" s="45">
        <v>-4188446</v>
      </c>
      <c r="T14" s="45">
        <v>-27818</v>
      </c>
      <c r="U14" s="45">
        <v>0</v>
      </c>
      <c r="V14" s="45">
        <v>-4216264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6720171</v>
      </c>
      <c r="C18" s="26"/>
      <c r="D18" s="26">
        <f>VLOOKUP(A1,'2020'!A40:F210,6,FALSE)</f>
        <v>1861908</v>
      </c>
      <c r="E18" s="17">
        <v>1360000</v>
      </c>
      <c r="F18" s="4">
        <f>D18/E18</f>
        <v>1.3690500000000001</v>
      </c>
      <c r="G18" s="139">
        <v>0</v>
      </c>
      <c r="J18" s="6">
        <v>2020</v>
      </c>
      <c r="K18" s="17">
        <f>VLOOKUP(A1,'2020'!A40:B210,2,FALSE)</f>
        <v>0</v>
      </c>
      <c r="L18" s="17">
        <f>VLOOKUP(A1,'2020'!A40:C210,3,FALSE)</f>
        <v>0</v>
      </c>
      <c r="M18" s="23">
        <f>VLOOKUP(A1,'2020'!A40:D210,4,FALSE)</f>
        <v>1074640000</v>
      </c>
      <c r="N18" s="6"/>
      <c r="O18" s="6"/>
    </row>
    <row r="19" spans="1:17" x14ac:dyDescent="0.2">
      <c r="A19" s="13">
        <v>2021</v>
      </c>
      <c r="B19" s="26">
        <f>VLOOKUP(A1,'2021'!A40:E210,5,FALSE)</f>
        <v>9017159</v>
      </c>
      <c r="C19" s="26"/>
      <c r="D19" s="26">
        <f>VLOOKUP(A1,'2021'!A40:F210,6,FALSE)</f>
        <v>2873248</v>
      </c>
      <c r="E19" s="17">
        <v>2560000</v>
      </c>
      <c r="F19" s="4">
        <f>D19/E19</f>
        <v>1.1223624999999999</v>
      </c>
      <c r="G19" s="140"/>
      <c r="J19" s="6">
        <v>2021</v>
      </c>
      <c r="K19" s="17">
        <f>VLOOKUP(A1,'2021'!A40:B210,2,FALSE)</f>
        <v>12035905</v>
      </c>
      <c r="L19" s="17">
        <f>VLOOKUP(A1,'2021'!A40:C210,3,FALSE)</f>
        <v>16801877</v>
      </c>
      <c r="M19" s="23">
        <f>VLOOKUP(A1,'2021'!A40:D210,4,FALSE)</f>
        <v>1203590500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11899969</v>
      </c>
      <c r="C20" s="26"/>
      <c r="D20" s="26">
        <f>VLOOKUP(A1,'2022'!A40:F210,6,FALSE)</f>
        <v>4510253</v>
      </c>
      <c r="E20" s="17">
        <v>4800000</v>
      </c>
      <c r="F20" s="4">
        <f>D20/E20</f>
        <v>0.9396360416666667</v>
      </c>
      <c r="G20" s="140"/>
      <c r="J20" s="13">
        <v>2022</v>
      </c>
      <c r="K20" s="17">
        <f>VLOOKUP(A1,'2022'!A40:B210,2,FALSE)</f>
        <v>17291054</v>
      </c>
      <c r="L20" s="17">
        <f>VLOOKUP(A1,'2022'!A40:C210,3,FALSE)</f>
        <v>24055154</v>
      </c>
      <c r="M20" s="23">
        <f>VLOOKUP(A1,'2022'!A40:D210,4,FALSE)</f>
        <v>1729105400</v>
      </c>
      <c r="N20" s="23"/>
      <c r="O20" s="6"/>
    </row>
    <row r="21" spans="1:17" x14ac:dyDescent="0.2">
      <c r="A21" s="13">
        <v>2023</v>
      </c>
      <c r="B21" s="3">
        <f>VLOOKUP(A1,'2023'!A40:E210,5,FALSE)</f>
        <v>11203129</v>
      </c>
      <c r="C21" s="3"/>
      <c r="D21" s="26">
        <f>VLOOKUP(A1,'2023'!A40:F210,6,FALSE)</f>
        <v>5572246</v>
      </c>
      <c r="E21" s="3">
        <v>4800000</v>
      </c>
      <c r="F21" s="4">
        <f>D21/E21</f>
        <v>1.1608845833333334</v>
      </c>
      <c r="G21" s="141"/>
      <c r="J21" s="13">
        <v>2023</v>
      </c>
      <c r="K21" s="17">
        <f>VLOOKUP(A1,'2023'!A40:B210,2,FALSE)</f>
        <v>25576164</v>
      </c>
      <c r="L21" s="17">
        <f>VLOOKUP(A1,'2023'!A40:C210,3,FALSE)</f>
        <v>34117400</v>
      </c>
      <c r="M21" s="23">
        <f>VLOOKUP(A1,'2023'!A40:D210,4,FALSE)</f>
        <v>2557616400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E22+E22*G18</f>
        <v>0</v>
      </c>
      <c r="J22" s="13">
        <v>2024</v>
      </c>
      <c r="K22" s="17">
        <f>K21</f>
        <v>25576164</v>
      </c>
      <c r="L22" s="17">
        <f>L21</f>
        <v>34117400</v>
      </c>
      <c r="M22" s="23">
        <f>M21</f>
        <v>2557616400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2023</v>
      </c>
      <c r="C31" s="60">
        <v>18500</v>
      </c>
      <c r="D31" s="26">
        <f>VLOOKUP(B31,A18:D21,4,FALSE)</f>
        <v>5572246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2.1786871557439182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C32">
        <v>2022</v>
      </c>
      <c r="J32" s="41" t="s">
        <v>61</v>
      </c>
      <c r="K32" s="37">
        <f>E21/M21*1000</f>
        <v>1.8767474278003535</v>
      </c>
      <c r="L32" s="13" t="e">
        <f>E22/N22*1000</f>
        <v>#DIV/0!</v>
      </c>
      <c r="N32" s="130" t="s">
        <v>71</v>
      </c>
      <c r="O32" s="131"/>
      <c r="P32" s="74">
        <f>K31*P26</f>
        <v>27.320736933028734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23.534412744616432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13.339529727757455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E3E0D-7DF7-E14F-A523-004CF8EED0C0}">
  <sheetPr codeName="Sheet150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152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3996093</v>
      </c>
      <c r="D3" s="45">
        <v>0</v>
      </c>
      <c r="E3" s="45">
        <v>0</v>
      </c>
      <c r="F3" s="45">
        <v>-1843428</v>
      </c>
      <c r="G3" s="45">
        <v>0</v>
      </c>
      <c r="H3" s="45">
        <v>493932</v>
      </c>
      <c r="I3" s="77">
        <f t="shared" ref="I3:I5" si="0">H3/$M$21*1000</f>
        <v>0.22434781423805489</v>
      </c>
      <c r="J3" s="45">
        <v>32742712</v>
      </c>
      <c r="K3" s="45">
        <v>356636840</v>
      </c>
      <c r="L3" s="45">
        <v>323894128</v>
      </c>
      <c r="M3" s="45">
        <v>0</v>
      </c>
      <c r="N3" s="45">
        <v>0</v>
      </c>
      <c r="O3" s="45">
        <v>0</v>
      </c>
      <c r="P3" s="45">
        <v>0</v>
      </c>
      <c r="Q3" s="45">
        <v>2338561</v>
      </c>
      <c r="R3" s="45">
        <v>0</v>
      </c>
      <c r="S3" s="45">
        <v>-14022735</v>
      </c>
      <c r="T3" s="45">
        <v>-180166</v>
      </c>
      <c r="U3" s="45">
        <v>6047000</v>
      </c>
      <c r="V3" s="45">
        <v>-8155901</v>
      </c>
    </row>
    <row r="4" spans="1:22" x14ac:dyDescent="0.2">
      <c r="B4" t="s">
        <v>21</v>
      </c>
      <c r="C4" s="45">
        <v>2962701</v>
      </c>
      <c r="D4" s="45">
        <v>0</v>
      </c>
      <c r="E4" s="45">
        <v>0</v>
      </c>
      <c r="F4" s="45">
        <v>-1345558</v>
      </c>
      <c r="G4" s="45">
        <v>0</v>
      </c>
      <c r="H4" s="45">
        <v>1262841</v>
      </c>
      <c r="I4" s="77">
        <f t="shared" si="0"/>
        <v>0.57359235295587141</v>
      </c>
      <c r="J4" s="45">
        <v>32383937</v>
      </c>
      <c r="K4" s="45">
        <v>344402552</v>
      </c>
      <c r="L4" s="45">
        <v>312018615</v>
      </c>
      <c r="M4" s="45">
        <v>0</v>
      </c>
      <c r="N4" s="45">
        <v>0</v>
      </c>
      <c r="O4" s="45">
        <v>0</v>
      </c>
      <c r="P4" s="45">
        <v>0</v>
      </c>
      <c r="Q4" s="45">
        <v>2102795</v>
      </c>
      <c r="R4" s="45">
        <v>0</v>
      </c>
      <c r="S4" s="45">
        <v>6140227</v>
      </c>
      <c r="T4" s="45">
        <v>-305139</v>
      </c>
      <c r="U4" s="45">
        <v>-4542289</v>
      </c>
      <c r="V4" s="45">
        <v>1292799</v>
      </c>
    </row>
    <row r="5" spans="1:22" x14ac:dyDescent="0.2">
      <c r="B5" t="s">
        <v>22</v>
      </c>
      <c r="C5" s="45">
        <v>2729027</v>
      </c>
      <c r="D5" s="45">
        <v>0</v>
      </c>
      <c r="E5" s="45">
        <v>0</v>
      </c>
      <c r="F5" s="45">
        <v>-1930622</v>
      </c>
      <c r="G5" s="45">
        <v>0</v>
      </c>
      <c r="H5" s="45">
        <v>1293105</v>
      </c>
      <c r="I5" s="77">
        <f t="shared" si="0"/>
        <v>0.5873385007051577</v>
      </c>
      <c r="J5" s="45">
        <v>30985939</v>
      </c>
      <c r="K5" s="45">
        <v>343406813</v>
      </c>
      <c r="L5" s="45">
        <v>312420874</v>
      </c>
      <c r="M5" s="45">
        <v>0</v>
      </c>
      <c r="N5" s="45">
        <v>0</v>
      </c>
      <c r="O5" s="45">
        <v>0</v>
      </c>
      <c r="P5" s="45">
        <v>0</v>
      </c>
      <c r="Q5" s="45">
        <v>2182092</v>
      </c>
      <c r="R5" s="45">
        <v>0</v>
      </c>
      <c r="S5" s="45">
        <v>3704467</v>
      </c>
      <c r="T5" s="45">
        <v>-41000</v>
      </c>
      <c r="U5" s="45">
        <v>-4076489</v>
      </c>
      <c r="V5" s="45">
        <v>-413022</v>
      </c>
    </row>
    <row r="6" spans="1:22" x14ac:dyDescent="0.2">
      <c r="B6" t="s">
        <v>23</v>
      </c>
      <c r="C6" s="45">
        <v>2736874</v>
      </c>
      <c r="D6" s="45">
        <v>0</v>
      </c>
      <c r="E6" s="45">
        <v>0</v>
      </c>
      <c r="F6" s="45">
        <v>-1579089</v>
      </c>
      <c r="G6" s="45">
        <v>0</v>
      </c>
      <c r="H6" s="45">
        <v>1413242</v>
      </c>
      <c r="I6" s="77">
        <f>H6/$M$21*1000</f>
        <v>0.64190567464634241</v>
      </c>
      <c r="J6" s="45">
        <v>33662293</v>
      </c>
      <c r="K6" s="45">
        <v>343522216</v>
      </c>
      <c r="L6" s="45">
        <v>309859923</v>
      </c>
      <c r="M6" s="45">
        <v>0</v>
      </c>
      <c r="N6" s="45">
        <v>0</v>
      </c>
      <c r="O6" s="45">
        <v>0</v>
      </c>
      <c r="P6" s="45">
        <v>0</v>
      </c>
      <c r="Q6" s="45">
        <v>3421333</v>
      </c>
      <c r="R6" s="45">
        <v>0</v>
      </c>
      <c r="S6" s="45">
        <v>-594067</v>
      </c>
      <c r="T6" s="45">
        <v>-109495</v>
      </c>
      <c r="U6" s="45">
        <v>-426300</v>
      </c>
      <c r="V6" s="45">
        <v>-1129862</v>
      </c>
    </row>
    <row r="7" spans="1:22" x14ac:dyDescent="0.2">
      <c r="B7" t="s">
        <v>110</v>
      </c>
      <c r="C7" s="45">
        <v>2779678</v>
      </c>
      <c r="D7" s="45">
        <v>0</v>
      </c>
      <c r="E7" s="45">
        <v>0</v>
      </c>
      <c r="F7" s="45">
        <v>-1646065</v>
      </c>
      <c r="G7" s="45">
        <v>0</v>
      </c>
      <c r="H7" s="45">
        <v>1519328</v>
      </c>
      <c r="I7" s="77">
        <f t="shared" ref="I7:I9" si="1">H7/$M$20*1000</f>
        <v>0.96053277513496871</v>
      </c>
      <c r="J7" s="45">
        <v>32239052</v>
      </c>
      <c r="K7" s="45">
        <v>328634007</v>
      </c>
      <c r="L7" s="45">
        <v>296394955</v>
      </c>
      <c r="M7" s="45">
        <v>0</v>
      </c>
      <c r="N7" s="45">
        <v>0</v>
      </c>
      <c r="O7" s="45">
        <v>0</v>
      </c>
      <c r="P7" s="45">
        <v>0</v>
      </c>
      <c r="Q7" s="45">
        <v>2426932</v>
      </c>
      <c r="R7" s="45">
        <v>0</v>
      </c>
      <c r="S7" s="45">
        <v>11087498</v>
      </c>
      <c r="T7" s="45">
        <v>-81599</v>
      </c>
      <c r="U7" s="45">
        <v>-1792000</v>
      </c>
      <c r="V7" s="45">
        <v>9213899</v>
      </c>
    </row>
    <row r="8" spans="1:22" x14ac:dyDescent="0.2">
      <c r="B8" t="s">
        <v>109</v>
      </c>
      <c r="C8" s="45">
        <v>2740672</v>
      </c>
      <c r="D8" s="45">
        <v>0</v>
      </c>
      <c r="E8" s="45">
        <v>0</v>
      </c>
      <c r="F8" s="45">
        <v>-1298798</v>
      </c>
      <c r="G8" s="45">
        <v>0</v>
      </c>
      <c r="H8" s="45">
        <v>1711622</v>
      </c>
      <c r="I8" s="77">
        <f t="shared" si="1"/>
        <v>1.0821027649342772</v>
      </c>
      <c r="J8" s="45">
        <v>30637298</v>
      </c>
      <c r="K8" s="45">
        <v>317327732</v>
      </c>
      <c r="L8" s="45">
        <v>286690434</v>
      </c>
      <c r="M8" s="45">
        <v>0</v>
      </c>
      <c r="N8" s="45">
        <v>0</v>
      </c>
      <c r="O8" s="45">
        <v>0</v>
      </c>
      <c r="P8" s="45">
        <v>0</v>
      </c>
      <c r="Q8" s="45">
        <v>2392363</v>
      </c>
      <c r="R8" s="45">
        <v>0</v>
      </c>
      <c r="S8" s="45">
        <v>257288</v>
      </c>
      <c r="T8" s="45">
        <v>-77969</v>
      </c>
      <c r="U8" s="45">
        <v>-40200</v>
      </c>
      <c r="V8" s="45">
        <v>139119</v>
      </c>
    </row>
    <row r="9" spans="1:22" x14ac:dyDescent="0.2">
      <c r="B9" t="s">
        <v>108</v>
      </c>
      <c r="C9" s="45">
        <v>3034868</v>
      </c>
      <c r="D9" s="45">
        <v>0</v>
      </c>
      <c r="E9" s="45">
        <v>0</v>
      </c>
      <c r="F9" s="45">
        <v>-1762811</v>
      </c>
      <c r="G9" s="45">
        <v>0</v>
      </c>
      <c r="H9" s="45">
        <v>1730465</v>
      </c>
      <c r="I9" s="77">
        <f t="shared" si="1"/>
        <v>1.0940154783719733</v>
      </c>
      <c r="J9" s="45">
        <v>29008102</v>
      </c>
      <c r="K9" s="45">
        <v>310769290</v>
      </c>
      <c r="L9" s="45">
        <v>281761188</v>
      </c>
      <c r="M9" s="45">
        <v>0</v>
      </c>
      <c r="N9" s="45">
        <v>0</v>
      </c>
      <c r="O9" s="45">
        <v>0</v>
      </c>
      <c r="P9" s="45">
        <v>0</v>
      </c>
      <c r="Q9" s="45">
        <v>1834965</v>
      </c>
      <c r="R9" s="45">
        <v>0</v>
      </c>
      <c r="S9" s="45">
        <v>-2198982</v>
      </c>
      <c r="T9" s="45">
        <v>-189482</v>
      </c>
      <c r="U9" s="45">
        <v>-111700</v>
      </c>
      <c r="V9" s="45">
        <v>-2500164</v>
      </c>
    </row>
    <row r="10" spans="1:22" x14ac:dyDescent="0.2">
      <c r="B10" t="s">
        <v>107</v>
      </c>
      <c r="C10" s="45">
        <v>2831379</v>
      </c>
      <c r="D10" s="45">
        <v>0</v>
      </c>
      <c r="E10" s="45">
        <v>0</v>
      </c>
      <c r="F10" s="45">
        <v>-1237583</v>
      </c>
      <c r="G10" s="45">
        <v>0</v>
      </c>
      <c r="H10" s="45">
        <v>1299400</v>
      </c>
      <c r="I10" s="77">
        <f>H10/$M$20*1000</f>
        <v>0.82149232292854368</v>
      </c>
      <c r="J10" s="45">
        <v>27380476</v>
      </c>
      <c r="K10" s="45">
        <v>302622532</v>
      </c>
      <c r="L10" s="45">
        <v>275242056</v>
      </c>
      <c r="M10" s="45">
        <v>0</v>
      </c>
      <c r="N10" s="45">
        <v>0</v>
      </c>
      <c r="O10" s="45">
        <v>0</v>
      </c>
      <c r="P10" s="45">
        <v>0</v>
      </c>
      <c r="Q10" s="45">
        <v>2476525</v>
      </c>
      <c r="R10" s="45">
        <v>0</v>
      </c>
      <c r="S10" s="45">
        <v>-10851698</v>
      </c>
      <c r="T10" s="45">
        <v>-76393</v>
      </c>
      <c r="U10" s="45">
        <v>-84400</v>
      </c>
      <c r="V10" s="45">
        <v>-11012491</v>
      </c>
    </row>
    <row r="11" spans="1:22" x14ac:dyDescent="0.2">
      <c r="B11" t="s">
        <v>106</v>
      </c>
      <c r="C11" s="45">
        <v>2810324</v>
      </c>
      <c r="D11" s="45">
        <v>0</v>
      </c>
      <c r="E11" s="45">
        <v>0</v>
      </c>
      <c r="F11" s="45">
        <v>-1406990</v>
      </c>
      <c r="G11" s="45">
        <v>0</v>
      </c>
      <c r="H11" s="45">
        <v>1315133</v>
      </c>
      <c r="I11" s="77"/>
      <c r="J11" s="45">
        <v>25987981</v>
      </c>
      <c r="K11" s="45">
        <v>292827078</v>
      </c>
      <c r="L11" s="45">
        <v>266839097</v>
      </c>
      <c r="M11" s="45">
        <v>0</v>
      </c>
      <c r="N11" s="45">
        <v>0</v>
      </c>
      <c r="O11" s="45">
        <v>0</v>
      </c>
      <c r="P11" s="45">
        <v>0</v>
      </c>
      <c r="Q11" s="45">
        <v>2553309</v>
      </c>
      <c r="R11" s="45">
        <v>0</v>
      </c>
      <c r="S11" s="45">
        <v>16849463</v>
      </c>
      <c r="T11" s="45">
        <v>-303300</v>
      </c>
      <c r="U11" s="45">
        <v>-1319500</v>
      </c>
      <c r="V11" s="45">
        <v>15226663</v>
      </c>
    </row>
    <row r="12" spans="1:22" x14ac:dyDescent="0.2">
      <c r="B12" t="s">
        <v>105</v>
      </c>
      <c r="C12" s="45">
        <v>2345634</v>
      </c>
      <c r="D12" s="45">
        <v>0</v>
      </c>
      <c r="E12" s="45">
        <v>0</v>
      </c>
      <c r="F12" s="45">
        <v>-940970</v>
      </c>
      <c r="G12" s="45">
        <v>0</v>
      </c>
      <c r="H12" s="45">
        <v>1109879</v>
      </c>
      <c r="I12" s="77"/>
      <c r="J12" s="45">
        <v>24759130</v>
      </c>
      <c r="K12" s="45">
        <v>260327561</v>
      </c>
      <c r="L12" s="45">
        <v>235568431</v>
      </c>
      <c r="M12" s="45">
        <v>0</v>
      </c>
      <c r="N12" s="45">
        <v>0</v>
      </c>
      <c r="O12" s="45">
        <v>0</v>
      </c>
      <c r="P12" s="45">
        <v>0</v>
      </c>
      <c r="Q12" s="45">
        <v>2558712</v>
      </c>
      <c r="R12" s="45">
        <v>0</v>
      </c>
      <c r="S12" s="45">
        <v>5573064</v>
      </c>
      <c r="T12" s="45">
        <v>-45310</v>
      </c>
      <c r="U12" s="45">
        <v>3177100</v>
      </c>
      <c r="V12" s="45">
        <v>8704854</v>
      </c>
    </row>
    <row r="13" spans="1:22" x14ac:dyDescent="0.2">
      <c r="B13" t="s">
        <v>104</v>
      </c>
      <c r="C13" s="45">
        <v>2526602</v>
      </c>
      <c r="D13" s="45">
        <v>0</v>
      </c>
      <c r="E13" s="45">
        <v>0</v>
      </c>
      <c r="F13" s="45">
        <v>-1237841</v>
      </c>
      <c r="G13" s="45">
        <v>0</v>
      </c>
      <c r="H13" s="45">
        <v>1267049</v>
      </c>
      <c r="J13" s="45">
        <v>20279469</v>
      </c>
      <c r="K13" s="45">
        <v>242246851</v>
      </c>
      <c r="L13" s="45">
        <v>221967382</v>
      </c>
      <c r="M13" s="45">
        <v>0</v>
      </c>
      <c r="N13" s="45">
        <v>0</v>
      </c>
      <c r="O13" s="45">
        <v>0</v>
      </c>
      <c r="P13" s="45">
        <v>0</v>
      </c>
      <c r="Q13" s="45">
        <v>2022546</v>
      </c>
      <c r="R13" s="45">
        <v>0</v>
      </c>
      <c r="S13" s="45">
        <v>10662199</v>
      </c>
      <c r="T13" s="45">
        <v>-196339</v>
      </c>
      <c r="U13" s="45">
        <v>1100893</v>
      </c>
      <c r="V13" s="45">
        <v>11566753</v>
      </c>
    </row>
    <row r="14" spans="1:22" x14ac:dyDescent="0.2">
      <c r="B14" t="s">
        <v>103</v>
      </c>
      <c r="C14" s="45">
        <v>2263489</v>
      </c>
      <c r="D14" s="45">
        <v>0</v>
      </c>
      <c r="E14" s="45">
        <v>0</v>
      </c>
      <c r="F14" s="45">
        <v>-984895</v>
      </c>
      <c r="G14" s="45">
        <v>0</v>
      </c>
      <c r="H14" s="45">
        <v>1138029</v>
      </c>
      <c r="J14" s="45">
        <v>17949826</v>
      </c>
      <c r="K14" s="45">
        <v>216152686</v>
      </c>
      <c r="L14" s="45">
        <v>198202860</v>
      </c>
      <c r="M14" s="45">
        <v>0</v>
      </c>
      <c r="N14" s="45">
        <v>0</v>
      </c>
      <c r="O14" s="45">
        <v>0</v>
      </c>
      <c r="P14" s="45">
        <v>0</v>
      </c>
      <c r="Q14" s="45">
        <v>1829035</v>
      </c>
      <c r="R14" s="45">
        <v>0</v>
      </c>
      <c r="S14" s="45">
        <v>1144531</v>
      </c>
      <c r="T14" s="45">
        <v>-84100</v>
      </c>
      <c r="U14" s="45">
        <v>-106300</v>
      </c>
      <c r="V14" s="45">
        <v>954131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7619057</v>
      </c>
      <c r="C18" s="26"/>
      <c r="D18" s="26">
        <f>VLOOKUP(A1,'2020'!A40:F210,6,FALSE)</f>
        <v>3510189</v>
      </c>
      <c r="E18" s="17">
        <v>3254400</v>
      </c>
      <c r="F18" s="4">
        <f>D18/E18</f>
        <v>1.0785978982300886</v>
      </c>
      <c r="G18" s="139">
        <v>0</v>
      </c>
      <c r="J18" s="6">
        <v>2020</v>
      </c>
      <c r="K18" s="17">
        <f>VLOOKUP(A1,'2020'!A40:B210,2,FALSE)</f>
        <v>0</v>
      </c>
      <c r="L18" s="17">
        <f>VLOOKUP(A1,'2020'!A40:C210,3,FALSE)</f>
        <v>0</v>
      </c>
      <c r="M18" s="23">
        <f>VLOOKUP(A1,'2020'!A40:D210,4,FALSE)</f>
        <v>1071670000</v>
      </c>
      <c r="N18" s="6"/>
      <c r="O18" s="6"/>
    </row>
    <row r="19" spans="1:17" x14ac:dyDescent="0.2">
      <c r="A19" s="13">
        <v>2021</v>
      </c>
      <c r="B19" s="26">
        <f>VLOOKUP(A1,'2021'!A40:E210,5,FALSE)</f>
        <v>9946049</v>
      </c>
      <c r="C19" s="26"/>
      <c r="D19" s="26">
        <f>VLOOKUP(A1,'2021'!A40:F210,6,FALSE)</f>
        <v>4829179</v>
      </c>
      <c r="E19" s="17">
        <v>4640000</v>
      </c>
      <c r="F19" s="4">
        <f>D19/E19</f>
        <v>1.0407713362068967</v>
      </c>
      <c r="G19" s="140"/>
      <c r="J19" s="6">
        <v>2021</v>
      </c>
      <c r="K19" s="17">
        <f>VLOOKUP(A1,'2021'!A40:B210,2,FALSE)</f>
        <v>15817555</v>
      </c>
      <c r="L19" s="17">
        <f>VLOOKUP(A1,'2021'!A40:C210,3,FALSE)</f>
        <v>25987070</v>
      </c>
      <c r="M19" s="23">
        <f>VLOOKUP(A1,'2021'!A40:D210,4,FALSE)</f>
        <v>1581755500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11386597</v>
      </c>
      <c r="C20" s="26"/>
      <c r="D20" s="26">
        <f>VLOOKUP(A1,'2022'!A40:F210,6,FALSE)</f>
        <v>6260815</v>
      </c>
      <c r="E20" s="17">
        <v>6560000</v>
      </c>
      <c r="F20" s="4">
        <f>D20/E20</f>
        <v>0.95439253048780492</v>
      </c>
      <c r="G20" s="140"/>
      <c r="J20" s="13">
        <v>2022</v>
      </c>
      <c r="K20" s="17">
        <f>VLOOKUP(A1,'2022'!A40:B210,2,FALSE)</f>
        <v>15817555</v>
      </c>
      <c r="L20" s="17">
        <f>VLOOKUP(A1,'2022'!A40:C210,3,FALSE)</f>
        <v>32239052</v>
      </c>
      <c r="M20" s="23">
        <f>VLOOKUP(A1,'2022'!A40:D210,4,FALSE)</f>
        <v>1581755500</v>
      </c>
      <c r="N20" s="23"/>
      <c r="O20" s="6"/>
    </row>
    <row r="21" spans="1:17" x14ac:dyDescent="0.2">
      <c r="A21" s="13">
        <v>2023</v>
      </c>
      <c r="B21" s="3">
        <f>VLOOKUP(A1,'2023'!A40:E210,5,FALSE)</f>
        <v>12424695</v>
      </c>
      <c r="C21" s="3"/>
      <c r="D21" s="26">
        <f>VLOOKUP(A1,'2023'!A40:F210,6,FALSE)</f>
        <v>4463120</v>
      </c>
      <c r="E21" s="3">
        <v>6960000</v>
      </c>
      <c r="F21" s="4">
        <f>D21/E21</f>
        <v>0.64125287356321836</v>
      </c>
      <c r="G21" s="141"/>
      <c r="J21" s="13">
        <v>2023</v>
      </c>
      <c r="K21" s="17">
        <f>VLOOKUP(A1,'2023'!A40:B210,2,FALSE)</f>
        <v>22016350</v>
      </c>
      <c r="L21" s="17">
        <f>VLOOKUP(A1,'2023'!A40:C210,3,FALSE)</f>
        <v>32742712</v>
      </c>
      <c r="M21" s="23">
        <f>VLOOKUP(A1,'2023'!A40:D210,4,FALSE)</f>
        <v>2201635000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E22+E22*G18</f>
        <v>0</v>
      </c>
      <c r="J22" s="13">
        <v>2024</v>
      </c>
      <c r="K22" s="17">
        <f>K21</f>
        <v>22016350</v>
      </c>
      <c r="L22" s="17">
        <f>L21</f>
        <v>32742712</v>
      </c>
      <c r="M22" s="23">
        <f>M21</f>
        <v>2201635000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2022</v>
      </c>
      <c r="C31" s="60">
        <v>28000</v>
      </c>
      <c r="D31" s="26">
        <f>VLOOKUP(B31,A18:D21,4,FALSE)</f>
        <v>6260815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2.0271843425454263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3.161286952651098</v>
      </c>
      <c r="L32" s="13" t="e">
        <f>E22/N22*1000</f>
        <v>#DIV/0!</v>
      </c>
      <c r="N32" s="130" t="s">
        <v>71</v>
      </c>
      <c r="O32" s="131"/>
      <c r="P32" s="74">
        <f>K31*P26</f>
        <v>25.420891655519643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39.642538386244766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14.87199831034663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A0455-14B1-B045-8516-4163A466731E}">
  <sheetPr codeName="Sheet151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151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7472503</v>
      </c>
      <c r="D3" s="45">
        <v>0</v>
      </c>
      <c r="E3" s="45">
        <v>0</v>
      </c>
      <c r="F3" s="45">
        <v>-2630124</v>
      </c>
      <c r="G3" s="45">
        <v>0</v>
      </c>
      <c r="H3" s="45">
        <v>3343895</v>
      </c>
      <c r="I3" s="77">
        <f t="shared" ref="I3:I5" si="0">H3/$M$21*1000</f>
        <v>1.1500406120843141</v>
      </c>
      <c r="J3" s="45">
        <v>46400322</v>
      </c>
      <c r="K3" s="45">
        <v>602314859</v>
      </c>
      <c r="L3" s="45">
        <v>555914537</v>
      </c>
      <c r="M3" s="45">
        <v>0</v>
      </c>
      <c r="N3" s="45">
        <v>0</v>
      </c>
      <c r="O3" s="45">
        <v>0</v>
      </c>
      <c r="P3" s="45">
        <v>0</v>
      </c>
      <c r="Q3" s="45">
        <v>2810044</v>
      </c>
      <c r="R3" s="45">
        <v>18580932</v>
      </c>
      <c r="S3" s="45">
        <v>52501586</v>
      </c>
      <c r="T3" s="45">
        <v>-137925</v>
      </c>
      <c r="U3" s="45">
        <v>0</v>
      </c>
      <c r="V3" s="45">
        <v>52363661</v>
      </c>
    </row>
    <row r="4" spans="1:22" x14ac:dyDescent="0.2">
      <c r="B4" t="s">
        <v>21</v>
      </c>
      <c r="C4" s="45">
        <v>4916148</v>
      </c>
      <c r="D4" s="45">
        <v>0</v>
      </c>
      <c r="E4" s="45">
        <v>0</v>
      </c>
      <c r="F4" s="45">
        <v>-2301873</v>
      </c>
      <c r="G4" s="45">
        <v>0</v>
      </c>
      <c r="H4" s="45">
        <v>2480440</v>
      </c>
      <c r="I4" s="77">
        <f t="shared" si="0"/>
        <v>0.85307903981387467</v>
      </c>
      <c r="J4" s="45">
        <v>43025581</v>
      </c>
      <c r="K4" s="45">
        <v>508263253</v>
      </c>
      <c r="L4" s="45">
        <v>465237672</v>
      </c>
      <c r="M4" s="45">
        <v>0</v>
      </c>
      <c r="N4" s="45">
        <v>0</v>
      </c>
      <c r="O4" s="45">
        <v>0</v>
      </c>
      <c r="P4" s="45">
        <v>0</v>
      </c>
      <c r="Q4" s="45">
        <v>2765559</v>
      </c>
      <c r="R4" s="45">
        <v>21599611</v>
      </c>
      <c r="S4" s="45">
        <v>-17842240</v>
      </c>
      <c r="T4" s="45">
        <v>-52426</v>
      </c>
      <c r="U4" s="45">
        <v>0</v>
      </c>
      <c r="V4" s="45">
        <v>-17894666</v>
      </c>
    </row>
    <row r="5" spans="1:22" x14ac:dyDescent="0.2">
      <c r="B5" t="s">
        <v>22</v>
      </c>
      <c r="C5" s="45">
        <v>4954515</v>
      </c>
      <c r="D5" s="45">
        <v>0</v>
      </c>
      <c r="E5" s="45">
        <v>0</v>
      </c>
      <c r="F5" s="45">
        <v>-2238587</v>
      </c>
      <c r="G5" s="45">
        <v>0</v>
      </c>
      <c r="H5" s="45">
        <v>2158553</v>
      </c>
      <c r="I5" s="77">
        <f t="shared" si="0"/>
        <v>0.74237486922778162</v>
      </c>
      <c r="J5" s="45">
        <v>40476748</v>
      </c>
      <c r="K5" s="45">
        <v>483935823</v>
      </c>
      <c r="L5" s="45">
        <v>443459075</v>
      </c>
      <c r="M5" s="45">
        <v>0</v>
      </c>
      <c r="N5" s="45">
        <v>0</v>
      </c>
      <c r="O5" s="45">
        <v>0</v>
      </c>
      <c r="P5" s="45">
        <v>0</v>
      </c>
      <c r="Q5" s="45">
        <v>2902517</v>
      </c>
      <c r="R5" s="45">
        <v>7305631</v>
      </c>
      <c r="S5" s="45">
        <v>37438638</v>
      </c>
      <c r="T5" s="45">
        <v>-53971</v>
      </c>
      <c r="U5" s="45">
        <v>-2515261</v>
      </c>
      <c r="V5" s="45">
        <v>34869406</v>
      </c>
    </row>
    <row r="6" spans="1:22" x14ac:dyDescent="0.2">
      <c r="B6" t="s">
        <v>23</v>
      </c>
      <c r="C6" s="45">
        <v>4840808</v>
      </c>
      <c r="D6" s="45">
        <v>0</v>
      </c>
      <c r="E6" s="45">
        <v>0</v>
      </c>
      <c r="F6" s="45">
        <v>-1958618</v>
      </c>
      <c r="G6" s="45">
        <v>0</v>
      </c>
      <c r="H6" s="45">
        <v>2088010</v>
      </c>
      <c r="I6" s="77">
        <f>H6/$M$21*1000</f>
        <v>0.71811354675854622</v>
      </c>
      <c r="J6" s="45">
        <v>40827791</v>
      </c>
      <c r="K6" s="45">
        <v>458802678</v>
      </c>
      <c r="L6" s="45">
        <v>417974887</v>
      </c>
      <c r="M6" s="45">
        <v>0</v>
      </c>
      <c r="N6" s="45">
        <v>0</v>
      </c>
      <c r="O6" s="45">
        <v>0</v>
      </c>
      <c r="P6" s="45">
        <v>0</v>
      </c>
      <c r="Q6" s="45">
        <v>2691430</v>
      </c>
      <c r="R6" s="45">
        <v>3867579</v>
      </c>
      <c r="S6" s="45">
        <v>8559063</v>
      </c>
      <c r="T6" s="45">
        <v>-19523</v>
      </c>
      <c r="U6" s="45">
        <v>0</v>
      </c>
      <c r="V6" s="45">
        <v>8539540</v>
      </c>
    </row>
    <row r="7" spans="1:22" x14ac:dyDescent="0.2">
      <c r="B7" t="s">
        <v>110</v>
      </c>
      <c r="C7" s="45">
        <v>4932102</v>
      </c>
      <c r="D7" s="45">
        <v>0</v>
      </c>
      <c r="E7" s="45">
        <v>0</v>
      </c>
      <c r="F7" s="45">
        <v>-2671102</v>
      </c>
      <c r="G7" s="45">
        <v>0</v>
      </c>
      <c r="H7" s="45">
        <v>1736284</v>
      </c>
      <c r="I7" s="77">
        <f t="shared" ref="I7:I9" si="1">H7/$M$20*1000</f>
        <v>0.68618525971321909</v>
      </c>
      <c r="J7" s="45">
        <v>38994886</v>
      </c>
      <c r="K7" s="45">
        <v>416273023</v>
      </c>
      <c r="L7" s="45">
        <v>377278137</v>
      </c>
      <c r="M7" s="45">
        <v>0</v>
      </c>
      <c r="N7" s="45">
        <v>0</v>
      </c>
      <c r="O7" s="45">
        <v>0</v>
      </c>
      <c r="P7" s="45">
        <v>0</v>
      </c>
      <c r="Q7" s="45">
        <v>2937994</v>
      </c>
      <c r="R7" s="45">
        <v>1797822</v>
      </c>
      <c r="S7" s="45">
        <v>-5697391</v>
      </c>
      <c r="T7" s="45">
        <v>-52268</v>
      </c>
      <c r="U7" s="45">
        <v>0</v>
      </c>
      <c r="V7" s="45">
        <v>-5749659</v>
      </c>
    </row>
    <row r="8" spans="1:22" x14ac:dyDescent="0.2">
      <c r="B8" t="s">
        <v>109</v>
      </c>
      <c r="C8" s="45">
        <v>4484850</v>
      </c>
      <c r="D8" s="45">
        <v>0</v>
      </c>
      <c r="E8" s="45">
        <v>0</v>
      </c>
      <c r="F8" s="45">
        <v>-2000925</v>
      </c>
      <c r="G8" s="45">
        <v>0</v>
      </c>
      <c r="H8" s="45">
        <v>2015985</v>
      </c>
      <c r="I8" s="77">
        <f t="shared" si="1"/>
        <v>0.79672403293640559</v>
      </c>
      <c r="J8" s="45">
        <v>37162665</v>
      </c>
      <c r="K8" s="45">
        <v>399152573</v>
      </c>
      <c r="L8" s="45">
        <v>361989908</v>
      </c>
      <c r="M8" s="45">
        <v>0</v>
      </c>
      <c r="N8" s="45">
        <v>0</v>
      </c>
      <c r="O8" s="45">
        <v>0</v>
      </c>
      <c r="P8" s="45">
        <v>0</v>
      </c>
      <c r="Q8" s="45">
        <v>2596855</v>
      </c>
      <c r="R8" s="45">
        <v>2383237</v>
      </c>
      <c r="S8" s="45">
        <v>6466438</v>
      </c>
      <c r="T8" s="45">
        <v>-52716</v>
      </c>
      <c r="U8" s="45">
        <v>0</v>
      </c>
      <c r="V8" s="45">
        <v>6413722</v>
      </c>
    </row>
    <row r="9" spans="1:22" x14ac:dyDescent="0.2">
      <c r="B9" t="s">
        <v>108</v>
      </c>
      <c r="C9" s="45">
        <v>4551225</v>
      </c>
      <c r="D9" s="45">
        <v>0</v>
      </c>
      <c r="E9" s="45">
        <v>0</v>
      </c>
      <c r="F9" s="45">
        <v>-2033070</v>
      </c>
      <c r="G9" s="45">
        <v>0</v>
      </c>
      <c r="H9" s="45">
        <v>2079127</v>
      </c>
      <c r="I9" s="77">
        <f t="shared" si="1"/>
        <v>0.82167796309346064</v>
      </c>
      <c r="J9" s="45">
        <v>35366991</v>
      </c>
      <c r="K9" s="45">
        <v>384266740</v>
      </c>
      <c r="L9" s="45">
        <v>348899749</v>
      </c>
      <c r="M9" s="45">
        <v>0</v>
      </c>
      <c r="N9" s="45">
        <v>0</v>
      </c>
      <c r="O9" s="45">
        <v>0</v>
      </c>
      <c r="P9" s="45">
        <v>0</v>
      </c>
      <c r="Q9" s="45">
        <v>2709876</v>
      </c>
      <c r="R9" s="45">
        <v>3407027</v>
      </c>
      <c r="S9" s="45">
        <v>-7820921</v>
      </c>
      <c r="T9" s="45">
        <v>-3476</v>
      </c>
      <c r="U9" s="45">
        <v>200000</v>
      </c>
      <c r="V9" s="45">
        <v>-7624397</v>
      </c>
    </row>
    <row r="10" spans="1:22" x14ac:dyDescent="0.2">
      <c r="B10" t="s">
        <v>107</v>
      </c>
      <c r="C10" s="45">
        <v>4043391</v>
      </c>
      <c r="D10" s="45">
        <v>0</v>
      </c>
      <c r="E10" s="45">
        <v>0</v>
      </c>
      <c r="F10" s="45">
        <v>-1925612</v>
      </c>
      <c r="G10" s="45">
        <v>0</v>
      </c>
      <c r="H10" s="45">
        <v>1918399</v>
      </c>
      <c r="I10" s="77">
        <f>H10/$M$20*1000</f>
        <v>0.75815771846574631</v>
      </c>
      <c r="J10" s="45">
        <v>32811485</v>
      </c>
      <c r="K10" s="45">
        <v>381046023</v>
      </c>
      <c r="L10" s="45">
        <v>348234538</v>
      </c>
      <c r="M10" s="45">
        <v>0</v>
      </c>
      <c r="N10" s="45">
        <v>0</v>
      </c>
      <c r="O10" s="45">
        <v>0</v>
      </c>
      <c r="P10" s="45">
        <v>0</v>
      </c>
      <c r="Q10" s="45">
        <v>2627817</v>
      </c>
      <c r="R10" s="45">
        <v>10046933</v>
      </c>
      <c r="S10" s="45">
        <v>-8667204</v>
      </c>
      <c r="T10" s="45">
        <v>30475</v>
      </c>
      <c r="U10" s="45">
        <v>0</v>
      </c>
      <c r="V10" s="45">
        <v>-8636729</v>
      </c>
    </row>
    <row r="11" spans="1:22" x14ac:dyDescent="0.2">
      <c r="B11" t="s">
        <v>106</v>
      </c>
      <c r="C11" s="45">
        <v>3752996</v>
      </c>
      <c r="D11" s="45">
        <v>0</v>
      </c>
      <c r="E11" s="45">
        <v>0</v>
      </c>
      <c r="F11" s="45">
        <v>-1656610</v>
      </c>
      <c r="G11" s="45">
        <v>0</v>
      </c>
      <c r="H11" s="45">
        <v>1507188</v>
      </c>
      <c r="I11" s="77"/>
      <c r="J11" s="45">
        <v>30790112</v>
      </c>
      <c r="K11" s="45">
        <v>374611571</v>
      </c>
      <c r="L11" s="45">
        <v>343821459</v>
      </c>
      <c r="M11" s="45">
        <v>0</v>
      </c>
      <c r="N11" s="45">
        <v>0</v>
      </c>
      <c r="O11" s="45">
        <v>0</v>
      </c>
      <c r="P11" s="45">
        <v>0</v>
      </c>
      <c r="Q11" s="45">
        <v>2445611</v>
      </c>
      <c r="R11" s="45">
        <v>11198067</v>
      </c>
      <c r="S11" s="45">
        <v>7212821</v>
      </c>
      <c r="T11" s="45">
        <v>-79379</v>
      </c>
      <c r="U11" s="45">
        <v>0</v>
      </c>
      <c r="V11" s="45">
        <v>7133442</v>
      </c>
    </row>
    <row r="12" spans="1:22" x14ac:dyDescent="0.2">
      <c r="B12" t="s">
        <v>105</v>
      </c>
      <c r="C12" s="45">
        <v>3306282</v>
      </c>
      <c r="D12" s="45">
        <v>0</v>
      </c>
      <c r="E12" s="45">
        <v>0</v>
      </c>
      <c r="F12" s="45">
        <v>-1411602</v>
      </c>
      <c r="G12" s="45">
        <v>0</v>
      </c>
      <c r="H12" s="45">
        <v>1431065</v>
      </c>
      <c r="I12" s="77"/>
      <c r="J12" s="45">
        <v>29270128</v>
      </c>
      <c r="K12" s="45">
        <v>346355019</v>
      </c>
      <c r="L12" s="45">
        <v>317084891</v>
      </c>
      <c r="M12" s="45">
        <v>0</v>
      </c>
      <c r="N12" s="45">
        <v>0</v>
      </c>
      <c r="O12" s="45">
        <v>0</v>
      </c>
      <c r="P12" s="45">
        <v>0</v>
      </c>
      <c r="Q12" s="45">
        <v>1940895</v>
      </c>
      <c r="R12" s="45">
        <v>12880397</v>
      </c>
      <c r="S12" s="45">
        <v>7233243</v>
      </c>
      <c r="T12" s="45">
        <v>-35112</v>
      </c>
      <c r="U12" s="45">
        <v>0</v>
      </c>
      <c r="V12" s="45">
        <v>7198131</v>
      </c>
    </row>
    <row r="13" spans="1:22" x14ac:dyDescent="0.2">
      <c r="B13" t="s">
        <v>104</v>
      </c>
      <c r="C13" s="45">
        <v>3468701</v>
      </c>
      <c r="D13" s="45">
        <v>0</v>
      </c>
      <c r="E13" s="45">
        <v>0</v>
      </c>
      <c r="F13" s="45">
        <v>-1682984</v>
      </c>
      <c r="G13" s="45">
        <v>0</v>
      </c>
      <c r="H13" s="45">
        <v>1551879</v>
      </c>
      <c r="J13" s="45">
        <v>27730456</v>
      </c>
      <c r="K13" s="45">
        <v>330969917</v>
      </c>
      <c r="L13" s="45">
        <v>303239461</v>
      </c>
      <c r="M13" s="45">
        <v>0</v>
      </c>
      <c r="N13" s="45">
        <v>0</v>
      </c>
      <c r="O13" s="45">
        <v>0</v>
      </c>
      <c r="P13" s="45">
        <v>0</v>
      </c>
      <c r="Q13" s="45">
        <v>2194774</v>
      </c>
      <c r="R13" s="45">
        <v>10440600</v>
      </c>
      <c r="S13" s="45">
        <v>-2574272</v>
      </c>
      <c r="T13" s="45">
        <v>-8225</v>
      </c>
      <c r="U13" s="45">
        <v>0</v>
      </c>
      <c r="V13" s="45">
        <v>-2582497</v>
      </c>
    </row>
    <row r="14" spans="1:22" x14ac:dyDescent="0.2">
      <c r="B14" t="s">
        <v>103</v>
      </c>
      <c r="C14" s="45">
        <v>3362798</v>
      </c>
      <c r="D14" s="45">
        <v>0</v>
      </c>
      <c r="E14" s="45">
        <v>0</v>
      </c>
      <c r="F14" s="45">
        <v>-1631572</v>
      </c>
      <c r="G14" s="45">
        <v>0</v>
      </c>
      <c r="H14" s="45">
        <v>1563388</v>
      </c>
      <c r="J14" s="45">
        <v>26411472</v>
      </c>
      <c r="K14" s="45">
        <v>325821442</v>
      </c>
      <c r="L14" s="45">
        <v>299409970</v>
      </c>
      <c r="M14" s="45">
        <v>0</v>
      </c>
      <c r="N14" s="45">
        <v>0</v>
      </c>
      <c r="O14" s="45">
        <v>0</v>
      </c>
      <c r="P14" s="45">
        <v>0</v>
      </c>
      <c r="Q14" s="45">
        <v>2351092</v>
      </c>
      <c r="R14" s="45">
        <v>10977154</v>
      </c>
      <c r="S14" s="45">
        <v>3780627</v>
      </c>
      <c r="T14" s="45">
        <v>-155115</v>
      </c>
      <c r="U14" s="45">
        <v>0</v>
      </c>
      <c r="V14" s="45">
        <v>3625512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11897705</v>
      </c>
      <c r="C18" s="26"/>
      <c r="D18" s="26">
        <f>VLOOKUP(A1,'2020'!A40:F210,6,FALSE)</f>
        <v>4248949</v>
      </c>
      <c r="E18" s="26"/>
      <c r="F18" s="4" t="e">
        <f>D18/E18</f>
        <v>#DIV/0!</v>
      </c>
      <c r="G18" s="139">
        <v>0</v>
      </c>
      <c r="J18" s="6">
        <v>2020</v>
      </c>
      <c r="K18" s="17">
        <f>VLOOKUP(A1,'2020'!A40:B210,2,FALSE)</f>
        <v>16088488</v>
      </c>
      <c r="L18" s="17">
        <f>VLOOKUP(A1,'2020'!A40:C210,3,FALSE)</f>
        <v>24704048</v>
      </c>
      <c r="M18" s="23">
        <f>VLOOKUP(A1,'2020'!A40:D210,4,FALSE)</f>
        <v>1608848800</v>
      </c>
      <c r="N18" s="6"/>
      <c r="O18" s="6"/>
    </row>
    <row r="19" spans="1:17" x14ac:dyDescent="0.2">
      <c r="A19" s="13">
        <v>2021</v>
      </c>
      <c r="B19" s="26">
        <f>VLOOKUP(A1,'2021'!A40:E210,5,FALSE)</f>
        <v>13890777</v>
      </c>
      <c r="C19" s="26"/>
      <c r="D19" s="26">
        <f>VLOOKUP(A1,'2021'!A40:F210,6,FALSE)</f>
        <v>6053519</v>
      </c>
      <c r="E19" s="26"/>
      <c r="F19" s="4" t="e">
        <f>D19/E19</f>
        <v>#DIV/0!</v>
      </c>
      <c r="G19" s="140"/>
      <c r="J19" s="6">
        <v>2021</v>
      </c>
      <c r="K19" s="17">
        <f>VLOOKUP(A1,'2021'!A40:B210,2,FALSE)</f>
        <v>20072906</v>
      </c>
      <c r="L19" s="17">
        <f>VLOOKUP(A1,'2021'!A40:C210,3,FALSE)</f>
        <v>30790113</v>
      </c>
      <c r="M19" s="23">
        <f>VLOOKUP(A1,'2021'!A40:D210,4,FALSE)</f>
        <v>2007290600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18011568</v>
      </c>
      <c r="C20" s="26"/>
      <c r="D20" s="26">
        <f>VLOOKUP(A1,'2022'!A40:F210,6,FALSE)</f>
        <v>7749795</v>
      </c>
      <c r="E20" s="26"/>
      <c r="F20" s="4" t="e">
        <f>D20/E20</f>
        <v>#DIV/0!</v>
      </c>
      <c r="G20" s="140"/>
      <c r="J20" s="13">
        <v>2022</v>
      </c>
      <c r="K20" s="17">
        <f>VLOOKUP(A1,'2022'!A40:B210,2,FALSE)</f>
        <v>25303429</v>
      </c>
      <c r="L20" s="17">
        <f>VLOOKUP(A1,'2022'!A40:C210,3,FALSE)</f>
        <v>38994886</v>
      </c>
      <c r="M20" s="23">
        <f>VLOOKUP(A1,'2022'!A40:D210,4,FALSE)</f>
        <v>2530342900</v>
      </c>
      <c r="N20" s="23"/>
      <c r="O20" s="6"/>
    </row>
    <row r="21" spans="1:17" x14ac:dyDescent="0.2">
      <c r="A21" s="13">
        <v>2023</v>
      </c>
      <c r="B21" s="3">
        <f>VLOOKUP(A1,'2023'!A40:E210,5,FALSE)</f>
        <v>22183974</v>
      </c>
      <c r="C21" s="3"/>
      <c r="D21" s="26">
        <f>VLOOKUP(A1,'2023'!A40:F210,6,FALSE)</f>
        <v>10070898</v>
      </c>
      <c r="E21" s="3"/>
      <c r="F21" s="4" t="e">
        <f>D21/E21</f>
        <v>#DIV/0!</v>
      </c>
      <c r="G21" s="141"/>
      <c r="J21" s="13">
        <v>2023</v>
      </c>
      <c r="K21" s="17">
        <f>VLOOKUP(A1,'2023'!A40:B210,2,FALSE)</f>
        <v>29076321</v>
      </c>
      <c r="L21" s="17">
        <f>VLOOKUP(A1,'2023'!A40:C210,3,FALSE)</f>
        <v>46400322</v>
      </c>
      <c r="M21" s="23">
        <f>VLOOKUP(A1,'2023'!A40:D210,4,FALSE)</f>
        <v>2907632100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E22+E22*G18</f>
        <v>0</v>
      </c>
      <c r="J22" s="13">
        <v>2024</v>
      </c>
      <c r="K22" s="17">
        <f>K21</f>
        <v>29076321</v>
      </c>
      <c r="L22" s="17">
        <f>L21</f>
        <v>46400322</v>
      </c>
      <c r="M22" s="23">
        <f>M21</f>
        <v>2907632100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2023</v>
      </c>
      <c r="C31" s="60">
        <v>95000</v>
      </c>
      <c r="D31" s="26">
        <f>VLOOKUP(B31,A18:D21,4,FALSE)</f>
        <v>10070898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3.4636080678845165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</v>
      </c>
      <c r="L32" s="13" t="e">
        <f>E22/N22*1000</f>
        <v>#DIV/0!</v>
      </c>
      <c r="N32" s="130" t="s">
        <v>71</v>
      </c>
      <c r="O32" s="131"/>
      <c r="P32" s="74">
        <f>K31*P26</f>
        <v>43.433645171271834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0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15.958113132675898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409CB-7680-3246-9AE3-9BB1031F3CFC}">
  <sheetPr codeName="Sheet152"/>
  <dimension ref="A1:V37"/>
  <sheetViews>
    <sheetView workbookViewId="0">
      <selection activeCell="H35" sqref="H35"/>
    </sheetView>
  </sheetViews>
  <sheetFormatPr baseColWidth="10" defaultRowHeight="16" x14ac:dyDescent="0.2"/>
  <cols>
    <col min="12" max="12" width="11.1640625" bestFit="1" customWidth="1"/>
    <col min="13" max="13" width="13.6640625" customWidth="1"/>
  </cols>
  <sheetData>
    <row r="1" spans="1:22" x14ac:dyDescent="0.2">
      <c r="A1" s="142" t="s">
        <v>150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2382502</v>
      </c>
      <c r="D3" s="45">
        <v>0</v>
      </c>
      <c r="E3" s="45">
        <v>0</v>
      </c>
      <c r="F3" s="45">
        <v>-1787339</v>
      </c>
      <c r="G3" s="45">
        <v>0</v>
      </c>
      <c r="H3" s="45">
        <v>483709</v>
      </c>
      <c r="I3" s="77">
        <f t="shared" ref="I3:I5" si="0">H3/$M$21*1000</f>
        <v>0.2418545</v>
      </c>
      <c r="J3" s="45">
        <v>31298212</v>
      </c>
      <c r="K3" s="45">
        <v>267005838</v>
      </c>
      <c r="L3" s="45">
        <v>235707626</v>
      </c>
      <c r="M3" s="45">
        <v>0</v>
      </c>
      <c r="N3" s="45">
        <v>0</v>
      </c>
      <c r="O3" s="45">
        <v>0</v>
      </c>
      <c r="P3" s="45">
        <v>0</v>
      </c>
      <c r="Q3" s="45">
        <v>939629</v>
      </c>
      <c r="R3" s="45">
        <v>0</v>
      </c>
      <c r="S3" s="45">
        <v>6652568</v>
      </c>
      <c r="T3" s="45">
        <v>-104903</v>
      </c>
      <c r="U3" s="45">
        <v>0</v>
      </c>
      <c r="V3" s="45">
        <v>6547665</v>
      </c>
    </row>
    <row r="4" spans="1:22" x14ac:dyDescent="0.2">
      <c r="B4" t="s">
        <v>21</v>
      </c>
      <c r="C4" s="45">
        <v>2437678</v>
      </c>
      <c r="D4" s="45">
        <v>0</v>
      </c>
      <c r="E4" s="45">
        <v>0</v>
      </c>
      <c r="F4" s="45">
        <v>-1079659</v>
      </c>
      <c r="G4" s="45">
        <v>0</v>
      </c>
      <c r="H4" s="45">
        <v>1325302</v>
      </c>
      <c r="I4" s="77">
        <f t="shared" si="0"/>
        <v>0.66265099999999999</v>
      </c>
      <c r="J4" s="45">
        <v>30567619</v>
      </c>
      <c r="K4" s="45">
        <v>249250378</v>
      </c>
      <c r="L4" s="45">
        <v>218682759</v>
      </c>
      <c r="M4" s="45">
        <v>0</v>
      </c>
      <c r="N4" s="45">
        <v>0</v>
      </c>
      <c r="O4" s="45">
        <v>0</v>
      </c>
      <c r="P4" s="45">
        <v>0</v>
      </c>
      <c r="Q4" s="45">
        <v>1252616</v>
      </c>
      <c r="R4" s="45">
        <v>9712</v>
      </c>
      <c r="S4" s="45">
        <v>1878302</v>
      </c>
      <c r="T4" s="45">
        <v>-1434</v>
      </c>
      <c r="U4" s="45">
        <v>0</v>
      </c>
      <c r="V4" s="45">
        <v>1876868</v>
      </c>
    </row>
    <row r="5" spans="1:22" x14ac:dyDescent="0.2">
      <c r="B5" t="s">
        <v>22</v>
      </c>
      <c r="C5" s="45">
        <v>2210599</v>
      </c>
      <c r="D5" s="45">
        <v>0</v>
      </c>
      <c r="E5" s="45">
        <v>0</v>
      </c>
      <c r="F5" s="45">
        <v>-1006321</v>
      </c>
      <c r="G5" s="45">
        <v>0</v>
      </c>
      <c r="H5" s="45">
        <v>1617624</v>
      </c>
      <c r="I5" s="77">
        <f t="shared" si="0"/>
        <v>0.80881199999999998</v>
      </c>
      <c r="J5" s="45">
        <v>29517935</v>
      </c>
      <c r="K5" s="45">
        <v>237815975</v>
      </c>
      <c r="L5" s="45">
        <v>208298040</v>
      </c>
      <c r="M5" s="45">
        <v>0</v>
      </c>
      <c r="N5" s="45">
        <v>0</v>
      </c>
      <c r="O5" s="45">
        <v>0</v>
      </c>
      <c r="P5" s="45">
        <v>0</v>
      </c>
      <c r="Q5" s="45">
        <v>1153462</v>
      </c>
      <c r="R5" s="45">
        <v>22104</v>
      </c>
      <c r="S5" s="45">
        <v>8738984</v>
      </c>
      <c r="T5" s="45">
        <v>-6383</v>
      </c>
      <c r="U5" s="45">
        <v>0</v>
      </c>
      <c r="V5" s="45">
        <v>8732601</v>
      </c>
    </row>
    <row r="6" spans="1:22" x14ac:dyDescent="0.2">
      <c r="B6" t="s">
        <v>23</v>
      </c>
      <c r="C6" s="45">
        <v>2157736</v>
      </c>
      <c r="D6" s="45">
        <v>0</v>
      </c>
      <c r="E6" s="45">
        <v>0</v>
      </c>
      <c r="F6" s="45">
        <v>-939012</v>
      </c>
      <c r="G6" s="45">
        <v>0</v>
      </c>
      <c r="H6" s="45">
        <v>1217580</v>
      </c>
      <c r="I6" s="77">
        <f>H6/$M$21*1000</f>
        <v>0.60879000000000005</v>
      </c>
      <c r="J6" s="45">
        <v>27996920</v>
      </c>
      <c r="K6" s="45">
        <v>235473188</v>
      </c>
      <c r="L6" s="45">
        <v>207476268</v>
      </c>
      <c r="M6" s="45">
        <v>0</v>
      </c>
      <c r="N6" s="45">
        <v>0</v>
      </c>
      <c r="O6" s="45">
        <v>0</v>
      </c>
      <c r="P6" s="45">
        <v>0</v>
      </c>
      <c r="Q6" s="45">
        <v>1217649</v>
      </c>
      <c r="R6" s="45">
        <v>21675</v>
      </c>
      <c r="S6" s="45">
        <v>4715328</v>
      </c>
      <c r="T6" s="45">
        <v>-5208</v>
      </c>
      <c r="U6" s="45">
        <v>0</v>
      </c>
      <c r="V6" s="45">
        <v>4710120</v>
      </c>
    </row>
    <row r="7" spans="1:22" x14ac:dyDescent="0.2">
      <c r="B7" t="s">
        <v>110</v>
      </c>
      <c r="C7" s="45">
        <v>2097929</v>
      </c>
      <c r="D7" s="45">
        <v>0</v>
      </c>
      <c r="E7" s="45">
        <v>0</v>
      </c>
      <c r="F7" s="45">
        <v>-1632996</v>
      </c>
      <c r="G7" s="45">
        <v>0</v>
      </c>
      <c r="H7" s="45">
        <v>772310</v>
      </c>
      <c r="I7" s="77">
        <f t="shared" ref="I7:I9" si="1">H7/$M$20*1000</f>
        <v>0.3889260984514667</v>
      </c>
      <c r="J7" s="45">
        <v>26653998</v>
      </c>
      <c r="K7" s="45">
        <v>213393858</v>
      </c>
      <c r="L7" s="45">
        <v>186739860</v>
      </c>
      <c r="M7" s="45">
        <v>0</v>
      </c>
      <c r="N7" s="45">
        <v>0</v>
      </c>
      <c r="O7" s="45">
        <v>0</v>
      </c>
      <c r="P7" s="45">
        <v>0</v>
      </c>
      <c r="Q7" s="45">
        <v>1393551</v>
      </c>
      <c r="R7" s="45">
        <v>21675</v>
      </c>
      <c r="S7" s="45">
        <v>8352983</v>
      </c>
      <c r="T7" s="45">
        <v>-73947</v>
      </c>
      <c r="U7" s="45">
        <v>0</v>
      </c>
      <c r="V7" s="45">
        <v>8279036</v>
      </c>
    </row>
    <row r="8" spans="1:22" x14ac:dyDescent="0.2">
      <c r="B8" t="s">
        <v>109</v>
      </c>
      <c r="C8" s="45">
        <v>2200103</v>
      </c>
      <c r="D8" s="45">
        <v>0</v>
      </c>
      <c r="E8" s="45">
        <v>0</v>
      </c>
      <c r="F8" s="45">
        <v>-996434</v>
      </c>
      <c r="G8" s="45">
        <v>0</v>
      </c>
      <c r="H8" s="45">
        <v>1202769</v>
      </c>
      <c r="I8" s="77">
        <f t="shared" si="1"/>
        <v>0.60570011330731466</v>
      </c>
      <c r="J8" s="45">
        <v>25796727</v>
      </c>
      <c r="K8" s="45">
        <v>194182015</v>
      </c>
      <c r="L8" s="45">
        <v>168385288</v>
      </c>
      <c r="M8" s="45">
        <v>0</v>
      </c>
      <c r="N8" s="45">
        <v>0</v>
      </c>
      <c r="O8" s="45">
        <v>0</v>
      </c>
      <c r="P8" s="45">
        <v>0</v>
      </c>
      <c r="Q8" s="45">
        <v>1648359</v>
      </c>
      <c r="R8" s="45">
        <v>22146</v>
      </c>
      <c r="S8" s="45">
        <v>4558415</v>
      </c>
      <c r="T8" s="45">
        <v>-45137</v>
      </c>
      <c r="U8" s="45">
        <v>0</v>
      </c>
      <c r="V8" s="45">
        <v>4513278</v>
      </c>
    </row>
    <row r="9" spans="1:22" x14ac:dyDescent="0.2">
      <c r="B9" t="s">
        <v>108</v>
      </c>
      <c r="C9" s="45">
        <v>2059748</v>
      </c>
      <c r="D9" s="45">
        <v>0</v>
      </c>
      <c r="E9" s="45">
        <v>0</v>
      </c>
      <c r="F9" s="45">
        <v>-1058147</v>
      </c>
      <c r="G9" s="45">
        <v>0</v>
      </c>
      <c r="H9" s="45">
        <v>1491993</v>
      </c>
      <c r="I9" s="77">
        <f t="shared" si="1"/>
        <v>0.75134986780813295</v>
      </c>
      <c r="J9" s="45">
        <v>24578171</v>
      </c>
      <c r="K9" s="45">
        <v>195057359</v>
      </c>
      <c r="L9" s="45">
        <v>170479188</v>
      </c>
      <c r="M9" s="45">
        <v>0</v>
      </c>
      <c r="N9" s="45">
        <v>0</v>
      </c>
      <c r="O9" s="45">
        <v>0</v>
      </c>
      <c r="P9" s="45">
        <v>0</v>
      </c>
      <c r="Q9" s="45">
        <v>1631603</v>
      </c>
      <c r="R9" s="45">
        <v>22146</v>
      </c>
      <c r="S9" s="45">
        <v>3393131</v>
      </c>
      <c r="T9" s="45">
        <v>-49424</v>
      </c>
      <c r="U9" s="45">
        <v>0</v>
      </c>
      <c r="V9" s="45">
        <v>3343707</v>
      </c>
    </row>
    <row r="10" spans="1:22" x14ac:dyDescent="0.2">
      <c r="B10" t="s">
        <v>107</v>
      </c>
      <c r="C10" s="45">
        <v>1964012</v>
      </c>
      <c r="D10" s="45">
        <v>0</v>
      </c>
      <c r="E10" s="45">
        <v>0</v>
      </c>
      <c r="F10" s="45">
        <v>-740386</v>
      </c>
      <c r="G10" s="45">
        <v>0</v>
      </c>
      <c r="H10" s="45">
        <v>1149143</v>
      </c>
      <c r="I10" s="77">
        <f>H10/$M$20*1000</f>
        <v>0.57869469973561627</v>
      </c>
      <c r="J10" s="45">
        <v>23114849</v>
      </c>
      <c r="K10" s="45">
        <v>195740713</v>
      </c>
      <c r="L10" s="45">
        <v>172625864</v>
      </c>
      <c r="M10" s="45">
        <v>0</v>
      </c>
      <c r="N10" s="45">
        <v>0</v>
      </c>
      <c r="O10" s="45">
        <v>0</v>
      </c>
      <c r="P10" s="45">
        <v>0</v>
      </c>
      <c r="Q10" s="45">
        <v>1521156</v>
      </c>
      <c r="R10" s="45">
        <v>23487</v>
      </c>
      <c r="S10" s="45">
        <v>-5576142</v>
      </c>
      <c r="T10" s="45">
        <v>-3562</v>
      </c>
      <c r="U10" s="45">
        <v>0</v>
      </c>
      <c r="V10" s="45">
        <v>-5579704</v>
      </c>
    </row>
    <row r="11" spans="1:22" x14ac:dyDescent="0.2">
      <c r="B11" t="s">
        <v>106</v>
      </c>
      <c r="C11" s="45">
        <v>1692541</v>
      </c>
      <c r="D11" s="45">
        <v>0</v>
      </c>
      <c r="E11" s="45">
        <v>0</v>
      </c>
      <c r="F11" s="45">
        <v>-1422897</v>
      </c>
      <c r="G11" s="45">
        <v>0</v>
      </c>
      <c r="H11" s="45">
        <v>746260</v>
      </c>
      <c r="I11" s="77"/>
      <c r="J11" s="45">
        <v>22037785</v>
      </c>
      <c r="K11" s="45">
        <v>203665423</v>
      </c>
      <c r="L11" s="45">
        <v>181627638</v>
      </c>
      <c r="M11" s="45">
        <v>0</v>
      </c>
      <c r="N11" s="45">
        <v>0</v>
      </c>
      <c r="O11" s="45">
        <v>0</v>
      </c>
      <c r="P11" s="45">
        <v>0</v>
      </c>
      <c r="Q11" s="45">
        <v>1524098</v>
      </c>
      <c r="R11" s="45">
        <v>23487</v>
      </c>
      <c r="S11" s="45">
        <v>-1164761</v>
      </c>
      <c r="T11" s="45">
        <v>234679</v>
      </c>
      <c r="U11" s="45">
        <v>3524436</v>
      </c>
      <c r="V11" s="45">
        <v>2594354</v>
      </c>
    </row>
    <row r="12" spans="1:22" x14ac:dyDescent="0.2">
      <c r="B12" t="s">
        <v>105</v>
      </c>
      <c r="C12" s="45">
        <v>1626968</v>
      </c>
      <c r="D12" s="45">
        <v>0</v>
      </c>
      <c r="E12" s="45">
        <v>0</v>
      </c>
      <c r="F12" s="45">
        <v>-714259</v>
      </c>
      <c r="G12" s="45">
        <v>0</v>
      </c>
      <c r="H12" s="45">
        <v>809551</v>
      </c>
      <c r="I12" s="77"/>
      <c r="J12" s="45">
        <v>21288585</v>
      </c>
      <c r="K12" s="45">
        <v>195513048</v>
      </c>
      <c r="L12" s="45">
        <v>174224463</v>
      </c>
      <c r="M12" s="45">
        <v>0</v>
      </c>
      <c r="N12" s="45">
        <v>0</v>
      </c>
      <c r="O12" s="45">
        <v>0</v>
      </c>
      <c r="P12" s="45">
        <v>0</v>
      </c>
      <c r="Q12" s="45">
        <v>1682623</v>
      </c>
      <c r="R12" s="45">
        <v>21050</v>
      </c>
      <c r="S12" s="45">
        <v>690932</v>
      </c>
      <c r="T12" s="45">
        <v>-5763</v>
      </c>
      <c r="U12" s="45">
        <v>180000</v>
      </c>
      <c r="V12" s="45">
        <v>865169</v>
      </c>
    </row>
    <row r="13" spans="1:22" x14ac:dyDescent="0.2">
      <c r="B13" t="s">
        <v>104</v>
      </c>
      <c r="C13" s="45">
        <v>1476985</v>
      </c>
      <c r="D13" s="45">
        <v>0</v>
      </c>
      <c r="E13" s="45">
        <v>0</v>
      </c>
      <c r="F13" s="45">
        <v>-1081849</v>
      </c>
      <c r="G13" s="45">
        <v>0</v>
      </c>
      <c r="H13" s="45">
        <v>1580274</v>
      </c>
      <c r="J13" s="45">
        <v>20307856</v>
      </c>
      <c r="K13" s="45">
        <v>183124438</v>
      </c>
      <c r="L13" s="45">
        <v>162816582</v>
      </c>
      <c r="M13" s="45">
        <v>0</v>
      </c>
      <c r="N13" s="45">
        <v>0</v>
      </c>
      <c r="O13" s="45">
        <v>0</v>
      </c>
      <c r="P13" s="45">
        <v>0</v>
      </c>
      <c r="Q13" s="45">
        <v>1921020</v>
      </c>
      <c r="R13" s="45">
        <v>21050</v>
      </c>
      <c r="S13" s="45">
        <v>-2740014</v>
      </c>
      <c r="T13" s="45">
        <v>-31326</v>
      </c>
      <c r="U13" s="45">
        <v>952955</v>
      </c>
      <c r="V13" s="45">
        <v>-1818385</v>
      </c>
    </row>
    <row r="14" spans="1:22" x14ac:dyDescent="0.2">
      <c r="B14" t="s">
        <v>103</v>
      </c>
      <c r="C14" s="45">
        <v>1419750</v>
      </c>
      <c r="D14" s="45">
        <v>0</v>
      </c>
      <c r="E14" s="45">
        <v>0</v>
      </c>
      <c r="F14" s="45">
        <v>-712911</v>
      </c>
      <c r="G14" s="45">
        <v>0</v>
      </c>
      <c r="H14" s="45">
        <v>898653</v>
      </c>
      <c r="J14" s="45">
        <v>17781310</v>
      </c>
      <c r="K14" s="45">
        <v>186907995</v>
      </c>
      <c r="L14" s="45">
        <v>169126685</v>
      </c>
      <c r="M14" s="45">
        <v>0</v>
      </c>
      <c r="N14" s="45">
        <v>0</v>
      </c>
      <c r="O14" s="45">
        <v>0</v>
      </c>
      <c r="P14" s="45">
        <v>0</v>
      </c>
      <c r="Q14" s="45">
        <v>1998604</v>
      </c>
      <c r="R14" s="45">
        <v>21050</v>
      </c>
      <c r="S14" s="45">
        <v>3895763</v>
      </c>
      <c r="T14" s="45">
        <v>-2851</v>
      </c>
      <c r="U14" s="45">
        <v>0</v>
      </c>
      <c r="V14" s="45">
        <v>3892912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4822389</v>
      </c>
      <c r="C18" s="26"/>
      <c r="D18" s="26">
        <f>VLOOKUP(A1,'2020'!A40:F210,6,FALSE)</f>
        <v>2011144</v>
      </c>
      <c r="E18" s="26">
        <v>1151200</v>
      </c>
      <c r="F18" s="4">
        <f>D18/E18</f>
        <v>1.7469979152189019</v>
      </c>
      <c r="G18" s="139">
        <v>0</v>
      </c>
      <c r="J18" s="6">
        <v>2020</v>
      </c>
      <c r="K18" s="17">
        <f>VLOOKUP(A1,'2020'!A40:B210,2,FALSE)</f>
        <v>0</v>
      </c>
      <c r="L18" s="17">
        <f>VLOOKUP(A1,'2020'!A40:C210,3,FALSE)</f>
        <v>0</v>
      </c>
      <c r="M18" s="23">
        <f>VLOOKUP(A1,'2020'!A40:D210,4,FALSE)</f>
        <v>1175000000</v>
      </c>
      <c r="N18" s="6"/>
      <c r="O18" s="6"/>
    </row>
    <row r="19" spans="1:17" x14ac:dyDescent="0.2">
      <c r="A19" s="13">
        <v>2021</v>
      </c>
      <c r="B19" s="26">
        <f>VLOOKUP(A1,'2021'!A40:E210,5,FALSE)</f>
        <v>6216244</v>
      </c>
      <c r="C19" s="26"/>
      <c r="D19" s="26">
        <f>VLOOKUP(A1,'2021'!A40:F210,6,FALSE)</f>
        <v>4034740</v>
      </c>
      <c r="E19" s="26">
        <v>2624000</v>
      </c>
      <c r="F19" s="4">
        <f>D19/E19</f>
        <v>1.5376295731707317</v>
      </c>
      <c r="G19" s="140"/>
      <c r="J19" s="6">
        <v>2021</v>
      </c>
      <c r="K19" s="17">
        <f>VLOOKUP(A1,'2021'!A40:B210,2,FALSE)</f>
        <v>15275000</v>
      </c>
      <c r="L19" s="17">
        <f>VLOOKUP(A1,'2021'!A40:C210,3,FALSE)</f>
        <v>22037785</v>
      </c>
      <c r="M19" s="23">
        <f>VLOOKUP(A1,'2021'!A40:D210,4,FALSE)</f>
        <v>1527500000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8321791</v>
      </c>
      <c r="C20" s="26"/>
      <c r="D20" s="26">
        <f>VLOOKUP(A1,'2022'!A40:F210,6,FALSE)</f>
        <v>4616213</v>
      </c>
      <c r="E20" s="26">
        <v>5440000</v>
      </c>
      <c r="F20" s="4">
        <f>D20/E20</f>
        <v>0.84856856617647058</v>
      </c>
      <c r="G20" s="140"/>
      <c r="J20" s="13">
        <v>2022</v>
      </c>
      <c r="K20" s="17">
        <f>VLOOKUP(A1,'2022'!A40:B210,2,FALSE)</f>
        <v>19857500</v>
      </c>
      <c r="L20" s="17">
        <f>VLOOKUP(A1,'2022'!A40:C210,3,FALSE)</f>
        <v>26653998</v>
      </c>
      <c r="M20" s="23">
        <f>VLOOKUP(A1,'2022'!A40:D210,4,FALSE)</f>
        <v>1985750000</v>
      </c>
      <c r="N20" s="23"/>
      <c r="O20" s="6"/>
    </row>
    <row r="21" spans="1:17" x14ac:dyDescent="0.2">
      <c r="A21" s="13">
        <v>2023</v>
      </c>
      <c r="B21" s="3">
        <f>VLOOKUP(A1,'2023'!A40:E210,5,FALSE)</f>
        <v>9188515</v>
      </c>
      <c r="C21" s="3"/>
      <c r="D21" s="26">
        <f>VLOOKUP(A1,'2023'!A40:F210,6,FALSE)</f>
        <v>4644214</v>
      </c>
      <c r="E21" s="3">
        <v>5040000</v>
      </c>
      <c r="F21" s="4">
        <f>D21/E21</f>
        <v>0.92147103174603173</v>
      </c>
      <c r="G21" s="141"/>
      <c r="J21" s="13">
        <v>2023</v>
      </c>
      <c r="K21" s="17">
        <f>VLOOKUP(A1,'2023'!A40:B210,2,FALSE)</f>
        <v>20000000</v>
      </c>
      <c r="L21" s="17">
        <f>VLOOKUP(A1,'2023'!A40:C210,3,FALSE)</f>
        <v>31298212</v>
      </c>
      <c r="M21" s="23">
        <f>VLOOKUP(A1,'2023'!A40:D210,4,FALSE)</f>
        <v>2000000000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E22+E22*G18</f>
        <v>0</v>
      </c>
      <c r="J22" s="13">
        <v>2024</v>
      </c>
      <c r="K22" s="17">
        <f>K21</f>
        <v>20000000</v>
      </c>
      <c r="L22" s="17">
        <f>L21</f>
        <v>31298212</v>
      </c>
      <c r="M22" s="23">
        <f>M21</f>
        <v>2000000000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2023</v>
      </c>
      <c r="C31" s="60">
        <v>22000</v>
      </c>
      <c r="D31" s="26">
        <f>VLOOKUP(B31,A18:D21,4,FALSE)</f>
        <v>4644214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2.3221075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C32">
        <v>2022</v>
      </c>
      <c r="J32" s="41" t="s">
        <v>61</v>
      </c>
      <c r="K32" s="37">
        <f>E21/M21*1000</f>
        <v>2.52</v>
      </c>
      <c r="L32" s="13" t="e">
        <f>E22/N22*1000</f>
        <v>#DIV/0!</v>
      </c>
      <c r="N32" s="130" t="s">
        <v>71</v>
      </c>
      <c r="O32" s="131"/>
      <c r="P32" s="74">
        <f>K31*P26</f>
        <v>29.119228049999997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31.6008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15.649106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152</vt:i4>
      </vt:variant>
    </vt:vector>
  </HeadingPairs>
  <TitlesOfParts>
    <vt:vector size="152" baseType="lpstr">
      <vt:lpstr>Formula</vt:lpstr>
      <vt:lpstr>2020</vt:lpstr>
      <vt:lpstr>2021</vt:lpstr>
      <vt:lpstr>2022</vt:lpstr>
      <vt:lpstr>2023</vt:lpstr>
      <vt:lpstr>PriceValue</vt:lpstr>
      <vt:lpstr>PE</vt:lpstr>
      <vt:lpstr>ThongKe</vt:lpstr>
      <vt:lpstr>Estimate</vt:lpstr>
      <vt:lpstr>MWG</vt:lpstr>
      <vt:lpstr>DGW</vt:lpstr>
      <vt:lpstr>FRT</vt:lpstr>
      <vt:lpstr>PET</vt:lpstr>
      <vt:lpstr>PNJ</vt:lpstr>
      <vt:lpstr>MCH</vt:lpstr>
      <vt:lpstr>VRE</vt:lpstr>
      <vt:lpstr>VNM</vt:lpstr>
      <vt:lpstr>CSV</vt:lpstr>
      <vt:lpstr>DPM</vt:lpstr>
      <vt:lpstr>BFC</vt:lpstr>
      <vt:lpstr>DCM</vt:lpstr>
      <vt:lpstr>NTP</vt:lpstr>
      <vt:lpstr>BMP</vt:lpstr>
      <vt:lpstr>DDV</vt:lpstr>
      <vt:lpstr>LAS</vt:lpstr>
      <vt:lpstr>DGC</vt:lpstr>
      <vt:lpstr>SGP</vt:lpstr>
      <vt:lpstr>PVT</vt:lpstr>
      <vt:lpstr>VTP</vt:lpstr>
      <vt:lpstr>GMD</vt:lpstr>
      <vt:lpstr>VOS</vt:lpstr>
      <vt:lpstr>DVP</vt:lpstr>
      <vt:lpstr>VSC</vt:lpstr>
      <vt:lpstr>HAH</vt:lpstr>
      <vt:lpstr>VPG</vt:lpstr>
      <vt:lpstr>HSG</vt:lpstr>
      <vt:lpstr>NKG</vt:lpstr>
      <vt:lpstr>HPG</vt:lpstr>
      <vt:lpstr>KBC</vt:lpstr>
      <vt:lpstr>IDC</vt:lpstr>
      <vt:lpstr>SZC</vt:lpstr>
      <vt:lpstr>NTC</vt:lpstr>
      <vt:lpstr>VGC</vt:lpstr>
      <vt:lpstr>PHR</vt:lpstr>
      <vt:lpstr>SIP</vt:lpstr>
      <vt:lpstr>LHG</vt:lpstr>
      <vt:lpstr>DPR</vt:lpstr>
      <vt:lpstr>GVR</vt:lpstr>
      <vt:lpstr>NT2</vt:lpstr>
      <vt:lpstr>QTP</vt:lpstr>
      <vt:lpstr>GEG</vt:lpstr>
      <vt:lpstr>BCG</vt:lpstr>
      <vt:lpstr>POW</vt:lpstr>
      <vt:lpstr>VHC</vt:lpstr>
      <vt:lpstr>ANV</vt:lpstr>
      <vt:lpstr>IDI</vt:lpstr>
      <vt:lpstr>FMC</vt:lpstr>
      <vt:lpstr>ASM</vt:lpstr>
      <vt:lpstr>MPC</vt:lpstr>
      <vt:lpstr>PDR</vt:lpstr>
      <vt:lpstr>DXG</vt:lpstr>
      <vt:lpstr>TCH</vt:lpstr>
      <vt:lpstr>SCR</vt:lpstr>
      <vt:lpstr>NLG</vt:lpstr>
      <vt:lpstr>KDH</vt:lpstr>
      <vt:lpstr>VHM</vt:lpstr>
      <vt:lpstr>DIG</vt:lpstr>
      <vt:lpstr>NVL</vt:lpstr>
      <vt:lpstr>NTL</vt:lpstr>
      <vt:lpstr>DTD</vt:lpstr>
      <vt:lpstr>CEO</vt:lpstr>
      <vt:lpstr>HDC</vt:lpstr>
      <vt:lpstr>STK</vt:lpstr>
      <vt:lpstr>MSH</vt:lpstr>
      <vt:lpstr>TNG</vt:lpstr>
      <vt:lpstr>GIL</vt:lpstr>
      <vt:lpstr>ADS</vt:lpstr>
      <vt:lpstr>VGT</vt:lpstr>
      <vt:lpstr>EVE</vt:lpstr>
      <vt:lpstr>REE</vt:lpstr>
      <vt:lpstr>HDG</vt:lpstr>
      <vt:lpstr>GEX</vt:lpstr>
      <vt:lpstr>PC1</vt:lpstr>
      <vt:lpstr>TV2</vt:lpstr>
      <vt:lpstr>BSR</vt:lpstr>
      <vt:lpstr>PVD</vt:lpstr>
      <vt:lpstr>PVS</vt:lpstr>
      <vt:lpstr>PLX</vt:lpstr>
      <vt:lpstr>GAS</vt:lpstr>
      <vt:lpstr>OIL</vt:lpstr>
      <vt:lpstr>PSH</vt:lpstr>
      <vt:lpstr>KSB</vt:lpstr>
      <vt:lpstr>VLB</vt:lpstr>
      <vt:lpstr>DHA</vt:lpstr>
      <vt:lpstr>HT1</vt:lpstr>
      <vt:lpstr>PLC</vt:lpstr>
      <vt:lpstr>PTB</vt:lpstr>
      <vt:lpstr>VCS</vt:lpstr>
      <vt:lpstr>GDT</vt:lpstr>
      <vt:lpstr>DBC</vt:lpstr>
      <vt:lpstr>HAG</vt:lpstr>
      <vt:lpstr>BAF</vt:lpstr>
      <vt:lpstr>PAN</vt:lpstr>
      <vt:lpstr>LTG</vt:lpstr>
      <vt:lpstr>FPT</vt:lpstr>
      <vt:lpstr>MSN</vt:lpstr>
      <vt:lpstr>CTR</vt:lpstr>
      <vt:lpstr>SBT</vt:lpstr>
      <vt:lpstr>QNS</vt:lpstr>
      <vt:lpstr>DHC</vt:lpstr>
      <vt:lpstr>DHG</vt:lpstr>
      <vt:lpstr>IMP</vt:lpstr>
      <vt:lpstr>DRC</vt:lpstr>
      <vt:lpstr>HUT</vt:lpstr>
      <vt:lpstr>HAX</vt:lpstr>
      <vt:lpstr>VIC</vt:lpstr>
      <vt:lpstr>VCG</vt:lpstr>
      <vt:lpstr>CTD</vt:lpstr>
      <vt:lpstr>C4G</vt:lpstr>
      <vt:lpstr>VGI</vt:lpstr>
      <vt:lpstr>FCN</vt:lpstr>
      <vt:lpstr>CII</vt:lpstr>
      <vt:lpstr>THG</vt:lpstr>
      <vt:lpstr>HHV</vt:lpstr>
      <vt:lpstr>LCG</vt:lpstr>
      <vt:lpstr>DPG</vt:lpstr>
      <vt:lpstr>BCM</vt:lpstr>
      <vt:lpstr>SSI</vt:lpstr>
      <vt:lpstr>VND</vt:lpstr>
      <vt:lpstr>BSI</vt:lpstr>
      <vt:lpstr>FTS</vt:lpstr>
      <vt:lpstr>MBS</vt:lpstr>
      <vt:lpstr>VIX</vt:lpstr>
      <vt:lpstr>VCI</vt:lpstr>
      <vt:lpstr>HCM</vt:lpstr>
      <vt:lpstr>SHS</vt:lpstr>
      <vt:lpstr>CTS</vt:lpstr>
      <vt:lpstr>VDS</vt:lpstr>
      <vt:lpstr>ORS</vt:lpstr>
      <vt:lpstr>VCB</vt:lpstr>
      <vt:lpstr>TCB</vt:lpstr>
      <vt:lpstr>ACB</vt:lpstr>
      <vt:lpstr>MBB</vt:lpstr>
      <vt:lpstr>VPB</vt:lpstr>
      <vt:lpstr>STB</vt:lpstr>
      <vt:lpstr>CTG</vt:lpstr>
      <vt:lpstr>SHB</vt:lpstr>
      <vt:lpstr>VIB</vt:lpstr>
      <vt:lpstr>LPB</vt:lpstr>
      <vt:lpstr>TPB</vt:lpstr>
      <vt:lpstr>HDB</vt:lpstr>
      <vt:lpstr>MSB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Trung Nguyen Hoang</dc:creator>
  <cp:lastModifiedBy>Trung Nguyen Hoang</cp:lastModifiedBy>
  <dcterms:created xsi:type="dcterms:W3CDTF">2023-12-26T06:56:03Z</dcterms:created>
  <dcterms:modified xsi:type="dcterms:W3CDTF">2024-02-18T17:25:15Z</dcterms:modified>
</cp:coreProperties>
</file>