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2"/>
  </bookViews>
  <sheets>
    <sheet name="module-1" sheetId="1" r:id="rId1"/>
    <sheet name="module-2" sheetId="2" r:id="rId2"/>
    <sheet name="pato_generaic" sheetId="3" r:id="rId3"/>
    <sheet name="0-module" sheetId="4" r:id="rId4"/>
    <sheet name="moduel-3-4" sheetId="5" r:id="rId5"/>
    <sheet name="module-5-10" sheetId="6" r:id="rId6"/>
    <sheet name="module-10-20" sheetId="7" r:id="rId7"/>
    <sheet name="module-20-50" sheetId="8" r:id="rId8"/>
  </sheets>
  <calcPr calcId="0"/>
</workbook>
</file>

<file path=xl/calcChain.xml><?xml version="1.0" encoding="utf-8"?>
<calcChain xmlns="http://schemas.openxmlformats.org/spreadsheetml/2006/main">
  <c r="K64" i="3" l="1"/>
  <c r="J64" i="3"/>
  <c r="K8" i="3"/>
  <c r="L62" i="3"/>
  <c r="L61" i="3"/>
  <c r="L60" i="3"/>
  <c r="L59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8" i="3"/>
  <c r="K62" i="3"/>
  <c r="K61" i="3"/>
  <c r="K60" i="3"/>
  <c r="K59" i="3"/>
  <c r="J62" i="3"/>
  <c r="J61" i="3"/>
  <c r="J60" i="3"/>
  <c r="J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I8" i="3"/>
</calcChain>
</file>

<file path=xl/sharedStrings.xml><?xml version="1.0" encoding="utf-8"?>
<sst xmlns="http://schemas.openxmlformats.org/spreadsheetml/2006/main" count="1139" uniqueCount="557">
  <si>
    <t>Ontology</t>
  </si>
  <si>
    <t xml:space="preserve">  No. of modules </t>
  </si>
  <si>
    <t xml:space="preserve"> Time </t>
  </si>
  <si>
    <t>AGROCYMAC.owl</t>
  </si>
  <si>
    <t>AHSO.owl</t>
  </si>
  <si>
    <t>ALLERGYDETECTOR.owl</t>
  </si>
  <si>
    <t>BCS7.owl</t>
  </si>
  <si>
    <t>BCS8.owl</t>
  </si>
  <si>
    <t>BFO.owl</t>
  </si>
  <si>
    <t>BNO.owl</t>
  </si>
  <si>
    <t>BP-METADATA.owl</t>
  </si>
  <si>
    <t>BSAO.owl</t>
  </si>
  <si>
    <t>CANONT.owl</t>
  </si>
  <si>
    <t>CARELEX.owl</t>
  </si>
  <si>
    <t>CEDARVS.owl</t>
  </si>
  <si>
    <t>CIO.owl</t>
  </si>
  <si>
    <t>CPTAC.owl</t>
  </si>
  <si>
    <t>CSO.owl</t>
  </si>
  <si>
    <t>CSTD.owl</t>
  </si>
  <si>
    <t>CTCAE.owl</t>
  </si>
  <si>
    <t>CTENO.owl</t>
  </si>
  <si>
    <t>CWD.owl</t>
  </si>
  <si>
    <t>DCAT.owl</t>
  </si>
  <si>
    <t>DCMITYPE.owl</t>
  </si>
  <si>
    <t>DCO.owl</t>
  </si>
  <si>
    <t>DCT.owl</t>
  </si>
  <si>
    <t>DDANAT.owl</t>
  </si>
  <si>
    <t>DIAGONT.owl</t>
  </si>
  <si>
    <t>DOCCC.owl</t>
  </si>
  <si>
    <t>DSEO.owl</t>
  </si>
  <si>
    <t>EBP.owl</t>
  </si>
  <si>
    <t>ECP.owl</t>
  </si>
  <si>
    <t>EDDA_PT.owl</t>
  </si>
  <si>
    <t>ELIG.owl</t>
  </si>
  <si>
    <t>ENTITYCANDIDATES.owl</t>
  </si>
  <si>
    <t>ESFO.owl</t>
  </si>
  <si>
    <t>EXON.owl</t>
  </si>
  <si>
    <t>FALDO.owl</t>
  </si>
  <si>
    <t>FALL.owl</t>
  </si>
  <si>
    <t>FAST-EVENT.owl</t>
  </si>
  <si>
    <t>FDSAJFAHSJK.owl</t>
  </si>
  <si>
    <t>FO.owl</t>
  </si>
  <si>
    <t>FOAF.owl</t>
  </si>
  <si>
    <t>G-PROV.owl</t>
  </si>
  <si>
    <t>GCO.owl</t>
  </si>
  <si>
    <t>GFO.owl</t>
  </si>
  <si>
    <t>GLYCOCOO.owl</t>
  </si>
  <si>
    <t>GPML.owl</t>
  </si>
  <si>
    <t>HCODONONT.owl</t>
  </si>
  <si>
    <t>HIVCRS.owl</t>
  </si>
  <si>
    <t>HIVMT.owl</t>
  </si>
  <si>
    <t>HOM.owl</t>
  </si>
  <si>
    <t>HSO.owl</t>
  </si>
  <si>
    <t>ICD11-BODYSYSTEM.owl</t>
  </si>
  <si>
    <t>ICW.owl</t>
  </si>
  <si>
    <t>IDG_GL.owl</t>
  </si>
  <si>
    <t>ILLNESSINJURY.owl</t>
  </si>
  <si>
    <t>IRDG.owl</t>
  </si>
  <si>
    <t>ISO19110.owl</t>
  </si>
  <si>
    <t>ISO19115.owl</t>
  </si>
  <si>
    <t>ISO19115CC.owl</t>
  </si>
  <si>
    <t>ISO19115CI.owl</t>
  </si>
  <si>
    <t>ISO19115CON.owl</t>
  </si>
  <si>
    <t>ISO19115DI.owl</t>
  </si>
  <si>
    <t>ISO19115DTC.owl</t>
  </si>
  <si>
    <t>ISO19115EX.owl</t>
  </si>
  <si>
    <t>ISO19115ID.owl</t>
  </si>
  <si>
    <t>ISO19115MI.owl</t>
  </si>
  <si>
    <t>ISO19115PR.owl</t>
  </si>
  <si>
    <t>ISO19115SRS.owl</t>
  </si>
  <si>
    <t>ISO19115TCC.owl</t>
  </si>
  <si>
    <t>IXNO.owl</t>
  </si>
  <si>
    <t>LBO.owl</t>
  </si>
  <si>
    <t>LDA.owl</t>
  </si>
  <si>
    <t>LUNGMAP-HUMAN.owl</t>
  </si>
  <si>
    <t>LUNGMAP_H_CELL.owl</t>
  </si>
  <si>
    <t>LUNGMAP_M_CELL.owl</t>
  </si>
  <si>
    <t>MAMO.owl</t>
  </si>
  <si>
    <t>MATR.owl</t>
  </si>
  <si>
    <t>MATRCOMPOUND.owl</t>
  </si>
  <si>
    <t>MATRELEMENT.owl</t>
  </si>
  <si>
    <t>MATRROCK.owl</t>
  </si>
  <si>
    <t>MATRROCKIGNEOUS.owl</t>
  </si>
  <si>
    <t>MCCV.owl</t>
  </si>
  <si>
    <t>MEDEON.owl</t>
  </si>
  <si>
    <t>MERA.owl</t>
  </si>
  <si>
    <t>MINERAL.owl</t>
  </si>
  <si>
    <t>MIXS.owl</t>
  </si>
  <si>
    <t>MIXSCV.owl</t>
  </si>
  <si>
    <t>MMUSDV.owl</t>
  </si>
  <si>
    <t>MNR.owl</t>
  </si>
  <si>
    <t>MOC.owl</t>
  </si>
  <si>
    <t>MONO.owl</t>
  </si>
  <si>
    <t>MWLA.owl</t>
  </si>
  <si>
    <t>NCCNEHR.owl</t>
  </si>
  <si>
    <t>NEOMARK3.owl</t>
  </si>
  <si>
    <t>NEUDIGS.owl</t>
  </si>
  <si>
    <t>NEUMORE.owl</t>
  </si>
  <si>
    <t>NIHSS.owl</t>
  </si>
  <si>
    <t>NPI.owl</t>
  </si>
  <si>
    <t>OA.owl</t>
  </si>
  <si>
    <t>OGR.owl</t>
  </si>
  <si>
    <t>OGROUP.owl</t>
  </si>
  <si>
    <t>OLATDV.owl</t>
  </si>
  <si>
    <t>OMV.owl</t>
  </si>
  <si>
    <t>ORON.owl</t>
  </si>
  <si>
    <t>PAV.owl</t>
  </si>
  <si>
    <t>PCMO.owl</t>
  </si>
  <si>
    <t>PDUMDV.owl</t>
  </si>
  <si>
    <t>PE.owl</t>
  </si>
  <si>
    <t>PGXO.owl</t>
  </si>
  <si>
    <t>PIERO.owl</t>
  </si>
  <si>
    <t>PMO.owl</t>
  </si>
  <si>
    <t>PP.owl</t>
  </si>
  <si>
    <t>PREGONTO.owl</t>
  </si>
  <si>
    <t>PROCCHEMICAL.owl</t>
  </si>
  <si>
    <t>PROVO.owl</t>
  </si>
  <si>
    <t>pseudo.owl</t>
  </si>
  <si>
    <t>PTRANS.owl</t>
  </si>
  <si>
    <t>PVONTO.owl</t>
  </si>
  <si>
    <t>RAO.owl</t>
  </si>
  <si>
    <t>RDA-ISSUANCE.owl</t>
  </si>
  <si>
    <t>RDAU.owl</t>
  </si>
  <si>
    <t>RSA.owl</t>
  </si>
  <si>
    <t>RVO.owl</t>
  </si>
  <si>
    <t>SBOL.owl</t>
  </si>
  <si>
    <t>SD3.owl</t>
  </si>
  <si>
    <t>SOCPRES.owl</t>
  </si>
  <si>
    <t>SSN.owl</t>
  </si>
  <si>
    <t>SURGICAL.owl</t>
  </si>
  <si>
    <t>TAXRANK.owl</t>
  </si>
  <si>
    <t>TDWGSPEC.owl</t>
  </si>
  <si>
    <t>TIME.owl</t>
  </si>
  <si>
    <t>TM-CONST.owl</t>
  </si>
  <si>
    <t>TM-MER.owl</t>
  </si>
  <si>
    <t>TM-OTHER-FACTORS.owl</t>
  </si>
  <si>
    <t>TM-SIGNS-AND-SYMPTS.owl</t>
  </si>
  <si>
    <t>TMA.owl</t>
  </si>
  <si>
    <t>TRIAGE.owl</t>
  </si>
  <si>
    <t>WIKIPATHWAYS.owl</t>
  </si>
  <si>
    <t>WSIO.owl</t>
  </si>
  <si>
    <t>ZEA.owl</t>
  </si>
  <si>
    <t>ZECO.owl</t>
  </si>
  <si>
    <t>ZFS.owl</t>
  </si>
  <si>
    <t>ADMIN.owl</t>
  </si>
  <si>
    <t>AO.owl</t>
  </si>
  <si>
    <t>APACOMPUTER.owl</t>
  </si>
  <si>
    <t>APADISORDERS.owl</t>
  </si>
  <si>
    <t>APAEDUCLUSTER.owl</t>
  </si>
  <si>
    <t>APASTATISTICAL.owl</t>
  </si>
  <si>
    <t>APATANDT.owl</t>
  </si>
  <si>
    <t>APATREATMENT.owl</t>
  </si>
  <si>
    <t>APO.owl</t>
  </si>
  <si>
    <t>BCTEO.owl</t>
  </si>
  <si>
    <t>BCTT.owl</t>
  </si>
  <si>
    <t>BIBLIOTEK-O.owl</t>
  </si>
  <si>
    <t>BIM.owl</t>
  </si>
  <si>
    <t>BIN.owl</t>
  </si>
  <si>
    <t>BOF.owl</t>
  </si>
  <si>
    <t>BP.owl</t>
  </si>
  <si>
    <t>BSPO.owl</t>
  </si>
  <si>
    <t>CABRO.owl</t>
  </si>
  <si>
    <t>CCON.owl</t>
  </si>
  <si>
    <t>CDAO.owl</t>
  </si>
  <si>
    <t>CHEMBIO.owl</t>
  </si>
  <si>
    <t>CIDOC-CRM.owl</t>
  </si>
  <si>
    <t>CISAVIADO.owl</t>
  </si>
  <si>
    <t>CMR-QA.owl</t>
  </si>
  <si>
    <t>COGPO.owl</t>
  </si>
  <si>
    <t>COMODI.owl</t>
  </si>
  <si>
    <t>COPDO.owl</t>
  </si>
  <si>
    <t>CRO.owl</t>
  </si>
  <si>
    <t>CYTO.owl</t>
  </si>
  <si>
    <t>DIAB.owl</t>
  </si>
  <si>
    <t>DIKB.owl</t>
  </si>
  <si>
    <t>EDDA.owl</t>
  </si>
  <si>
    <t>EMO.owl</t>
  </si>
  <si>
    <t>EPILONT.owl</t>
  </si>
  <si>
    <t>EXACT.owl</t>
  </si>
  <si>
    <t>FHHO.owl</t>
  </si>
  <si>
    <t>FIRE.owl</t>
  </si>
  <si>
    <t>FLYGLYCODB.owl</t>
  </si>
  <si>
    <t>GBM.owl</t>
  </si>
  <si>
    <t>GBOL.owl</t>
  </si>
  <si>
    <t>GFVO.owl</t>
  </si>
  <si>
    <t>GLYCORDF.owl</t>
  </si>
  <si>
    <t>GML.owl</t>
  </si>
  <si>
    <t>HAAURAADO.owl</t>
  </si>
  <si>
    <t>HANCESTRO.owl</t>
  </si>
  <si>
    <t>HAROREADO.owl</t>
  </si>
  <si>
    <t>HEIO.owl</t>
  </si>
  <si>
    <t>HO.owl</t>
  </si>
  <si>
    <t>HSAPDV.owl</t>
  </si>
  <si>
    <t>ICD-O-3-M.owl</t>
  </si>
  <si>
    <t>ICD-O-3-T.owl</t>
  </si>
  <si>
    <t>INSECTH.owl</t>
  </si>
  <si>
    <t>ISO-FOOD.owl</t>
  </si>
  <si>
    <t>ITEMAS.owl</t>
  </si>
  <si>
    <t>LUNGMAP-MOUSE.owl</t>
  </si>
  <si>
    <t>MADS-RDF.owl</t>
  </si>
  <si>
    <t>MEGO.owl</t>
  </si>
  <si>
    <t>MIAPA.owl</t>
  </si>
  <si>
    <t>MIM.owl</t>
  </si>
  <si>
    <t>MOOCCIADO.owl</t>
  </si>
  <si>
    <t>MOOCCUADO.owl</t>
  </si>
  <si>
    <t>MOOCULADO.owl</t>
  </si>
  <si>
    <t>MSO.owl</t>
  </si>
  <si>
    <t>NIDM-RESULTS.owl</t>
  </si>
  <si>
    <t>ONLIRA.owl</t>
  </si>
  <si>
    <t>ONTOMA.owl</t>
  </si>
  <si>
    <t>OOEVV.owl</t>
  </si>
  <si>
    <t>OPTIMAL.owl</t>
  </si>
  <si>
    <t>OSM.owl</t>
  </si>
  <si>
    <t>PEO.owl</t>
  </si>
  <si>
    <t>PHARE.owl</t>
  </si>
  <si>
    <t>PHFUMIADO.owl</t>
  </si>
  <si>
    <t>PHMAMMADO.owl</t>
  </si>
  <si>
    <t>REPO.owl</t>
  </si>
  <si>
    <t>REPRODUCE-ME.owl</t>
  </si>
  <si>
    <t>RNPRIO.owl</t>
  </si>
  <si>
    <t>SDO.owl</t>
  </si>
  <si>
    <t>SITBAC.owl</t>
  </si>
  <si>
    <t>SNPO.owl</t>
  </si>
  <si>
    <t>SOPHARM.owl</t>
  </si>
  <si>
    <t>SSE.owl</t>
  </si>
  <si>
    <t>SSO.owl</t>
  </si>
  <si>
    <t>TADS.owl</t>
  </si>
  <si>
    <t>TOK.owl</t>
  </si>
  <si>
    <t>TRANS.owl</t>
  </si>
  <si>
    <t>TYPON.owl</t>
  </si>
  <si>
    <t>UNITSONT.owl</t>
  </si>
  <si>
    <t>UO.owl</t>
  </si>
  <si>
    <t>WC.owl</t>
  </si>
  <si>
    <t>ABD.owl</t>
  </si>
  <si>
    <t>CIINTEADO.owl</t>
  </si>
  <si>
    <t>MEDLINEPLUS.owl</t>
  </si>
  <si>
    <t>SEDI.owl</t>
  </si>
  <si>
    <t>ENM.owl</t>
  </si>
  <si>
    <t>SEQ.owl</t>
  </si>
  <si>
    <t>SMASH.owl</t>
  </si>
  <si>
    <t>ACESO.owl</t>
  </si>
  <si>
    <t>ADW.owl</t>
  </si>
  <si>
    <t>APANEUROCLUSTER.owl</t>
  </si>
  <si>
    <t>ASDPTO.owl</t>
  </si>
  <si>
    <t>BCI-O.owl</t>
  </si>
  <si>
    <t>BMT.owl</t>
  </si>
  <si>
    <t>CANCO.owl</t>
  </si>
  <si>
    <t>CARO.owl</t>
  </si>
  <si>
    <t>CBO.owl</t>
  </si>
  <si>
    <t>CHD.owl</t>
  </si>
  <si>
    <t>CKDO.owl</t>
  </si>
  <si>
    <t>CMDO.owl</t>
  </si>
  <si>
    <t>COGAT.owl</t>
  </si>
  <si>
    <t>CPRO.owl</t>
  </si>
  <si>
    <t>CSSO.owl</t>
  </si>
  <si>
    <t>EHDAA.owl</t>
  </si>
  <si>
    <t>EP.owl</t>
  </si>
  <si>
    <t>EPIP.owl</t>
  </si>
  <si>
    <t>EXO.owl</t>
  </si>
  <si>
    <t>FAO.owl</t>
  </si>
  <si>
    <t>FB-DV.owl</t>
  </si>
  <si>
    <t>GDCO.owl</t>
  </si>
  <si>
    <t>GENE-CDS.owl</t>
  </si>
  <si>
    <t>GEO.owl</t>
  </si>
  <si>
    <t>GFO-BIO.owl</t>
  </si>
  <si>
    <t>GMO.owl</t>
  </si>
  <si>
    <t>GRO-CPD.owl</t>
  </si>
  <si>
    <t>HAMIDEHSGH.owl</t>
  </si>
  <si>
    <t>HFO.owl</t>
  </si>
  <si>
    <t>KISAO.owl</t>
  </si>
  <si>
    <t>KORO.owl</t>
  </si>
  <si>
    <t>LEGALAPA.owl</t>
  </si>
  <si>
    <t>LEGALAPATEST2.owl</t>
  </si>
  <si>
    <t>MAT.owl</t>
  </si>
  <si>
    <t>MEDO.owl</t>
  </si>
  <si>
    <t>MEDRT.owl</t>
  </si>
  <si>
    <t>MFMO.owl</t>
  </si>
  <si>
    <t>MPO.owl</t>
  </si>
  <si>
    <t>OBOREL.owl</t>
  </si>
  <si>
    <t>OFSMR.owl</t>
  </si>
  <si>
    <t>OGMD.owl</t>
  </si>
  <si>
    <t>OGMS.owl</t>
  </si>
  <si>
    <t>ONTODM-KDD.owl</t>
  </si>
  <si>
    <t>ONTOTOXNUC.owl</t>
  </si>
  <si>
    <t>PACO.owl</t>
  </si>
  <si>
    <t>PCALION.owl</t>
  </si>
  <si>
    <t>PDO_CAS.owl</t>
  </si>
  <si>
    <t>PDRO.owl</t>
  </si>
  <si>
    <t>PHYLONT.owl</t>
  </si>
  <si>
    <t>PMA.owl</t>
  </si>
  <si>
    <t>PREMEDONTO.owl</t>
  </si>
  <si>
    <t>PREO.owl</t>
  </si>
  <si>
    <t>QUDT.owl</t>
  </si>
  <si>
    <t>ROLEO.owl</t>
  </si>
  <si>
    <t>SCHEMA.owl</t>
  </si>
  <si>
    <t>SCIO.owl</t>
  </si>
  <si>
    <t>SHR.owl</t>
  </si>
  <si>
    <t>SIBO.owl</t>
  </si>
  <si>
    <t>SPTO.owl</t>
  </si>
  <si>
    <t>STY.owl</t>
  </si>
  <si>
    <t>TGMA.owl</t>
  </si>
  <si>
    <t>TMO.owl</t>
  </si>
  <si>
    <t>VHOG.owl</t>
  </si>
  <si>
    <t>VIO.owl</t>
  </si>
  <si>
    <t>VSO.owl</t>
  </si>
  <si>
    <t>XEO.owl</t>
  </si>
  <si>
    <t>EMAPA.owl</t>
  </si>
  <si>
    <t>MFO.owl</t>
  </si>
  <si>
    <t>ADHER_INTCARE_EN.owl</t>
  </si>
  <si>
    <t>ADHER_INTCARE_SP.owl</t>
  </si>
  <si>
    <t>AEO.owl</t>
  </si>
  <si>
    <t>AHOL.owl</t>
  </si>
  <si>
    <t>APAONTO.owl</t>
  </si>
  <si>
    <t>BAO.owl</t>
  </si>
  <si>
    <t>BCO.owl</t>
  </si>
  <si>
    <t>BDO.owl</t>
  </si>
  <si>
    <t>BHO.owl</t>
  </si>
  <si>
    <t>BRIDG.owl</t>
  </si>
  <si>
    <t>BRO.owl</t>
  </si>
  <si>
    <t>BT.owl</t>
  </si>
  <si>
    <t>BTO.owl</t>
  </si>
  <si>
    <t>CAO.owl</t>
  </si>
  <si>
    <t>CCTOO.owl</t>
  </si>
  <si>
    <t>CN.owl</t>
  </si>
  <si>
    <t>CNO.owl</t>
  </si>
  <si>
    <t>CNO_ACRONYM.owl</t>
  </si>
  <si>
    <t>CO-WHEAT.owl</t>
  </si>
  <si>
    <t>CTO.owl</t>
  </si>
  <si>
    <t>CVDO.owl</t>
  </si>
  <si>
    <t>DDI.owl</t>
  </si>
  <si>
    <t>DLORO.owl</t>
  </si>
  <si>
    <t>DUO.owl</t>
  </si>
  <si>
    <t>EDAM-BIOIMAGING.owl</t>
  </si>
  <si>
    <t>ENTITY.owl</t>
  </si>
  <si>
    <t>EPIE.owl</t>
  </si>
  <si>
    <t>FISHO.owl</t>
  </si>
  <si>
    <t>FMPM.owl</t>
  </si>
  <si>
    <t>GENO.owl</t>
  </si>
  <si>
    <t>GLYCO.owl</t>
  </si>
  <si>
    <t>HP_O.owl</t>
  </si>
  <si>
    <t>IAO.owl</t>
  </si>
  <si>
    <t>ICDO.owl</t>
  </si>
  <si>
    <t>ICF.owl</t>
  </si>
  <si>
    <t>IDO.owl</t>
  </si>
  <si>
    <t>IDQA.owl</t>
  </si>
  <si>
    <t>INO.owl</t>
  </si>
  <si>
    <t>INVERSEROLES.owl</t>
  </si>
  <si>
    <t>ISO-15926-2_2003.owl</t>
  </si>
  <si>
    <t>ISO-ANNOTATIONS.owl</t>
  </si>
  <si>
    <t>JERM.owl</t>
  </si>
  <si>
    <t>LHN.owl</t>
  </si>
  <si>
    <t>LIFO.owl</t>
  </si>
  <si>
    <t>LPT.owl</t>
  </si>
  <si>
    <t>MA.owl</t>
  </si>
  <si>
    <t>MCBCC.owl</t>
  </si>
  <si>
    <t>MF.owl</t>
  </si>
  <si>
    <t>MHMO.owl</t>
  </si>
  <si>
    <t>MI.owl</t>
  </si>
  <si>
    <t>MRO.owl</t>
  </si>
  <si>
    <t>NCCO.owl</t>
  </si>
  <si>
    <t>NEO.owl</t>
  </si>
  <si>
    <t>NEOMARK4.owl</t>
  </si>
  <si>
    <t>NEST.owl</t>
  </si>
  <si>
    <t>NIFCELL.owl</t>
  </si>
  <si>
    <t>NLN.owl</t>
  </si>
  <si>
    <t>OARCS.owl</t>
  </si>
  <si>
    <t>OBIWS.owl</t>
  </si>
  <si>
    <t>OBOE-SBC.owl</t>
  </si>
  <si>
    <t>OGDI.owl</t>
  </si>
  <si>
    <t>OGI.owl</t>
  </si>
  <si>
    <t>OGSF.owl</t>
  </si>
  <si>
    <t>OLAM.owl</t>
  </si>
  <si>
    <t>PCAO.owl</t>
  </si>
  <si>
    <t>PCO.owl</t>
  </si>
  <si>
    <t>PDO.owl</t>
  </si>
  <si>
    <t>PEDTERM.owl</t>
  </si>
  <si>
    <t>PLIO.owl</t>
  </si>
  <si>
    <t>PMD.owl</t>
  </si>
  <si>
    <t>PPO.owl</t>
  </si>
  <si>
    <t>PSDS.owl</t>
  </si>
  <si>
    <t>PSO.owl</t>
  </si>
  <si>
    <t>RPO.owl</t>
  </si>
  <si>
    <t>SP.owl</t>
  </si>
  <si>
    <t>SPO.owl</t>
  </si>
  <si>
    <t>suicideo.owl</t>
  </si>
  <si>
    <t>SWO.owl</t>
  </si>
  <si>
    <t>TEDDY.owl</t>
  </si>
  <si>
    <t>VIVO-ISF.owl</t>
  </si>
  <si>
    <t>VSAO.owl</t>
  </si>
  <si>
    <t>WB-LS.owl</t>
  </si>
  <si>
    <t>EMAP.owl</t>
  </si>
  <si>
    <t>ADALAB.owl</t>
  </si>
  <si>
    <t>AERO.owl</t>
  </si>
  <si>
    <t>AI-RHEUM.owl</t>
  </si>
  <si>
    <t>CMPO.owl</t>
  </si>
  <si>
    <t>COLL.owl</t>
  </si>
  <si>
    <t>COSTART.owl</t>
  </si>
  <si>
    <t>CVAO.owl</t>
  </si>
  <si>
    <t>DDPHENO.owl</t>
  </si>
  <si>
    <t>DTO.owl</t>
  </si>
  <si>
    <t>ECG.owl</t>
  </si>
  <si>
    <t>EDAM.owl</t>
  </si>
  <si>
    <t>EOL.owl</t>
  </si>
  <si>
    <t>FB-CV.owl</t>
  </si>
  <si>
    <t>FBbi.owl</t>
  </si>
  <si>
    <t>FLU.owl</t>
  </si>
  <si>
    <t>GMM.owl</t>
  </si>
  <si>
    <t>GRO-CPGA.owl</t>
  </si>
  <si>
    <t>GRO.owl</t>
  </si>
  <si>
    <t>HIVO004.owl</t>
  </si>
  <si>
    <t>HORD.owl</t>
  </si>
  <si>
    <t>HPIO.owl</t>
  </si>
  <si>
    <t>ICECI.owl</t>
  </si>
  <si>
    <t>ICO.owl</t>
  </si>
  <si>
    <t>IFAR.owl</t>
  </si>
  <si>
    <t>MFOEM.owl</t>
  </si>
  <si>
    <t>MIRNAO.owl</t>
  </si>
  <si>
    <t>MO.owl</t>
  </si>
  <si>
    <t>MPATH.owl</t>
  </si>
  <si>
    <t>MS.owl</t>
  </si>
  <si>
    <t>OMP.owl</t>
  </si>
  <si>
    <t>ONL-DP.owl</t>
  </si>
  <si>
    <t>ONTODT.owl</t>
  </si>
  <si>
    <t>ONTOPARON.owl</t>
  </si>
  <si>
    <t>ONTOPARON_SOCIAL.owl</t>
  </si>
  <si>
    <t>OOSTT.owl</t>
  </si>
  <si>
    <t>OPE.owl</t>
  </si>
  <si>
    <t>OPL.owl</t>
  </si>
  <si>
    <t>PAE.owl</t>
  </si>
  <si>
    <t>PATO.owl</t>
  </si>
  <si>
    <t>PE-O.owl</t>
  </si>
  <si>
    <t>PEAO.owl</t>
  </si>
  <si>
    <t>PLANA.owl</t>
  </si>
  <si>
    <t>PO.owl</t>
  </si>
  <si>
    <t>PORO.owl</t>
  </si>
  <si>
    <t>PROPREO.owl</t>
  </si>
  <si>
    <t>PW.owl</t>
  </si>
  <si>
    <t>RB.owl</t>
  </si>
  <si>
    <t>REX.owl</t>
  </si>
  <si>
    <t>RNAO.owl</t>
  </si>
  <si>
    <t>RNRMU.owl</t>
  </si>
  <si>
    <t>RXNO.owl</t>
  </si>
  <si>
    <t>SAO.owl</t>
  </si>
  <si>
    <t>SCDO.owl</t>
  </si>
  <si>
    <t>STO-DRAFT.owl</t>
  </si>
  <si>
    <t>SWEET.owl</t>
  </si>
  <si>
    <t>SYMP.owl</t>
  </si>
  <si>
    <t>TAO.owl</t>
  </si>
  <si>
    <t>TEO.owl</t>
  </si>
  <si>
    <t>TOP-MENELAS.owl</t>
  </si>
  <si>
    <t>VARIO.owl</t>
  </si>
  <si>
    <t>VDOT.owl</t>
  </si>
  <si>
    <t>VICO.owl</t>
  </si>
  <si>
    <t>XAO.owl</t>
  </si>
  <si>
    <t>XCO.owl</t>
  </si>
  <si>
    <t>ABA-AMB.owl</t>
  </si>
  <si>
    <t>ADAR.owl</t>
  </si>
  <si>
    <t>ADO.owl</t>
  </si>
  <si>
    <t>AFO.owl</t>
  </si>
  <si>
    <t>ATO.owl</t>
  </si>
  <si>
    <t>ATOL.owl</t>
  </si>
  <si>
    <t>BIOMO.owl</t>
  </si>
  <si>
    <t>BRCT.owl</t>
  </si>
  <si>
    <t>CHEMINF.owl</t>
  </si>
  <si>
    <t>CHMO.owl</t>
  </si>
  <si>
    <t>DERMO.owl</t>
  </si>
  <si>
    <t>EO.owl</t>
  </si>
  <si>
    <t>EUPATH.owl</t>
  </si>
  <si>
    <t>IMGT-ONTOLOGY.owl</t>
  </si>
  <si>
    <t>MEO.owl</t>
  </si>
  <si>
    <t>MFOMD.owl</t>
  </si>
  <si>
    <t>MHCRO.owl</t>
  </si>
  <si>
    <t>MMO.owl</t>
  </si>
  <si>
    <t>NBO.owl</t>
  </si>
  <si>
    <t>NMR.owl</t>
  </si>
  <si>
    <t>OBCS.owl</t>
  </si>
  <si>
    <t>OBIB.owl</t>
  </si>
  <si>
    <t>OCVDAE.owl</t>
  </si>
  <si>
    <t>OMIT.owl</t>
  </si>
  <si>
    <t>ONL-MR-DA.owl</t>
  </si>
  <si>
    <t>ONL-MSA.owl</t>
  </si>
  <si>
    <t>OntoVIP.owl</t>
  </si>
  <si>
    <t>OPB.owl</t>
  </si>
  <si>
    <t>PMR.owl</t>
  </si>
  <si>
    <t>PSIMOD.owl</t>
  </si>
  <si>
    <t>SIO.owl</t>
  </si>
  <si>
    <t>SO.owl</t>
  </si>
  <si>
    <t>STATO.owl</t>
  </si>
  <si>
    <t>TRON.owl</t>
  </si>
  <si>
    <t>VEO.owl</t>
  </si>
  <si>
    <t>ZFA.owl</t>
  </si>
  <si>
    <t>No. of modules</t>
  </si>
  <si>
    <t>time</t>
  </si>
  <si>
    <t>ACGT-MO.owl</t>
  </si>
  <si>
    <t>ADMO.owl</t>
  </si>
  <si>
    <t>AGRO.owl</t>
  </si>
  <si>
    <t>APOLLO-SV.owl</t>
  </si>
  <si>
    <t>BIPON.owl</t>
  </si>
  <si>
    <t>BIRNLEX.owl</t>
  </si>
  <si>
    <t>CEPH.owl</t>
  </si>
  <si>
    <t>DDO.owl</t>
  </si>
  <si>
    <t>ECSO.owl</t>
  </si>
  <si>
    <t>EGO.owl</t>
  </si>
  <si>
    <t>EHDAA2.owl</t>
  </si>
  <si>
    <t>EPO.owl</t>
  </si>
  <si>
    <t>EPSO.owl</t>
  </si>
  <si>
    <t>ERO.owl</t>
  </si>
  <si>
    <t>ESSO.owl</t>
  </si>
  <si>
    <t>FIX.owl</t>
  </si>
  <si>
    <t>GENEPIO.owl</t>
  </si>
  <si>
    <t>HASCO.owl</t>
  </si>
  <si>
    <t>HUPSON.owl</t>
  </si>
  <si>
    <t>IDOBRU.owl</t>
  </si>
  <si>
    <t>IDODEN.owl</t>
  </si>
  <si>
    <t>IDOMAL.owl</t>
  </si>
  <si>
    <t>KTAO.owl</t>
  </si>
  <si>
    <t>MHC.owl</t>
  </si>
  <si>
    <t>MIRO.owl</t>
  </si>
  <si>
    <t>MOP.owl</t>
  </si>
  <si>
    <t>NCRO.owl</t>
  </si>
  <si>
    <t>NEMO.owl</t>
  </si>
  <si>
    <t>NIFDYS.owl</t>
  </si>
  <si>
    <t>NIGO.owl</t>
  </si>
  <si>
    <t>NMOSP.owl</t>
  </si>
  <si>
    <t>OAE.owl</t>
  </si>
  <si>
    <t>OBI.owl</t>
  </si>
  <si>
    <t>OBI_BCGO.owl</t>
  </si>
  <si>
    <t>OCMR.owl</t>
  </si>
  <si>
    <t>OHD.owl</t>
  </si>
  <si>
    <t>OHMI.owl</t>
  </si>
  <si>
    <t>ONS.owl</t>
  </si>
  <si>
    <t>ONSTR.owl</t>
  </si>
  <si>
    <t>ONTODM-CORE.owl</t>
  </si>
  <si>
    <t>ONTOLURGENCES.owl</t>
  </si>
  <si>
    <t>ONTONEO.owl</t>
  </si>
  <si>
    <t>ONTOPNEUMO.owl</t>
  </si>
  <si>
    <t>OVAE.owl</t>
  </si>
  <si>
    <t>PTO.owl</t>
  </si>
  <si>
    <t>PTS.owl</t>
  </si>
  <si>
    <t>RS.owl</t>
  </si>
  <si>
    <t>SYN.owl</t>
  </si>
  <si>
    <t>TRAK.owl</t>
  </si>
  <si>
    <t>VO.owl</t>
  </si>
  <si>
    <t>VT.owl</t>
  </si>
  <si>
    <t>WB-PHENOTYPE.owl</t>
  </si>
  <si>
    <t>No. of ontologies</t>
  </si>
  <si>
    <t>&gt;50</t>
  </si>
  <si>
    <t>&gt;100</t>
  </si>
  <si>
    <t>CL.owl</t>
  </si>
  <si>
    <t>CSEO.owl</t>
  </si>
  <si>
    <t>DMTO.owl</t>
  </si>
  <si>
    <t>FASTO.owl</t>
  </si>
  <si>
    <t>FB-BT.owl</t>
  </si>
  <si>
    <t>&gt;200</t>
  </si>
  <si>
    <t>&gt;400</t>
  </si>
  <si>
    <t>FLOPO.owl</t>
  </si>
  <si>
    <t>avg.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</si>
</sst>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pato_generaic!$J$7</c:f>
              <c:strCache>
                <c:ptCount val="1"/>
                <c:pt idx="0">
                  <c:v>No. of ontologies</c:v>
                </c:pt>
              </c:strCache>
            </c:strRef>
          </c:tx>
          <c:invertIfNegative val="0"/>
          <c:cat>
            <c:strRef>
              <c:f>pato_generaic!$I$8:$I$62</c:f>
              <c:strCache>
                <c:ptCount val="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&gt;50</c:v>
                </c:pt>
                <c:pt idx="52">
                  <c:v>&gt;100</c:v>
                </c:pt>
                <c:pt idx="53">
                  <c:v>&gt;200</c:v>
                </c:pt>
                <c:pt idx="54">
                  <c:v>&gt;400</c:v>
                </c:pt>
              </c:strCache>
            </c:strRef>
          </c:cat>
          <c:val>
            <c:numRef>
              <c:f>pato_generaic!$J$8:$J$62</c:f>
              <c:numCache>
                <c:formatCode>General</c:formatCode>
                <c:ptCount val="55"/>
                <c:pt idx="0">
                  <c:v>17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22</c:v>
                </c:pt>
                <c:pt idx="5">
                  <c:v>23</c:v>
                </c:pt>
                <c:pt idx="6">
                  <c:v>30</c:v>
                </c:pt>
                <c:pt idx="7">
                  <c:v>18</c:v>
                </c:pt>
                <c:pt idx="8">
                  <c:v>29</c:v>
                </c:pt>
                <c:pt idx="9">
                  <c:v>10</c:v>
                </c:pt>
                <c:pt idx="10">
                  <c:v>14</c:v>
                </c:pt>
                <c:pt idx="11">
                  <c:v>15</c:v>
                </c:pt>
                <c:pt idx="12">
                  <c:v>13</c:v>
                </c:pt>
                <c:pt idx="13">
                  <c:v>6</c:v>
                </c:pt>
                <c:pt idx="14">
                  <c:v>19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8</c:v>
                </c:pt>
                <c:pt idx="19">
                  <c:v>10</c:v>
                </c:pt>
                <c:pt idx="20">
                  <c:v>8</c:v>
                </c:pt>
                <c:pt idx="21">
                  <c:v>6</c:v>
                </c:pt>
                <c:pt idx="22">
                  <c:v>5</c:v>
                </c:pt>
                <c:pt idx="23">
                  <c:v>7</c:v>
                </c:pt>
                <c:pt idx="24">
                  <c:v>4</c:v>
                </c:pt>
                <c:pt idx="25">
                  <c:v>9</c:v>
                </c:pt>
                <c:pt idx="26">
                  <c:v>5</c:v>
                </c:pt>
                <c:pt idx="27">
                  <c:v>4</c:v>
                </c:pt>
                <c:pt idx="28">
                  <c:v>7</c:v>
                </c:pt>
                <c:pt idx="29">
                  <c:v>8</c:v>
                </c:pt>
                <c:pt idx="30">
                  <c:v>4</c:v>
                </c:pt>
                <c:pt idx="31">
                  <c:v>7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5</c:v>
                </c:pt>
                <c:pt idx="41">
                  <c:v>1</c:v>
                </c:pt>
                <c:pt idx="42">
                  <c:v>6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54</c:v>
                </c:pt>
                <c:pt idx="52">
                  <c:v>46</c:v>
                </c:pt>
                <c:pt idx="53">
                  <c:v>28</c:v>
                </c:pt>
                <c:pt idx="5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887488"/>
        <c:axId val="217889024"/>
      </c:barChart>
      <c:catAx>
        <c:axId val="21788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0"/>
                  <a:t>No. of modules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7889024"/>
        <c:crosses val="autoZero"/>
        <c:auto val="1"/>
        <c:lblAlgn val="ctr"/>
        <c:lblOffset val="100"/>
        <c:noMultiLvlLbl val="0"/>
      </c:catAx>
      <c:valAx>
        <c:axId val="217889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No. of ontologies</a:t>
                </a:r>
              </a:p>
            </c:rich>
          </c:tx>
          <c:layout>
            <c:manualLayout>
              <c:xMode val="edge"/>
              <c:yMode val="edge"/>
              <c:x val="1.520705846994241E-2"/>
              <c:y val="0.2857801267489156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887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pato_generaic!$L$7</c:f>
              <c:strCache>
                <c:ptCount val="1"/>
                <c:pt idx="0">
                  <c:v>avg. time</c:v>
                </c:pt>
              </c:strCache>
            </c:strRef>
          </c:tx>
          <c:invertIfNegative val="0"/>
          <c:cat>
            <c:strRef>
              <c:f>pato_generaic!$I$8:$I$62</c:f>
              <c:strCache>
                <c:ptCount val="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&gt;50</c:v>
                </c:pt>
                <c:pt idx="52">
                  <c:v>&gt;100</c:v>
                </c:pt>
                <c:pt idx="53">
                  <c:v>&gt;200</c:v>
                </c:pt>
                <c:pt idx="54">
                  <c:v>&gt;400</c:v>
                </c:pt>
              </c:strCache>
            </c:strRef>
          </c:cat>
          <c:val>
            <c:numRef>
              <c:f>pato_generaic!$L$8:$L$62</c:f>
              <c:numCache>
                <c:formatCode>General</c:formatCode>
                <c:ptCount val="55"/>
                <c:pt idx="0">
                  <c:v>268.66794117647061</c:v>
                </c:pt>
                <c:pt idx="1">
                  <c:v>12.314</c:v>
                </c:pt>
                <c:pt idx="2">
                  <c:v>9.1776923076923094</c:v>
                </c:pt>
                <c:pt idx="3">
                  <c:v>33.300266666666666</c:v>
                </c:pt>
                <c:pt idx="4">
                  <c:v>31.096818181818183</c:v>
                </c:pt>
                <c:pt idx="5">
                  <c:v>99.049260869565231</c:v>
                </c:pt>
                <c:pt idx="6">
                  <c:v>32.945833333333333</c:v>
                </c:pt>
                <c:pt idx="7">
                  <c:v>193.80100000000004</c:v>
                </c:pt>
                <c:pt idx="8">
                  <c:v>111.66493103448273</c:v>
                </c:pt>
                <c:pt idx="9">
                  <c:v>79.129300000000001</c:v>
                </c:pt>
                <c:pt idx="10">
                  <c:v>86.491214285714278</c:v>
                </c:pt>
                <c:pt idx="11">
                  <c:v>43.613266666666668</c:v>
                </c:pt>
                <c:pt idx="12">
                  <c:v>24.110384615384614</c:v>
                </c:pt>
                <c:pt idx="13">
                  <c:v>10.662166666666666</c:v>
                </c:pt>
                <c:pt idx="14">
                  <c:v>37.71884210526315</c:v>
                </c:pt>
                <c:pt idx="15">
                  <c:v>102.37971428571426</c:v>
                </c:pt>
                <c:pt idx="16">
                  <c:v>24.392375000000001</c:v>
                </c:pt>
                <c:pt idx="17">
                  <c:v>110.97933333333333</c:v>
                </c:pt>
                <c:pt idx="18">
                  <c:v>72.092625000000012</c:v>
                </c:pt>
                <c:pt idx="19">
                  <c:v>153.9374</c:v>
                </c:pt>
                <c:pt idx="20">
                  <c:v>6.7715000000000014</c:v>
                </c:pt>
                <c:pt idx="21">
                  <c:v>71.346000000000004</c:v>
                </c:pt>
                <c:pt idx="22">
                  <c:v>36.433000000000007</c:v>
                </c:pt>
                <c:pt idx="23">
                  <c:v>25.171285714285712</c:v>
                </c:pt>
                <c:pt idx="24">
                  <c:v>17.04025</c:v>
                </c:pt>
                <c:pt idx="25">
                  <c:v>4.1484444444444444</c:v>
                </c:pt>
                <c:pt idx="26">
                  <c:v>1.073</c:v>
                </c:pt>
                <c:pt idx="27">
                  <c:v>22.704249999999995</c:v>
                </c:pt>
                <c:pt idx="28">
                  <c:v>100.37642857142859</c:v>
                </c:pt>
                <c:pt idx="29">
                  <c:v>104.96762500000001</c:v>
                </c:pt>
                <c:pt idx="30">
                  <c:v>67.974249999999984</c:v>
                </c:pt>
                <c:pt idx="31">
                  <c:v>3.4238571428571425</c:v>
                </c:pt>
                <c:pt idx="32">
                  <c:v>3.2785000000000002</c:v>
                </c:pt>
                <c:pt idx="33">
                  <c:v>7.4406666666666661</c:v>
                </c:pt>
                <c:pt idx="34">
                  <c:v>3.0489999999999999</c:v>
                </c:pt>
                <c:pt idx="35">
                  <c:v>6.544999999999999</c:v>
                </c:pt>
                <c:pt idx="36">
                  <c:v>2.8610000000000002</c:v>
                </c:pt>
                <c:pt idx="37">
                  <c:v>11.810666666666668</c:v>
                </c:pt>
                <c:pt idx="38">
                  <c:v>3.097</c:v>
                </c:pt>
                <c:pt idx="39">
                  <c:v>431.23899999999998</c:v>
                </c:pt>
                <c:pt idx="40">
                  <c:v>47.030199999999994</c:v>
                </c:pt>
                <c:pt idx="41">
                  <c:v>1.105</c:v>
                </c:pt>
                <c:pt idx="42">
                  <c:v>9.7951666666666668</c:v>
                </c:pt>
                <c:pt idx="43">
                  <c:v>9.4945000000000004</c:v>
                </c:pt>
                <c:pt idx="44">
                  <c:v>7.8179999999999996</c:v>
                </c:pt>
                <c:pt idx="45">
                  <c:v>2.9239999999999999</c:v>
                </c:pt>
                <c:pt idx="46">
                  <c:v>48.596800000000002</c:v>
                </c:pt>
                <c:pt idx="47">
                  <c:v>1.1499999999999999</c:v>
                </c:pt>
                <c:pt idx="48">
                  <c:v>62.370666666666665</c:v>
                </c:pt>
                <c:pt idx="49">
                  <c:v>14.657999999999999</c:v>
                </c:pt>
                <c:pt idx="50">
                  <c:v>4.258</c:v>
                </c:pt>
                <c:pt idx="51">
                  <c:v>246.97909259259256</c:v>
                </c:pt>
                <c:pt idx="52">
                  <c:v>379.64310869565213</c:v>
                </c:pt>
                <c:pt idx="53">
                  <c:v>289.53635714285753</c:v>
                </c:pt>
                <c:pt idx="54">
                  <c:v>10436.766750000001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31104"/>
        <c:axId val="174832640"/>
      </c:barChart>
      <c:catAx>
        <c:axId val="17483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0"/>
                  <a:t>No. of modules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4832640"/>
        <c:crosses val="autoZero"/>
        <c:auto val="1"/>
        <c:lblAlgn val="ctr"/>
        <c:lblOffset val="100"/>
        <c:noMultiLvlLbl val="0"/>
      </c:catAx>
      <c:valAx>
        <c:axId val="174832640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Avg. time, 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831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462643</xdr:colOff>
      <xdr:row>65</xdr:row>
      <xdr:rowOff>74840</xdr:rowOff>
    </xdr:from>
    <xdr:to>
      <xdr:col>15</xdr:col>
      <xdr:colOff>27214</xdr:colOff>
      <xdr:row>86</xdr:row>
      <xdr:rowOff>183696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598715</xdr:colOff>
      <xdr:row>91</xdr:row>
      <xdr:rowOff>54429</xdr:rowOff>
    </xdr:from>
    <xdr:to>
      <xdr:col>14</xdr:col>
      <xdr:colOff>598713</xdr:colOff>
      <xdr:row>114</xdr:row>
      <xdr:rowOff>122464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124" zoomScale="120" zoomScaleNormal="120" workbookViewId="0">
      <selection activeCell="A143" sqref="A143"/>
    </sheetView>
  </sheetViews>
  <sheetFormatPr defaultRowHeight="15" x14ac:dyDescent="0.25"/>
  <cols>
    <col min="1" max="1" width="23.7109375" customWidth="1"/>
    <col min="2" max="2" width="15.42578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1</v>
      </c>
      <c r="C2">
        <v>102.804</v>
      </c>
    </row>
    <row r="3" spans="1:3" x14ac:dyDescent="0.25">
      <c r="A3" t="s">
        <v>56</v>
      </c>
      <c r="B3">
        <v>1</v>
      </c>
      <c r="C3">
        <v>3.927</v>
      </c>
    </row>
    <row r="4" spans="1:3" x14ac:dyDescent="0.25">
      <c r="A4" t="s">
        <v>70</v>
      </c>
      <c r="B4">
        <v>1</v>
      </c>
      <c r="C4">
        <v>1.135</v>
      </c>
    </row>
    <row r="5" spans="1:3" x14ac:dyDescent="0.25">
      <c r="A5" t="s">
        <v>87</v>
      </c>
      <c r="B5">
        <v>1</v>
      </c>
      <c r="C5">
        <v>0.88400000000000001</v>
      </c>
    </row>
    <row r="6" spans="1:3" x14ac:dyDescent="0.25">
      <c r="A6" t="s">
        <v>94</v>
      </c>
      <c r="B6">
        <v>1</v>
      </c>
      <c r="C6">
        <v>0.34599999999999997</v>
      </c>
    </row>
    <row r="7" spans="1:3" x14ac:dyDescent="0.25">
      <c r="A7" t="s">
        <v>106</v>
      </c>
      <c r="B7">
        <v>1</v>
      </c>
      <c r="C7">
        <v>0.97499999999999998</v>
      </c>
    </row>
    <row r="8" spans="1:3" x14ac:dyDescent="0.25">
      <c r="A8" t="s">
        <v>121</v>
      </c>
      <c r="B8">
        <v>1</v>
      </c>
      <c r="C8">
        <v>2.6579999999999999</v>
      </c>
    </row>
    <row r="9" spans="1:3" x14ac:dyDescent="0.25">
      <c r="A9" t="s">
        <v>122</v>
      </c>
      <c r="B9">
        <v>1</v>
      </c>
      <c r="C9">
        <v>2.8119999999999998</v>
      </c>
    </row>
    <row r="10" spans="1:3" x14ac:dyDescent="0.25">
      <c r="A10" t="s">
        <v>16</v>
      </c>
      <c r="B10">
        <v>2</v>
      </c>
      <c r="C10">
        <v>1.7210000000000001</v>
      </c>
    </row>
    <row r="11" spans="1:3" x14ac:dyDescent="0.25">
      <c r="A11" t="s">
        <v>36</v>
      </c>
      <c r="B11">
        <v>2</v>
      </c>
      <c r="C11">
        <v>0.74399999999999999</v>
      </c>
    </row>
    <row r="12" spans="1:3" x14ac:dyDescent="0.25">
      <c r="A12" t="s">
        <v>39</v>
      </c>
      <c r="B12">
        <v>2</v>
      </c>
      <c r="C12">
        <v>102.78400000000001</v>
      </c>
    </row>
    <row r="13" spans="1:3" x14ac:dyDescent="0.25">
      <c r="A13" t="s">
        <v>44</v>
      </c>
      <c r="B13">
        <v>2</v>
      </c>
      <c r="C13">
        <v>0.49299999999999999</v>
      </c>
    </row>
    <row r="14" spans="1:3" x14ac:dyDescent="0.25">
      <c r="A14" t="s">
        <v>64</v>
      </c>
      <c r="B14">
        <v>2</v>
      </c>
      <c r="C14">
        <v>0.57699999999999996</v>
      </c>
    </row>
    <row r="15" spans="1:3" x14ac:dyDescent="0.25">
      <c r="A15" t="s">
        <v>67</v>
      </c>
      <c r="B15">
        <v>2</v>
      </c>
      <c r="C15">
        <v>0.875</v>
      </c>
    </row>
    <row r="16" spans="1:3" x14ac:dyDescent="0.25">
      <c r="A16" t="s">
        <v>86</v>
      </c>
      <c r="B16">
        <v>2</v>
      </c>
      <c r="C16">
        <v>0.84299999999999997</v>
      </c>
    </row>
    <row r="17" spans="1:3" x14ac:dyDescent="0.25">
      <c r="A17" t="s">
        <v>98</v>
      </c>
      <c r="B17">
        <v>2</v>
      </c>
      <c r="C17">
        <v>1.8460000000000001</v>
      </c>
    </row>
    <row r="18" spans="1:3" x14ac:dyDescent="0.25">
      <c r="A18" t="s">
        <v>102</v>
      </c>
      <c r="B18">
        <v>2</v>
      </c>
      <c r="C18">
        <v>0.42899999999999999</v>
      </c>
    </row>
    <row r="19" spans="1:3" x14ac:dyDescent="0.25">
      <c r="A19" t="s">
        <v>108</v>
      </c>
      <c r="B19">
        <v>2</v>
      </c>
      <c r="C19">
        <v>1.351</v>
      </c>
    </row>
    <row r="20" spans="1:3" x14ac:dyDescent="0.25">
      <c r="A20" t="s">
        <v>131</v>
      </c>
      <c r="B20">
        <v>2</v>
      </c>
      <c r="C20">
        <v>3.5840000000000001</v>
      </c>
    </row>
    <row r="21" spans="1:3" x14ac:dyDescent="0.25">
      <c r="A21" t="s">
        <v>135</v>
      </c>
      <c r="B21">
        <v>2</v>
      </c>
      <c r="C21">
        <v>3.7480000000000002</v>
      </c>
    </row>
    <row r="22" spans="1:3" x14ac:dyDescent="0.25">
      <c r="A22" t="s">
        <v>3</v>
      </c>
      <c r="B22">
        <v>3</v>
      </c>
      <c r="C22">
        <v>0.254</v>
      </c>
    </row>
    <row r="23" spans="1:3" x14ac:dyDescent="0.25">
      <c r="A23" t="s">
        <v>6</v>
      </c>
      <c r="B23">
        <v>3</v>
      </c>
      <c r="C23">
        <v>0.58899999999999997</v>
      </c>
    </row>
    <row r="24" spans="1:3" x14ac:dyDescent="0.25">
      <c r="A24" t="s">
        <v>32</v>
      </c>
      <c r="B24">
        <v>3</v>
      </c>
      <c r="C24">
        <v>0.46100000000000002</v>
      </c>
    </row>
    <row r="25" spans="1:3" x14ac:dyDescent="0.25">
      <c r="A25" t="s">
        <v>47</v>
      </c>
      <c r="B25">
        <v>3</v>
      </c>
      <c r="C25">
        <v>0.73899999999999999</v>
      </c>
    </row>
    <row r="26" spans="1:3" x14ac:dyDescent="0.25">
      <c r="A26" t="s">
        <v>69</v>
      </c>
      <c r="B26">
        <v>3</v>
      </c>
      <c r="C26">
        <v>1.0920000000000001</v>
      </c>
    </row>
    <row r="27" spans="1:3" x14ac:dyDescent="0.25">
      <c r="A27" t="s">
        <v>79</v>
      </c>
      <c r="B27">
        <v>3</v>
      </c>
      <c r="C27">
        <v>4.1349999999999998</v>
      </c>
    </row>
    <row r="28" spans="1:3" x14ac:dyDescent="0.25">
      <c r="A28" t="s">
        <v>80</v>
      </c>
      <c r="B28">
        <v>3</v>
      </c>
      <c r="C28">
        <v>4.1740000000000004</v>
      </c>
    </row>
    <row r="29" spans="1:3" x14ac:dyDescent="0.25">
      <c r="A29" t="s">
        <v>83</v>
      </c>
      <c r="B29">
        <v>3</v>
      </c>
      <c r="C29">
        <v>0.58499999999999996</v>
      </c>
    </row>
    <row r="30" spans="1:3" x14ac:dyDescent="0.25">
      <c r="A30" t="s">
        <v>92</v>
      </c>
      <c r="B30">
        <v>3</v>
      </c>
      <c r="C30">
        <v>2.839</v>
      </c>
    </row>
    <row r="31" spans="1:3" x14ac:dyDescent="0.25">
      <c r="A31" t="s">
        <v>93</v>
      </c>
      <c r="B31">
        <v>3</v>
      </c>
      <c r="C31">
        <v>0.315</v>
      </c>
    </row>
    <row r="32" spans="1:3" x14ac:dyDescent="0.25">
      <c r="A32" t="s">
        <v>134</v>
      </c>
      <c r="B32">
        <v>3</v>
      </c>
      <c r="C32">
        <v>3.7240000000000002</v>
      </c>
    </row>
    <row r="33" spans="1:3" x14ac:dyDescent="0.25">
      <c r="A33" t="s">
        <v>139</v>
      </c>
      <c r="B33">
        <v>3</v>
      </c>
      <c r="C33">
        <v>4.1150000000000002</v>
      </c>
    </row>
    <row r="34" spans="1:3" x14ac:dyDescent="0.25">
      <c r="A34" t="s">
        <v>7</v>
      </c>
      <c r="B34">
        <v>4</v>
      </c>
      <c r="C34">
        <v>0.75</v>
      </c>
    </row>
    <row r="35" spans="1:3" x14ac:dyDescent="0.25">
      <c r="A35" t="s">
        <v>22</v>
      </c>
      <c r="B35">
        <v>4</v>
      </c>
      <c r="C35">
        <v>0.40500000000000003</v>
      </c>
    </row>
    <row r="36" spans="1:3" x14ac:dyDescent="0.25">
      <c r="A36" t="s">
        <v>31</v>
      </c>
      <c r="B36">
        <v>4</v>
      </c>
      <c r="C36">
        <v>0.34799999999999998</v>
      </c>
    </row>
    <row r="37" spans="1:3" x14ac:dyDescent="0.25">
      <c r="A37" t="s">
        <v>42</v>
      </c>
      <c r="B37">
        <v>4</v>
      </c>
      <c r="C37">
        <v>0.38300000000000001</v>
      </c>
    </row>
    <row r="38" spans="1:3" x14ac:dyDescent="0.25">
      <c r="A38" t="s">
        <v>55</v>
      </c>
      <c r="B38">
        <v>4</v>
      </c>
      <c r="C38">
        <v>3.855</v>
      </c>
    </row>
    <row r="39" spans="1:3" x14ac:dyDescent="0.25">
      <c r="A39" t="s">
        <v>82</v>
      </c>
      <c r="B39">
        <v>4</v>
      </c>
      <c r="C39">
        <v>0.36199999999999999</v>
      </c>
    </row>
    <row r="40" spans="1:3" x14ac:dyDescent="0.25">
      <c r="A40" t="s">
        <v>85</v>
      </c>
      <c r="B40">
        <v>4</v>
      </c>
      <c r="C40">
        <v>0.78200000000000003</v>
      </c>
    </row>
    <row r="41" spans="1:3" x14ac:dyDescent="0.25">
      <c r="A41" t="s">
        <v>99</v>
      </c>
      <c r="B41">
        <v>4</v>
      </c>
      <c r="C41">
        <v>1.893</v>
      </c>
    </row>
    <row r="42" spans="1:3" x14ac:dyDescent="0.25">
      <c r="A42" t="s">
        <v>103</v>
      </c>
      <c r="B42">
        <v>4</v>
      </c>
      <c r="C42">
        <v>0.64</v>
      </c>
    </row>
    <row r="43" spans="1:3" x14ac:dyDescent="0.25">
      <c r="A43" t="s">
        <v>105</v>
      </c>
      <c r="B43">
        <v>4</v>
      </c>
      <c r="C43">
        <v>0.94399999999999995</v>
      </c>
    </row>
    <row r="44" spans="1:3" x14ac:dyDescent="0.25">
      <c r="A44" t="s">
        <v>113</v>
      </c>
      <c r="B44">
        <v>4</v>
      </c>
      <c r="C44">
        <v>1.794</v>
      </c>
    </row>
    <row r="45" spans="1:3" x14ac:dyDescent="0.25">
      <c r="A45" t="s">
        <v>114</v>
      </c>
      <c r="B45">
        <v>4</v>
      </c>
      <c r="C45">
        <v>1.857</v>
      </c>
    </row>
    <row r="46" spans="1:3" x14ac:dyDescent="0.25">
      <c r="A46" t="s">
        <v>117</v>
      </c>
      <c r="B46">
        <v>4</v>
      </c>
      <c r="C46">
        <v>2.2320000000000002</v>
      </c>
    </row>
    <row r="47" spans="1:3" x14ac:dyDescent="0.25">
      <c r="A47" t="s">
        <v>118</v>
      </c>
      <c r="B47">
        <v>4</v>
      </c>
      <c r="C47">
        <v>2.2949999999999999</v>
      </c>
    </row>
    <row r="48" spans="1:3" x14ac:dyDescent="0.25">
      <c r="A48" t="s">
        <v>123</v>
      </c>
      <c r="B48">
        <v>4</v>
      </c>
      <c r="C48">
        <v>2.8690000000000002</v>
      </c>
    </row>
    <row r="49" spans="1:3" x14ac:dyDescent="0.25">
      <c r="A49" t="s">
        <v>137</v>
      </c>
      <c r="B49">
        <v>4</v>
      </c>
      <c r="C49">
        <v>4.032</v>
      </c>
    </row>
    <row r="50" spans="1:3" x14ac:dyDescent="0.25">
      <c r="A50" t="s">
        <v>138</v>
      </c>
      <c r="B50">
        <v>4</v>
      </c>
      <c r="C50">
        <v>4.0739999999999998</v>
      </c>
    </row>
    <row r="51" spans="1:3" x14ac:dyDescent="0.25">
      <c r="A51" t="s">
        <v>5</v>
      </c>
      <c r="B51">
        <v>5</v>
      </c>
      <c r="C51">
        <v>0.53600000000000003</v>
      </c>
    </row>
    <row r="52" spans="1:3" x14ac:dyDescent="0.25">
      <c r="A52" t="s">
        <v>10</v>
      </c>
      <c r="B52">
        <v>5</v>
      </c>
      <c r="C52">
        <v>0.55000000000000004</v>
      </c>
    </row>
    <row r="53" spans="1:3" x14ac:dyDescent="0.25">
      <c r="A53" t="s">
        <v>14</v>
      </c>
      <c r="B53">
        <v>5</v>
      </c>
      <c r="C53">
        <v>1.4650000000000001</v>
      </c>
    </row>
    <row r="54" spans="1:3" x14ac:dyDescent="0.25">
      <c r="A54" t="s">
        <v>17</v>
      </c>
      <c r="B54">
        <v>5</v>
      </c>
      <c r="C54">
        <v>1.7490000000000001</v>
      </c>
    </row>
    <row r="55" spans="1:3" x14ac:dyDescent="0.25">
      <c r="A55" t="s">
        <v>33</v>
      </c>
      <c r="B55">
        <v>5</v>
      </c>
      <c r="C55">
        <v>0.505</v>
      </c>
    </row>
    <row r="56" spans="1:3" x14ac:dyDescent="0.25">
      <c r="A56" t="s">
        <v>35</v>
      </c>
      <c r="B56">
        <v>5</v>
      </c>
      <c r="C56">
        <v>0.7</v>
      </c>
    </row>
    <row r="57" spans="1:3" x14ac:dyDescent="0.25">
      <c r="A57" t="s">
        <v>45</v>
      </c>
      <c r="B57">
        <v>5</v>
      </c>
      <c r="C57">
        <v>0.58499999999999996</v>
      </c>
    </row>
    <row r="58" spans="1:3" x14ac:dyDescent="0.25">
      <c r="A58" t="s">
        <v>49</v>
      </c>
      <c r="B58">
        <v>5</v>
      </c>
      <c r="C58">
        <v>1.0389999999999999</v>
      </c>
    </row>
    <row r="59" spans="1:3" x14ac:dyDescent="0.25">
      <c r="A59" t="s">
        <v>73</v>
      </c>
      <c r="B59">
        <v>5</v>
      </c>
      <c r="C59">
        <v>2.903</v>
      </c>
    </row>
    <row r="60" spans="1:3" x14ac:dyDescent="0.25">
      <c r="A60" t="s">
        <v>76</v>
      </c>
      <c r="B60">
        <v>5</v>
      </c>
      <c r="C60">
        <v>3.5179999999999998</v>
      </c>
    </row>
    <row r="61" spans="1:3" x14ac:dyDescent="0.25">
      <c r="A61" t="s">
        <v>96</v>
      </c>
      <c r="B61">
        <v>5</v>
      </c>
      <c r="C61">
        <v>1.7310000000000001</v>
      </c>
    </row>
    <row r="62" spans="1:3" x14ac:dyDescent="0.25">
      <c r="A62" t="s">
        <v>110</v>
      </c>
      <c r="B62">
        <v>5</v>
      </c>
      <c r="C62">
        <v>1.5509999999999999</v>
      </c>
    </row>
    <row r="63" spans="1:3" x14ac:dyDescent="0.25">
      <c r="A63" t="s">
        <v>133</v>
      </c>
      <c r="B63">
        <v>5</v>
      </c>
      <c r="C63">
        <v>3.6949999999999998</v>
      </c>
    </row>
    <row r="64" spans="1:3" x14ac:dyDescent="0.25">
      <c r="A64" t="s">
        <v>140</v>
      </c>
      <c r="B64">
        <v>5</v>
      </c>
      <c r="C64">
        <v>4.17</v>
      </c>
    </row>
    <row r="65" spans="1:3" x14ac:dyDescent="0.25">
      <c r="A65" t="s">
        <v>8</v>
      </c>
      <c r="B65">
        <v>6</v>
      </c>
      <c r="C65">
        <v>0.32400000000000001</v>
      </c>
    </row>
    <row r="66" spans="1:3" x14ac:dyDescent="0.25">
      <c r="A66" t="s">
        <v>11</v>
      </c>
      <c r="B66">
        <v>6</v>
      </c>
      <c r="C66">
        <v>0.78900000000000003</v>
      </c>
    </row>
    <row r="67" spans="1:3" x14ac:dyDescent="0.25">
      <c r="A67" t="s">
        <v>21</v>
      </c>
      <c r="B67">
        <v>6</v>
      </c>
      <c r="C67">
        <v>0.28100000000000003</v>
      </c>
    </row>
    <row r="68" spans="1:3" x14ac:dyDescent="0.25">
      <c r="A68" t="s">
        <v>23</v>
      </c>
      <c r="B68">
        <v>6</v>
      </c>
      <c r="C68">
        <v>0.46300000000000002</v>
      </c>
    </row>
    <row r="69" spans="1:3" x14ac:dyDescent="0.25">
      <c r="A69" t="s">
        <v>38</v>
      </c>
      <c r="B69">
        <v>6</v>
      </c>
      <c r="C69">
        <v>0.92300000000000004</v>
      </c>
    </row>
    <row r="70" spans="1:3" x14ac:dyDescent="0.25">
      <c r="A70" t="s">
        <v>41</v>
      </c>
      <c r="B70">
        <v>6</v>
      </c>
      <c r="C70">
        <v>0.31</v>
      </c>
    </row>
    <row r="71" spans="1:3" x14ac:dyDescent="0.25">
      <c r="A71" t="s">
        <v>43</v>
      </c>
      <c r="B71">
        <v>6</v>
      </c>
      <c r="C71">
        <v>0.46800000000000003</v>
      </c>
    </row>
    <row r="72" spans="1:3" x14ac:dyDescent="0.25">
      <c r="A72" t="s">
        <v>53</v>
      </c>
      <c r="B72">
        <v>6</v>
      </c>
      <c r="C72">
        <v>1.3879999999999999</v>
      </c>
    </row>
    <row r="73" spans="1:3" x14ac:dyDescent="0.25">
      <c r="A73" t="s">
        <v>62</v>
      </c>
      <c r="B73">
        <v>6</v>
      </c>
      <c r="C73">
        <v>0.45100000000000001</v>
      </c>
    </row>
    <row r="74" spans="1:3" x14ac:dyDescent="0.25">
      <c r="A74" t="s">
        <v>63</v>
      </c>
      <c r="B74">
        <v>6</v>
      </c>
      <c r="C74">
        <v>0.52500000000000002</v>
      </c>
    </row>
    <row r="75" spans="1:3" x14ac:dyDescent="0.25">
      <c r="A75" t="s">
        <v>68</v>
      </c>
      <c r="B75">
        <v>6</v>
      </c>
      <c r="C75">
        <v>1.0189999999999999</v>
      </c>
    </row>
    <row r="76" spans="1:3" x14ac:dyDescent="0.25">
      <c r="A76" t="s">
        <v>81</v>
      </c>
      <c r="B76">
        <v>6</v>
      </c>
      <c r="C76">
        <v>0.28699999999999998</v>
      </c>
    </row>
    <row r="77" spans="1:3" x14ac:dyDescent="0.25">
      <c r="A77" t="s">
        <v>88</v>
      </c>
      <c r="B77">
        <v>6</v>
      </c>
      <c r="C77">
        <v>2.0569999999999999</v>
      </c>
    </row>
    <row r="78" spans="1:3" x14ac:dyDescent="0.25">
      <c r="A78" t="s">
        <v>89</v>
      </c>
      <c r="B78">
        <v>6</v>
      </c>
      <c r="C78">
        <v>2.4300000000000002</v>
      </c>
    </row>
    <row r="79" spans="1:3" x14ac:dyDescent="0.25">
      <c r="A79" t="s">
        <v>100</v>
      </c>
      <c r="B79">
        <v>6</v>
      </c>
      <c r="C79">
        <v>0.29899999999999999</v>
      </c>
    </row>
    <row r="80" spans="1:3" x14ac:dyDescent="0.25">
      <c r="A80" t="s">
        <v>107</v>
      </c>
      <c r="B80">
        <v>6</v>
      </c>
      <c r="C80">
        <v>1.3089999999999999</v>
      </c>
    </row>
    <row r="81" spans="1:3" x14ac:dyDescent="0.25">
      <c r="A81" t="s">
        <v>111</v>
      </c>
      <c r="B81">
        <v>6</v>
      </c>
      <c r="C81">
        <v>1.659</v>
      </c>
    </row>
    <row r="82" spans="1:3" x14ac:dyDescent="0.25">
      <c r="A82" t="s">
        <v>112</v>
      </c>
      <c r="B82">
        <v>6</v>
      </c>
      <c r="C82">
        <v>1.7370000000000001</v>
      </c>
    </row>
    <row r="83" spans="1:3" x14ac:dyDescent="0.25">
      <c r="A83" t="s">
        <v>124</v>
      </c>
      <c r="B83">
        <v>6</v>
      </c>
      <c r="C83">
        <v>2.931</v>
      </c>
    </row>
    <row r="84" spans="1:3" x14ac:dyDescent="0.25">
      <c r="A84" t="s">
        <v>136</v>
      </c>
      <c r="B84">
        <v>6</v>
      </c>
      <c r="C84">
        <v>3.9940000000000002</v>
      </c>
    </row>
    <row r="85" spans="1:3" x14ac:dyDescent="0.25">
      <c r="A85" t="s">
        <v>15</v>
      </c>
      <c r="B85">
        <v>7</v>
      </c>
      <c r="C85">
        <v>1.5920000000000001</v>
      </c>
    </row>
    <row r="86" spans="1:3" x14ac:dyDescent="0.25">
      <c r="A86" t="s">
        <v>25</v>
      </c>
      <c r="B86">
        <v>7</v>
      </c>
      <c r="C86">
        <v>0.68400000000000005</v>
      </c>
    </row>
    <row r="87" spans="1:3" x14ac:dyDescent="0.25">
      <c r="A87" t="s">
        <v>37</v>
      </c>
      <c r="B87">
        <v>7</v>
      </c>
      <c r="C87">
        <v>0.85799999999999998</v>
      </c>
    </row>
    <row r="88" spans="1:3" x14ac:dyDescent="0.25">
      <c r="A88" t="s">
        <v>54</v>
      </c>
      <c r="B88">
        <v>7</v>
      </c>
      <c r="C88">
        <v>1.498</v>
      </c>
    </row>
    <row r="89" spans="1:3" x14ac:dyDescent="0.25">
      <c r="A89" t="s">
        <v>65</v>
      </c>
      <c r="B89">
        <v>7</v>
      </c>
      <c r="C89">
        <v>0.66100000000000003</v>
      </c>
    </row>
    <row r="90" spans="1:3" x14ac:dyDescent="0.25">
      <c r="A90" t="s">
        <v>97</v>
      </c>
      <c r="B90">
        <v>7</v>
      </c>
      <c r="C90">
        <v>1.774</v>
      </c>
    </row>
    <row r="91" spans="1:3" x14ac:dyDescent="0.25">
      <c r="A91" t="s">
        <v>101</v>
      </c>
      <c r="B91">
        <v>7</v>
      </c>
      <c r="C91">
        <v>0.39200000000000002</v>
      </c>
    </row>
    <row r="92" spans="1:3" x14ac:dyDescent="0.25">
      <c r="A92" t="s">
        <v>109</v>
      </c>
      <c r="B92">
        <v>7</v>
      </c>
      <c r="C92">
        <v>1.4990000000000001</v>
      </c>
    </row>
    <row r="93" spans="1:3" x14ac:dyDescent="0.25">
      <c r="A93" t="s">
        <v>119</v>
      </c>
      <c r="B93">
        <v>7</v>
      </c>
      <c r="C93">
        <v>2.339</v>
      </c>
    </row>
    <row r="94" spans="1:3" x14ac:dyDescent="0.25">
      <c r="A94" t="s">
        <v>129</v>
      </c>
      <c r="B94">
        <v>7</v>
      </c>
      <c r="C94">
        <v>3.4550000000000001</v>
      </c>
    </row>
    <row r="95" spans="1:3" x14ac:dyDescent="0.25">
      <c r="A95" t="s">
        <v>130</v>
      </c>
      <c r="B95">
        <v>7</v>
      </c>
      <c r="C95">
        <v>3.5379999999999998</v>
      </c>
    </row>
    <row r="96" spans="1:3" x14ac:dyDescent="0.25">
      <c r="A96" t="s">
        <v>4</v>
      </c>
      <c r="B96">
        <v>8</v>
      </c>
      <c r="C96">
        <v>0.42799999999999999</v>
      </c>
    </row>
    <row r="97" spans="1:3" x14ac:dyDescent="0.25">
      <c r="A97" t="s">
        <v>30</v>
      </c>
      <c r="B97">
        <v>8</v>
      </c>
      <c r="C97">
        <v>1.7470000000000001</v>
      </c>
    </row>
    <row r="98" spans="1:3" x14ac:dyDescent="0.25">
      <c r="A98" t="s">
        <v>57</v>
      </c>
      <c r="B98">
        <v>8</v>
      </c>
      <c r="C98">
        <v>4.0629999999999997</v>
      </c>
    </row>
    <row r="99" spans="1:3" x14ac:dyDescent="0.25">
      <c r="A99" t="s">
        <v>60</v>
      </c>
      <c r="B99">
        <v>8</v>
      </c>
      <c r="C99">
        <v>4.9379999999999997</v>
      </c>
    </row>
    <row r="100" spans="1:3" x14ac:dyDescent="0.25">
      <c r="A100" t="s">
        <v>61</v>
      </c>
      <c r="B100">
        <v>8</v>
      </c>
      <c r="C100">
        <v>0.34200000000000003</v>
      </c>
    </row>
    <row r="101" spans="1:3" x14ac:dyDescent="0.25">
      <c r="A101" t="s">
        <v>71</v>
      </c>
      <c r="B101">
        <v>8</v>
      </c>
      <c r="C101">
        <v>1.216</v>
      </c>
    </row>
    <row r="102" spans="1:3" x14ac:dyDescent="0.25">
      <c r="A102" t="s">
        <v>90</v>
      </c>
      <c r="B102">
        <v>8</v>
      </c>
      <c r="C102">
        <v>2.484</v>
      </c>
    </row>
    <row r="103" spans="1:3" x14ac:dyDescent="0.25">
      <c r="A103" t="s">
        <v>104</v>
      </c>
      <c r="B103">
        <v>8</v>
      </c>
      <c r="C103">
        <v>0.88100000000000001</v>
      </c>
    </row>
    <row r="104" spans="1:3" x14ac:dyDescent="0.25">
      <c r="A104" t="s">
        <v>115</v>
      </c>
      <c r="B104">
        <v>8</v>
      </c>
      <c r="C104">
        <v>1.958</v>
      </c>
    </row>
    <row r="105" spans="1:3" x14ac:dyDescent="0.25">
      <c r="A105" t="s">
        <v>127</v>
      </c>
      <c r="B105">
        <v>8</v>
      </c>
      <c r="C105">
        <v>3.202</v>
      </c>
    </row>
    <row r="106" spans="1:3" x14ac:dyDescent="0.25">
      <c r="A106" t="s">
        <v>128</v>
      </c>
      <c r="B106">
        <v>8</v>
      </c>
      <c r="C106">
        <v>3.3690000000000002</v>
      </c>
    </row>
    <row r="107" spans="1:3" x14ac:dyDescent="0.25">
      <c r="A107" t="s">
        <v>132</v>
      </c>
      <c r="B107">
        <v>8</v>
      </c>
      <c r="C107">
        <v>3.6629999999999998</v>
      </c>
    </row>
    <row r="108" spans="1:3" x14ac:dyDescent="0.25">
      <c r="A108" t="s">
        <v>143</v>
      </c>
      <c r="B108">
        <v>8</v>
      </c>
      <c r="C108">
        <v>4.5389999999999997</v>
      </c>
    </row>
    <row r="109" spans="1:3" x14ac:dyDescent="0.25">
      <c r="A109" t="s">
        <v>24</v>
      </c>
      <c r="B109">
        <v>9</v>
      </c>
      <c r="C109">
        <v>0.628</v>
      </c>
    </row>
    <row r="110" spans="1:3" x14ac:dyDescent="0.25">
      <c r="A110" t="s">
        <v>51</v>
      </c>
      <c r="B110">
        <v>9</v>
      </c>
      <c r="C110">
        <v>0.34</v>
      </c>
    </row>
    <row r="111" spans="1:3" x14ac:dyDescent="0.25">
      <c r="A111" t="s">
        <v>78</v>
      </c>
      <c r="B111">
        <v>9</v>
      </c>
      <c r="C111">
        <v>4.0970000000000004</v>
      </c>
    </row>
    <row r="112" spans="1:3" x14ac:dyDescent="0.25">
      <c r="A112" t="s">
        <v>91</v>
      </c>
      <c r="B112">
        <v>9</v>
      </c>
      <c r="C112">
        <v>2.6320000000000001</v>
      </c>
    </row>
    <row r="113" spans="1:3" x14ac:dyDescent="0.25">
      <c r="A113" t="s">
        <v>125</v>
      </c>
      <c r="B113">
        <v>9</v>
      </c>
      <c r="C113">
        <v>3.044</v>
      </c>
    </row>
    <row r="114" spans="1:3" x14ac:dyDescent="0.25">
      <c r="A114" t="s">
        <v>18</v>
      </c>
      <c r="B114">
        <v>10</v>
      </c>
      <c r="C114">
        <v>1.8440000000000001</v>
      </c>
    </row>
    <row r="115" spans="1:3" x14ac:dyDescent="0.25">
      <c r="A115" t="s">
        <v>27</v>
      </c>
      <c r="B115">
        <v>10</v>
      </c>
      <c r="C115">
        <v>1.1890000000000001</v>
      </c>
    </row>
    <row r="116" spans="1:3" x14ac:dyDescent="0.25">
      <c r="A116" t="s">
        <v>12</v>
      </c>
      <c r="B116">
        <v>11</v>
      </c>
      <c r="C116">
        <v>0.86299999999999999</v>
      </c>
    </row>
    <row r="117" spans="1:3" x14ac:dyDescent="0.25">
      <c r="A117" t="s">
        <v>48</v>
      </c>
      <c r="B117">
        <v>11</v>
      </c>
      <c r="C117">
        <v>0.995</v>
      </c>
    </row>
    <row r="118" spans="1:3" x14ac:dyDescent="0.25">
      <c r="A118" t="s">
        <v>58</v>
      </c>
      <c r="B118">
        <v>11</v>
      </c>
      <c r="C118">
        <v>4.2130000000000001</v>
      </c>
    </row>
    <row r="119" spans="1:3" x14ac:dyDescent="0.25">
      <c r="A119" t="s">
        <v>66</v>
      </c>
      <c r="B119">
        <v>11</v>
      </c>
      <c r="C119">
        <v>0.77700000000000002</v>
      </c>
    </row>
    <row r="120" spans="1:3" x14ac:dyDescent="0.25">
      <c r="A120" t="s">
        <v>26</v>
      </c>
      <c r="B120">
        <v>12</v>
      </c>
      <c r="C120">
        <v>1.0629999999999999</v>
      </c>
    </row>
    <row r="121" spans="1:3" x14ac:dyDescent="0.25">
      <c r="A121" t="s">
        <v>28</v>
      </c>
      <c r="B121">
        <v>12</v>
      </c>
      <c r="C121">
        <v>1.476</v>
      </c>
    </row>
    <row r="122" spans="1:3" x14ac:dyDescent="0.25">
      <c r="A122" t="s">
        <v>46</v>
      </c>
      <c r="B122">
        <v>12</v>
      </c>
      <c r="C122">
        <v>0.70399999999999996</v>
      </c>
    </row>
    <row r="123" spans="1:3" x14ac:dyDescent="0.25">
      <c r="A123" t="s">
        <v>77</v>
      </c>
      <c r="B123">
        <v>12</v>
      </c>
      <c r="C123">
        <v>4.0270000000000001</v>
      </c>
    </row>
    <row r="124" spans="1:3" x14ac:dyDescent="0.25">
      <c r="A124" t="s">
        <v>75</v>
      </c>
      <c r="B124">
        <v>13</v>
      </c>
      <c r="C124">
        <v>3.44</v>
      </c>
    </row>
    <row r="125" spans="1:3" x14ac:dyDescent="0.25">
      <c r="A125" t="s">
        <v>9</v>
      </c>
      <c r="B125">
        <v>14</v>
      </c>
      <c r="C125">
        <v>0.35299999999999998</v>
      </c>
    </row>
    <row r="126" spans="1:3" x14ac:dyDescent="0.25">
      <c r="A126" t="s">
        <v>50</v>
      </c>
      <c r="B126">
        <v>14</v>
      </c>
      <c r="C126">
        <v>1.3240000000000001</v>
      </c>
    </row>
    <row r="127" spans="1:3" x14ac:dyDescent="0.25">
      <c r="A127" t="s">
        <v>84</v>
      </c>
      <c r="B127">
        <v>14</v>
      </c>
      <c r="C127">
        <v>0.73099999999999998</v>
      </c>
    </row>
    <row r="128" spans="1:3" x14ac:dyDescent="0.25">
      <c r="A128" t="s">
        <v>126</v>
      </c>
      <c r="B128">
        <v>14</v>
      </c>
      <c r="C128">
        <v>3.1469999999999998</v>
      </c>
    </row>
    <row r="129" spans="1:3" x14ac:dyDescent="0.25">
      <c r="A129" t="s">
        <v>142</v>
      </c>
      <c r="B129">
        <v>15</v>
      </c>
      <c r="C129">
        <v>4.4939999999999998</v>
      </c>
    </row>
    <row r="130" spans="1:3" x14ac:dyDescent="0.25">
      <c r="A130" t="s">
        <v>34</v>
      </c>
      <c r="B130">
        <v>16</v>
      </c>
      <c r="C130">
        <v>0.56399999999999995</v>
      </c>
    </row>
    <row r="131" spans="1:3" x14ac:dyDescent="0.25">
      <c r="A131" t="s">
        <v>95</v>
      </c>
      <c r="B131">
        <v>16</v>
      </c>
      <c r="C131">
        <v>1.647</v>
      </c>
    </row>
    <row r="132" spans="1:3" x14ac:dyDescent="0.25">
      <c r="A132" t="s">
        <v>20</v>
      </c>
      <c r="B132">
        <v>17</v>
      </c>
      <c r="C132">
        <v>39.517000000000003</v>
      </c>
    </row>
    <row r="133" spans="1:3" x14ac:dyDescent="0.25">
      <c r="A133" t="s">
        <v>29</v>
      </c>
      <c r="B133">
        <v>17</v>
      </c>
      <c r="C133">
        <v>1.6140000000000001</v>
      </c>
    </row>
    <row r="134" spans="1:3" x14ac:dyDescent="0.25">
      <c r="A134" t="s">
        <v>116</v>
      </c>
      <c r="B134">
        <v>17</v>
      </c>
      <c r="C134">
        <v>2.1389999999999998</v>
      </c>
    </row>
    <row r="135" spans="1:3" x14ac:dyDescent="0.25">
      <c r="A135" t="s">
        <v>141</v>
      </c>
      <c r="B135">
        <v>17</v>
      </c>
      <c r="C135">
        <v>4.38</v>
      </c>
    </row>
    <row r="136" spans="1:3" x14ac:dyDescent="0.25">
      <c r="A136" t="s">
        <v>72</v>
      </c>
      <c r="B136">
        <v>18</v>
      </c>
      <c r="C136">
        <v>2.859</v>
      </c>
    </row>
    <row r="137" spans="1:3" x14ac:dyDescent="0.25">
      <c r="A137" t="s">
        <v>74</v>
      </c>
      <c r="B137">
        <v>22</v>
      </c>
      <c r="C137">
        <v>3.32</v>
      </c>
    </row>
    <row r="138" spans="1:3" x14ac:dyDescent="0.25">
      <c r="A138" t="s">
        <v>120</v>
      </c>
      <c r="B138">
        <v>25</v>
      </c>
      <c r="C138">
        <v>2.629</v>
      </c>
    </row>
    <row r="139" spans="1:3" x14ac:dyDescent="0.25">
      <c r="A139" t="s">
        <v>13</v>
      </c>
      <c r="B139">
        <v>26</v>
      </c>
      <c r="C139">
        <v>1.4119999999999999</v>
      </c>
    </row>
    <row r="140" spans="1:3" x14ac:dyDescent="0.25">
      <c r="A140" t="s">
        <v>59</v>
      </c>
      <c r="B140">
        <v>35</v>
      </c>
      <c r="C140">
        <v>4.8499999999999996</v>
      </c>
    </row>
    <row r="141" spans="1:3" x14ac:dyDescent="0.25">
      <c r="A141" t="s">
        <v>52</v>
      </c>
      <c r="B141">
        <v>74</v>
      </c>
      <c r="C141">
        <v>1.3</v>
      </c>
    </row>
    <row r="142" spans="1:3" x14ac:dyDescent="0.25">
      <c r="A142" t="s">
        <v>19</v>
      </c>
      <c r="B142">
        <v>241</v>
      </c>
      <c r="C142">
        <v>30.847000000000001</v>
      </c>
    </row>
  </sheetData>
  <sortState ref="A2:C142">
    <sortCondition ref="B2:B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70" zoomScale="120" zoomScaleNormal="120" workbookViewId="0">
      <selection activeCell="A94" sqref="A94:C94"/>
    </sheetView>
  </sheetViews>
  <sheetFormatPr defaultRowHeight="15" x14ac:dyDescent="0.25"/>
  <cols>
    <col min="1" max="1" width="18.85546875" customWidth="1"/>
    <col min="2" max="2" width="15.5703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156</v>
      </c>
      <c r="B2">
        <v>0</v>
      </c>
      <c r="C2">
        <v>7.9630000000000001</v>
      </c>
    </row>
    <row r="3" spans="1:3" x14ac:dyDescent="0.25">
      <c r="A3" t="s">
        <v>196</v>
      </c>
      <c r="B3">
        <v>0</v>
      </c>
      <c r="C3">
        <v>0.999</v>
      </c>
    </row>
    <row r="4" spans="1:3" x14ac:dyDescent="0.25">
      <c r="A4" t="s">
        <v>172</v>
      </c>
      <c r="B4">
        <v>3</v>
      </c>
      <c r="C4">
        <v>218.08099999999999</v>
      </c>
    </row>
    <row r="5" spans="1:3" x14ac:dyDescent="0.25">
      <c r="A5" t="s">
        <v>173</v>
      </c>
      <c r="B5">
        <v>4</v>
      </c>
      <c r="C5">
        <v>218.607</v>
      </c>
    </row>
    <row r="6" spans="1:3" x14ac:dyDescent="0.25">
      <c r="A6" t="s">
        <v>192</v>
      </c>
      <c r="B6">
        <v>4</v>
      </c>
      <c r="C6">
        <v>2.754</v>
      </c>
    </row>
    <row r="7" spans="1:3" x14ac:dyDescent="0.25">
      <c r="A7" t="s">
        <v>202</v>
      </c>
      <c r="B7">
        <v>4</v>
      </c>
      <c r="C7">
        <v>1.7190000000000001</v>
      </c>
    </row>
    <row r="8" spans="1:3" x14ac:dyDescent="0.25">
      <c r="A8" t="s">
        <v>217</v>
      </c>
      <c r="B8">
        <v>4</v>
      </c>
      <c r="C8">
        <v>430.79</v>
      </c>
    </row>
    <row r="9" spans="1:3" x14ac:dyDescent="0.25">
      <c r="A9" t="s">
        <v>152</v>
      </c>
      <c r="B9">
        <v>5</v>
      </c>
      <c r="C9">
        <v>7.3380000000000001</v>
      </c>
    </row>
    <row r="10" spans="1:3" x14ac:dyDescent="0.25">
      <c r="A10" t="s">
        <v>167</v>
      </c>
      <c r="B10">
        <v>5</v>
      </c>
      <c r="C10">
        <v>201.70099999999999</v>
      </c>
    </row>
    <row r="11" spans="1:3" x14ac:dyDescent="0.25">
      <c r="A11" t="s">
        <v>191</v>
      </c>
      <c r="B11">
        <v>5</v>
      </c>
      <c r="C11">
        <v>557.91399999999999</v>
      </c>
    </row>
    <row r="12" spans="1:3" x14ac:dyDescent="0.25">
      <c r="A12" t="s">
        <v>222</v>
      </c>
      <c r="B12">
        <v>5</v>
      </c>
      <c r="C12">
        <v>2.0670000000000002</v>
      </c>
    </row>
    <row r="13" spans="1:3" x14ac:dyDescent="0.25">
      <c r="A13" t="s">
        <v>144</v>
      </c>
      <c r="B13">
        <v>6</v>
      </c>
      <c r="C13">
        <v>0.34799999999999998</v>
      </c>
    </row>
    <row r="14" spans="1:3" x14ac:dyDescent="0.25">
      <c r="A14" t="s">
        <v>146</v>
      </c>
      <c r="B14">
        <v>6</v>
      </c>
      <c r="C14">
        <v>0.91200000000000003</v>
      </c>
    </row>
    <row r="15" spans="1:3" x14ac:dyDescent="0.25">
      <c r="A15" t="s">
        <v>178</v>
      </c>
      <c r="B15">
        <v>6</v>
      </c>
      <c r="C15">
        <v>220.22300000000001</v>
      </c>
    </row>
    <row r="16" spans="1:3" x14ac:dyDescent="0.25">
      <c r="A16" t="s">
        <v>190</v>
      </c>
      <c r="B16">
        <v>6</v>
      </c>
      <c r="C16">
        <v>557.846</v>
      </c>
    </row>
    <row r="17" spans="1:3" x14ac:dyDescent="0.25">
      <c r="A17" t="s">
        <v>149</v>
      </c>
      <c r="B17">
        <v>7</v>
      </c>
      <c r="C17">
        <v>2.7</v>
      </c>
    </row>
    <row r="18" spans="1:3" x14ac:dyDescent="0.25">
      <c r="A18" t="s">
        <v>170</v>
      </c>
      <c r="B18">
        <v>7</v>
      </c>
      <c r="C18">
        <v>202.22900000000001</v>
      </c>
    </row>
    <row r="19" spans="1:3" x14ac:dyDescent="0.25">
      <c r="A19" t="s">
        <v>229</v>
      </c>
      <c r="B19">
        <v>7</v>
      </c>
      <c r="C19">
        <v>1.88</v>
      </c>
    </row>
    <row r="20" spans="1:3" x14ac:dyDescent="0.25">
      <c r="A20" t="s">
        <v>162</v>
      </c>
      <c r="B20">
        <v>8</v>
      </c>
      <c r="C20">
        <v>9.1470000000000002</v>
      </c>
    </row>
    <row r="21" spans="1:3" x14ac:dyDescent="0.25">
      <c r="A21" t="s">
        <v>166</v>
      </c>
      <c r="B21">
        <v>8</v>
      </c>
      <c r="C21">
        <v>201.298</v>
      </c>
    </row>
    <row r="22" spans="1:3" x14ac:dyDescent="0.25">
      <c r="A22" t="s">
        <v>187</v>
      </c>
      <c r="B22">
        <v>8</v>
      </c>
      <c r="C22">
        <v>390.74200000000002</v>
      </c>
    </row>
    <row r="23" spans="1:3" x14ac:dyDescent="0.25">
      <c r="A23" t="s">
        <v>189</v>
      </c>
      <c r="B23">
        <v>8</v>
      </c>
      <c r="C23">
        <v>557.57899999999995</v>
      </c>
    </row>
    <row r="24" spans="1:3" x14ac:dyDescent="0.25">
      <c r="A24" t="s">
        <v>195</v>
      </c>
      <c r="B24">
        <v>8</v>
      </c>
      <c r="C24">
        <v>0.876</v>
      </c>
    </row>
    <row r="25" spans="1:3" x14ac:dyDescent="0.25">
      <c r="A25" t="s">
        <v>199</v>
      </c>
      <c r="B25">
        <v>8</v>
      </c>
      <c r="C25">
        <v>2.879</v>
      </c>
    </row>
    <row r="26" spans="1:3" x14ac:dyDescent="0.25">
      <c r="A26" t="s">
        <v>201</v>
      </c>
      <c r="B26">
        <v>8</v>
      </c>
      <c r="C26">
        <v>1.611</v>
      </c>
    </row>
    <row r="27" spans="1:3" x14ac:dyDescent="0.25">
      <c r="A27" t="s">
        <v>203</v>
      </c>
      <c r="B27">
        <v>8</v>
      </c>
      <c r="C27">
        <v>185.17599999999999</v>
      </c>
    </row>
    <row r="28" spans="1:3" x14ac:dyDescent="0.25">
      <c r="A28" t="s">
        <v>204</v>
      </c>
      <c r="B28">
        <v>8</v>
      </c>
      <c r="C28">
        <v>366.12799999999999</v>
      </c>
    </row>
    <row r="29" spans="1:3" x14ac:dyDescent="0.25">
      <c r="A29" t="s">
        <v>205</v>
      </c>
      <c r="B29">
        <v>8</v>
      </c>
      <c r="C29">
        <v>549.08500000000004</v>
      </c>
    </row>
    <row r="30" spans="1:3" x14ac:dyDescent="0.25">
      <c r="A30" t="s">
        <v>215</v>
      </c>
      <c r="B30">
        <v>8</v>
      </c>
      <c r="C30">
        <v>217.31399999999999</v>
      </c>
    </row>
    <row r="31" spans="1:3" x14ac:dyDescent="0.25">
      <c r="A31" t="s">
        <v>216</v>
      </c>
      <c r="B31">
        <v>8</v>
      </c>
      <c r="C31">
        <v>430.65199999999999</v>
      </c>
    </row>
    <row r="32" spans="1:3" x14ac:dyDescent="0.25">
      <c r="A32" t="s">
        <v>208</v>
      </c>
      <c r="B32">
        <v>9</v>
      </c>
      <c r="C32">
        <v>553.65599999999995</v>
      </c>
    </row>
    <row r="33" spans="1:3" x14ac:dyDescent="0.25">
      <c r="A33" t="s">
        <v>228</v>
      </c>
      <c r="B33">
        <v>9</v>
      </c>
      <c r="C33">
        <v>1.625</v>
      </c>
    </row>
    <row r="34" spans="1:3" x14ac:dyDescent="0.25">
      <c r="A34" t="s">
        <v>154</v>
      </c>
      <c r="B34">
        <v>10</v>
      </c>
      <c r="C34">
        <v>7.7240000000000002</v>
      </c>
    </row>
    <row r="35" spans="1:3" x14ac:dyDescent="0.25">
      <c r="A35" t="s">
        <v>161</v>
      </c>
      <c r="B35">
        <v>10</v>
      </c>
      <c r="C35">
        <v>8.9629999999999992</v>
      </c>
    </row>
    <row r="36" spans="1:3" x14ac:dyDescent="0.25">
      <c r="A36" t="s">
        <v>169</v>
      </c>
      <c r="B36">
        <v>10</v>
      </c>
      <c r="C36">
        <v>202.13</v>
      </c>
    </row>
    <row r="37" spans="1:3" x14ac:dyDescent="0.25">
      <c r="A37" t="s">
        <v>171</v>
      </c>
      <c r="B37">
        <v>10</v>
      </c>
      <c r="C37">
        <v>202.42500000000001</v>
      </c>
    </row>
    <row r="38" spans="1:3" x14ac:dyDescent="0.25">
      <c r="A38" t="s">
        <v>180</v>
      </c>
      <c r="B38">
        <v>10</v>
      </c>
      <c r="C38">
        <v>220.52600000000001</v>
      </c>
    </row>
    <row r="39" spans="1:3" x14ac:dyDescent="0.25">
      <c r="A39" t="s">
        <v>219</v>
      </c>
      <c r="B39">
        <v>10</v>
      </c>
      <c r="C39">
        <v>0.46200000000000002</v>
      </c>
    </row>
    <row r="40" spans="1:3" x14ac:dyDescent="0.25">
      <c r="A40" t="s">
        <v>150</v>
      </c>
      <c r="B40">
        <v>11</v>
      </c>
      <c r="C40">
        <v>2.972</v>
      </c>
    </row>
    <row r="41" spans="1:3" x14ac:dyDescent="0.25">
      <c r="A41" t="s">
        <v>157</v>
      </c>
      <c r="B41">
        <v>11</v>
      </c>
      <c r="C41">
        <v>8.0749999999999993</v>
      </c>
    </row>
    <row r="42" spans="1:3" x14ac:dyDescent="0.25">
      <c r="A42" t="s">
        <v>223</v>
      </c>
      <c r="B42">
        <v>11</v>
      </c>
      <c r="C42">
        <v>2.4929999999999999</v>
      </c>
    </row>
    <row r="43" spans="1:3" x14ac:dyDescent="0.25">
      <c r="A43" t="s">
        <v>230</v>
      </c>
      <c r="B43">
        <v>11</v>
      </c>
      <c r="C43">
        <v>1.9770000000000001</v>
      </c>
    </row>
    <row r="44" spans="1:3" x14ac:dyDescent="0.25">
      <c r="A44" t="s">
        <v>159</v>
      </c>
      <c r="B44">
        <v>12</v>
      </c>
      <c r="C44">
        <v>8.5190000000000001</v>
      </c>
    </row>
    <row r="45" spans="1:3" x14ac:dyDescent="0.25">
      <c r="A45" t="s">
        <v>164</v>
      </c>
      <c r="B45">
        <v>12</v>
      </c>
      <c r="C45">
        <v>9.4420000000000002</v>
      </c>
    </row>
    <row r="46" spans="1:3" x14ac:dyDescent="0.25">
      <c r="A46" t="s">
        <v>182</v>
      </c>
      <c r="B46">
        <v>12</v>
      </c>
      <c r="C46">
        <v>220.876</v>
      </c>
    </row>
    <row r="47" spans="1:3" x14ac:dyDescent="0.25">
      <c r="A47" t="s">
        <v>151</v>
      </c>
      <c r="B47">
        <v>13</v>
      </c>
      <c r="C47">
        <v>3.4020000000000001</v>
      </c>
    </row>
    <row r="48" spans="1:3" x14ac:dyDescent="0.25">
      <c r="A48" t="s">
        <v>147</v>
      </c>
      <c r="B48">
        <v>14</v>
      </c>
      <c r="C48">
        <v>2.0230000000000001</v>
      </c>
    </row>
    <row r="49" spans="1:3" x14ac:dyDescent="0.25">
      <c r="A49" t="s">
        <v>148</v>
      </c>
      <c r="B49">
        <v>14</v>
      </c>
      <c r="C49">
        <v>2.5880000000000001</v>
      </c>
    </row>
    <row r="50" spans="1:3" x14ac:dyDescent="0.25">
      <c r="A50" t="s">
        <v>168</v>
      </c>
      <c r="B50">
        <v>14</v>
      </c>
      <c r="C50">
        <v>202.035</v>
      </c>
    </row>
    <row r="51" spans="1:3" x14ac:dyDescent="0.25">
      <c r="A51" t="s">
        <v>184</v>
      </c>
      <c r="B51">
        <v>14</v>
      </c>
      <c r="C51">
        <v>222.58699999999999</v>
      </c>
    </row>
    <row r="52" spans="1:3" x14ac:dyDescent="0.25">
      <c r="A52" t="s">
        <v>185</v>
      </c>
      <c r="B52">
        <v>14</v>
      </c>
      <c r="C52">
        <v>222.727</v>
      </c>
    </row>
    <row r="53" spans="1:3" x14ac:dyDescent="0.25">
      <c r="A53" t="s">
        <v>231</v>
      </c>
      <c r="B53">
        <v>14</v>
      </c>
      <c r="C53">
        <v>3.5640000000000001</v>
      </c>
    </row>
    <row r="54" spans="1:3" x14ac:dyDescent="0.25">
      <c r="A54" t="s">
        <v>176</v>
      </c>
      <c r="B54">
        <v>15</v>
      </c>
      <c r="C54">
        <v>219.78899999999999</v>
      </c>
    </row>
    <row r="55" spans="1:3" x14ac:dyDescent="0.25">
      <c r="A55" t="s">
        <v>177</v>
      </c>
      <c r="B55">
        <v>15</v>
      </c>
      <c r="C55">
        <v>219.94800000000001</v>
      </c>
    </row>
    <row r="56" spans="1:3" x14ac:dyDescent="0.25">
      <c r="A56" t="s">
        <v>179</v>
      </c>
      <c r="B56">
        <v>15</v>
      </c>
      <c r="C56">
        <v>220.452</v>
      </c>
    </row>
    <row r="57" spans="1:3" x14ac:dyDescent="0.25">
      <c r="A57" t="s">
        <v>210</v>
      </c>
      <c r="B57">
        <v>15</v>
      </c>
      <c r="C57">
        <v>0.48399999999999999</v>
      </c>
    </row>
    <row r="58" spans="1:3" x14ac:dyDescent="0.25">
      <c r="A58" t="s">
        <v>145</v>
      </c>
      <c r="B58">
        <v>16</v>
      </c>
      <c r="C58">
        <v>0.83</v>
      </c>
    </row>
    <row r="59" spans="1:3" x14ac:dyDescent="0.25">
      <c r="A59" t="s">
        <v>211</v>
      </c>
      <c r="B59">
        <v>16</v>
      </c>
      <c r="C59">
        <v>2.6909999999999998</v>
      </c>
    </row>
    <row r="60" spans="1:3" x14ac:dyDescent="0.25">
      <c r="A60" t="s">
        <v>224</v>
      </c>
      <c r="B60">
        <v>16</v>
      </c>
      <c r="C60">
        <v>3.1429999999999998</v>
      </c>
    </row>
    <row r="61" spans="1:3" x14ac:dyDescent="0.25">
      <c r="A61" t="s">
        <v>153</v>
      </c>
      <c r="B61">
        <v>18</v>
      </c>
      <c r="C61">
        <v>7.6150000000000002</v>
      </c>
    </row>
    <row r="62" spans="1:3" x14ac:dyDescent="0.25">
      <c r="A62" t="s">
        <v>207</v>
      </c>
      <c r="B62">
        <v>18</v>
      </c>
      <c r="C62">
        <v>553.45600000000002</v>
      </c>
    </row>
    <row r="63" spans="1:3" x14ac:dyDescent="0.25">
      <c r="A63" t="s">
        <v>160</v>
      </c>
      <c r="B63">
        <v>19</v>
      </c>
      <c r="C63">
        <v>8.8729999999999993</v>
      </c>
    </row>
    <row r="64" spans="1:3" x14ac:dyDescent="0.25">
      <c r="A64" t="s">
        <v>165</v>
      </c>
      <c r="B64">
        <v>19</v>
      </c>
      <c r="C64">
        <v>9.6920000000000002</v>
      </c>
    </row>
    <row r="65" spans="1:3" x14ac:dyDescent="0.25">
      <c r="A65" t="s">
        <v>212</v>
      </c>
      <c r="B65">
        <v>19</v>
      </c>
      <c r="C65">
        <v>3.129</v>
      </c>
    </row>
    <row r="66" spans="1:3" x14ac:dyDescent="0.25">
      <c r="A66" t="s">
        <v>163</v>
      </c>
      <c r="B66">
        <v>20</v>
      </c>
      <c r="C66">
        <v>9.33</v>
      </c>
    </row>
    <row r="67" spans="1:3" x14ac:dyDescent="0.25">
      <c r="A67" t="s">
        <v>214</v>
      </c>
      <c r="B67">
        <v>20</v>
      </c>
      <c r="C67">
        <v>1.758</v>
      </c>
    </row>
    <row r="68" spans="1:3" x14ac:dyDescent="0.25">
      <c r="A68" t="s">
        <v>155</v>
      </c>
      <c r="B68">
        <v>21</v>
      </c>
      <c r="C68">
        <v>7.9580000000000002</v>
      </c>
    </row>
    <row r="69" spans="1:3" x14ac:dyDescent="0.25">
      <c r="A69" t="s">
        <v>181</v>
      </c>
      <c r="B69">
        <v>21</v>
      </c>
      <c r="C69">
        <v>220.691</v>
      </c>
    </row>
    <row r="70" spans="1:3" x14ac:dyDescent="0.25">
      <c r="A70" t="s">
        <v>232</v>
      </c>
      <c r="B70">
        <v>22</v>
      </c>
      <c r="C70">
        <v>1.498</v>
      </c>
    </row>
    <row r="71" spans="1:3" x14ac:dyDescent="0.25">
      <c r="A71" t="s">
        <v>194</v>
      </c>
      <c r="B71">
        <v>23</v>
      </c>
      <c r="C71">
        <v>8.3230000000000004</v>
      </c>
    </row>
    <row r="72" spans="1:3" x14ac:dyDescent="0.25">
      <c r="A72" t="s">
        <v>213</v>
      </c>
      <c r="B72">
        <v>23</v>
      </c>
      <c r="C72">
        <v>1.05</v>
      </c>
    </row>
    <row r="73" spans="1:3" x14ac:dyDescent="0.25">
      <c r="A73" t="s">
        <v>158</v>
      </c>
      <c r="B73">
        <v>25</v>
      </c>
      <c r="C73">
        <v>8.3000000000000007</v>
      </c>
    </row>
    <row r="74" spans="1:3" x14ac:dyDescent="0.25">
      <c r="A74" t="s">
        <v>197</v>
      </c>
      <c r="B74">
        <v>27</v>
      </c>
      <c r="C74">
        <v>1.835</v>
      </c>
    </row>
    <row r="75" spans="1:3" x14ac:dyDescent="0.25">
      <c r="A75" t="s">
        <v>209</v>
      </c>
      <c r="B75">
        <v>28</v>
      </c>
      <c r="C75">
        <v>554.20000000000005</v>
      </c>
    </row>
    <row r="76" spans="1:3" x14ac:dyDescent="0.25">
      <c r="A76" t="s">
        <v>221</v>
      </c>
      <c r="B76">
        <v>28</v>
      </c>
      <c r="C76">
        <v>1.7629999999999999</v>
      </c>
    </row>
    <row r="77" spans="1:3" x14ac:dyDescent="0.25">
      <c r="A77" t="s">
        <v>198</v>
      </c>
      <c r="B77">
        <v>29</v>
      </c>
      <c r="C77">
        <v>2.6779999999999999</v>
      </c>
    </row>
    <row r="78" spans="1:3" x14ac:dyDescent="0.25">
      <c r="A78" t="s">
        <v>200</v>
      </c>
      <c r="B78">
        <v>29</v>
      </c>
      <c r="C78">
        <v>1.4279999999999999</v>
      </c>
    </row>
    <row r="79" spans="1:3" x14ac:dyDescent="0.25">
      <c r="A79" t="s">
        <v>227</v>
      </c>
      <c r="B79">
        <v>29</v>
      </c>
      <c r="C79">
        <v>1.4350000000000001</v>
      </c>
    </row>
    <row r="80" spans="1:3" x14ac:dyDescent="0.25">
      <c r="A80" t="s">
        <v>174</v>
      </c>
      <c r="B80">
        <v>30</v>
      </c>
      <c r="C80">
        <v>218.97399999999999</v>
      </c>
    </row>
    <row r="81" spans="1:3" x14ac:dyDescent="0.25">
      <c r="A81" t="s">
        <v>218</v>
      </c>
      <c r="B81">
        <v>39</v>
      </c>
      <c r="C81">
        <v>431.23899999999998</v>
      </c>
    </row>
    <row r="82" spans="1:3" x14ac:dyDescent="0.25">
      <c r="A82" t="s">
        <v>186</v>
      </c>
      <c r="B82">
        <v>40</v>
      </c>
      <c r="C82">
        <v>223.19800000000001</v>
      </c>
    </row>
    <row r="83" spans="1:3" x14ac:dyDescent="0.25">
      <c r="A83" t="s">
        <v>225</v>
      </c>
      <c r="B83">
        <v>42</v>
      </c>
      <c r="C83">
        <v>3.4660000000000002</v>
      </c>
    </row>
    <row r="84" spans="1:3" x14ac:dyDescent="0.25">
      <c r="A84" t="s">
        <v>175</v>
      </c>
      <c r="B84">
        <v>46</v>
      </c>
      <c r="C84">
        <v>219.655</v>
      </c>
    </row>
    <row r="85" spans="1:3" x14ac:dyDescent="0.25">
      <c r="A85" t="s">
        <v>226</v>
      </c>
      <c r="B85">
        <v>48</v>
      </c>
      <c r="C85">
        <v>5.2969999999999997</v>
      </c>
    </row>
    <row r="86" spans="1:3" x14ac:dyDescent="0.25">
      <c r="A86" t="s">
        <v>183</v>
      </c>
      <c r="B86">
        <v>54</v>
      </c>
      <c r="C86">
        <v>222.471</v>
      </c>
    </row>
    <row r="87" spans="1:3" x14ac:dyDescent="0.25">
      <c r="A87" t="s">
        <v>206</v>
      </c>
      <c r="B87">
        <v>69</v>
      </c>
      <c r="C87">
        <v>553.12800000000004</v>
      </c>
    </row>
    <row r="88" spans="1:3" x14ac:dyDescent="0.25">
      <c r="A88" t="s">
        <v>193</v>
      </c>
      <c r="B88">
        <v>75</v>
      </c>
      <c r="C88">
        <v>7.5</v>
      </c>
    </row>
    <row r="89" spans="1:3" x14ac:dyDescent="0.25">
      <c r="A89" t="s">
        <v>220</v>
      </c>
      <c r="B89">
        <v>75</v>
      </c>
      <c r="C89">
        <v>7.9349999999999996</v>
      </c>
    </row>
    <row r="90" spans="1:3" x14ac:dyDescent="0.25">
      <c r="A90" t="s">
        <v>188</v>
      </c>
      <c r="B90">
        <v>113</v>
      </c>
      <c r="C90">
        <v>391.339</v>
      </c>
    </row>
    <row r="91" spans="1:3" x14ac:dyDescent="0.25">
      <c r="A91" t="s">
        <v>233</v>
      </c>
      <c r="B91">
        <v>7</v>
      </c>
      <c r="C91">
        <v>3080.5920000000001</v>
      </c>
    </row>
    <row r="92" spans="1:3" x14ac:dyDescent="0.25">
      <c r="A92" t="s">
        <v>234</v>
      </c>
      <c r="B92">
        <v>8</v>
      </c>
      <c r="C92">
        <v>182.584</v>
      </c>
    </row>
    <row r="93" spans="1:3" x14ac:dyDescent="0.25">
      <c r="A93" t="s">
        <v>235</v>
      </c>
      <c r="B93">
        <v>5</v>
      </c>
      <c r="C93">
        <v>1378.923</v>
      </c>
    </row>
    <row r="94" spans="1:3" x14ac:dyDescent="0.25">
      <c r="A94" t="s">
        <v>236</v>
      </c>
      <c r="B94">
        <v>29</v>
      </c>
      <c r="C94">
        <v>814.79499999999996</v>
      </c>
    </row>
  </sheetData>
  <sortState ref="A2:C90">
    <sortCondition ref="B2:B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topLeftCell="A10" zoomScale="140" zoomScaleNormal="140" workbookViewId="0">
      <selection activeCell="L18" sqref="L18"/>
    </sheetView>
  </sheetViews>
  <sheetFormatPr defaultRowHeight="15" x14ac:dyDescent="0.25"/>
  <cols>
    <col min="1" max="1" width="23.7109375" customWidth="1"/>
    <col min="2" max="2" width="15.42578125" customWidth="1"/>
    <col min="3" max="3" width="17.85546875" customWidth="1"/>
    <col min="10" max="10" width="19.5703125" customWidth="1"/>
    <col min="11" max="11" width="14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156</v>
      </c>
      <c r="B2">
        <v>0</v>
      </c>
      <c r="C2">
        <v>7.9630000000000001</v>
      </c>
    </row>
    <row r="3" spans="1:12" x14ac:dyDescent="0.25">
      <c r="A3" t="s">
        <v>196</v>
      </c>
      <c r="B3">
        <v>0</v>
      </c>
      <c r="C3">
        <v>0.999</v>
      </c>
    </row>
    <row r="4" spans="1:12" x14ac:dyDescent="0.25">
      <c r="A4" t="s">
        <v>237</v>
      </c>
      <c r="B4">
        <v>0</v>
      </c>
      <c r="C4">
        <v>0.20499999999999999</v>
      </c>
    </row>
    <row r="5" spans="1:12" x14ac:dyDescent="0.25">
      <c r="A5" t="s">
        <v>239</v>
      </c>
      <c r="B5">
        <v>0</v>
      </c>
      <c r="C5">
        <v>0.38600000000000001</v>
      </c>
    </row>
    <row r="6" spans="1:12" x14ac:dyDescent="0.25">
      <c r="A6" t="s">
        <v>263</v>
      </c>
      <c r="B6">
        <v>0</v>
      </c>
      <c r="C6">
        <v>192.43899999999999</v>
      </c>
    </row>
    <row r="7" spans="1:12" x14ac:dyDescent="0.25">
      <c r="A7" t="s">
        <v>312</v>
      </c>
      <c r="B7">
        <v>0</v>
      </c>
      <c r="C7">
        <v>3.3279999999999998</v>
      </c>
      <c r="I7" t="s">
        <v>491</v>
      </c>
      <c r="J7" t="s">
        <v>545</v>
      </c>
      <c r="K7" t="s">
        <v>492</v>
      </c>
      <c r="L7" t="s">
        <v>556</v>
      </c>
    </row>
    <row r="8" spans="1:12" x14ac:dyDescent="0.25">
      <c r="A8" t="s">
        <v>346</v>
      </c>
      <c r="B8">
        <v>0</v>
      </c>
      <c r="C8">
        <v>1.841</v>
      </c>
      <c r="I8">
        <f>0</f>
        <v>0</v>
      </c>
      <c r="J8">
        <f>COUNTIF(B2:B650,"=0")</f>
        <v>17</v>
      </c>
      <c r="K8">
        <f>SUMIF(B2:B650, "=0", C2:C650)</f>
        <v>4567.3550000000005</v>
      </c>
      <c r="L8">
        <f>K8/J8</f>
        <v>268.66794117647061</v>
      </c>
    </row>
    <row r="9" spans="1:12" x14ac:dyDescent="0.25">
      <c r="A9" t="s">
        <v>374</v>
      </c>
      <c r="B9">
        <v>0</v>
      </c>
      <c r="C9">
        <v>4.5069999999999997</v>
      </c>
      <c r="I9">
        <v>1</v>
      </c>
      <c r="J9">
        <f>COUNTIF(B3:B651,"=1")</f>
        <v>10</v>
      </c>
      <c r="K9">
        <f>SUMIF(B3:B651, "=1", C3:C651)</f>
        <v>123.14</v>
      </c>
      <c r="L9">
        <f t="shared" ref="L9:L58" si="0">K9/J9</f>
        <v>12.314</v>
      </c>
    </row>
    <row r="10" spans="1:12" x14ac:dyDescent="0.25">
      <c r="A10" t="s">
        <v>381</v>
      </c>
      <c r="B10">
        <v>0</v>
      </c>
      <c r="C10">
        <v>0.52800000000000002</v>
      </c>
      <c r="I10">
        <v>2</v>
      </c>
      <c r="J10">
        <f>COUNTIF(B4:B652,"=2")</f>
        <v>13</v>
      </c>
      <c r="K10">
        <f>SUMIF(B4:B652, "=2", C4:C652)</f>
        <v>119.31000000000002</v>
      </c>
      <c r="L10">
        <f t="shared" si="0"/>
        <v>9.1776923076923094</v>
      </c>
    </row>
    <row r="11" spans="1:12" x14ac:dyDescent="0.25">
      <c r="A11" t="s">
        <v>399</v>
      </c>
      <c r="B11">
        <v>0</v>
      </c>
      <c r="C11">
        <v>0.159</v>
      </c>
      <c r="I11">
        <v>3</v>
      </c>
      <c r="J11">
        <f>COUNTIF(B5:B653,"=3")</f>
        <v>15</v>
      </c>
      <c r="K11">
        <f>SUMIF(B5:B653, "=3", C5:C653)</f>
        <v>499.50400000000002</v>
      </c>
      <c r="L11">
        <f t="shared" si="0"/>
        <v>33.300266666666666</v>
      </c>
    </row>
    <row r="12" spans="1:12" x14ac:dyDescent="0.25">
      <c r="A12" t="s">
        <v>409</v>
      </c>
      <c r="B12">
        <v>0</v>
      </c>
      <c r="C12">
        <v>7.1870000000000003</v>
      </c>
      <c r="I12">
        <v>4</v>
      </c>
      <c r="J12">
        <f>COUNTIF(B6:B654,"=4")</f>
        <v>22</v>
      </c>
      <c r="K12">
        <f>SUMIF(B6:B654, "=4", C6:C654)</f>
        <v>684.13</v>
      </c>
      <c r="L12">
        <f t="shared" si="0"/>
        <v>31.096818181818183</v>
      </c>
    </row>
    <row r="13" spans="1:12" x14ac:dyDescent="0.25">
      <c r="A13" t="s">
        <v>445</v>
      </c>
      <c r="B13">
        <v>0</v>
      </c>
      <c r="C13">
        <v>10.894</v>
      </c>
      <c r="I13">
        <v>5</v>
      </c>
      <c r="J13">
        <f>COUNTIF(B7:B655,"=5")</f>
        <v>23</v>
      </c>
      <c r="K13">
        <f>SUMIF(B7:B655, "=5", C7:C655)</f>
        <v>2278.1330000000003</v>
      </c>
      <c r="L13">
        <f t="shared" si="0"/>
        <v>99.049260869565231</v>
      </c>
    </row>
    <row r="14" spans="1:12" x14ac:dyDescent="0.25">
      <c r="A14" t="s">
        <v>466</v>
      </c>
      <c r="B14">
        <v>0</v>
      </c>
      <c r="C14">
        <v>0.246</v>
      </c>
      <c r="I14">
        <v>6</v>
      </c>
      <c r="J14">
        <f>COUNTIF(B8:B656,"=6")</f>
        <v>30</v>
      </c>
      <c r="K14">
        <f>SUMIF(B8:B656, "=6", C8:C656)</f>
        <v>988.375</v>
      </c>
      <c r="L14">
        <f t="shared" si="0"/>
        <v>32.945833333333333</v>
      </c>
    </row>
    <row r="15" spans="1:12" x14ac:dyDescent="0.25">
      <c r="A15" t="s">
        <v>481</v>
      </c>
      <c r="B15">
        <v>0</v>
      </c>
      <c r="C15">
        <v>177.58199999999999</v>
      </c>
      <c r="I15">
        <v>7</v>
      </c>
      <c r="J15">
        <f>COUNTIF(B9:B657,"=7")</f>
        <v>18</v>
      </c>
      <c r="K15">
        <f>SUMIF(B9:B657, "=7", C9:C657)</f>
        <v>3488.4180000000006</v>
      </c>
      <c r="L15">
        <f t="shared" si="0"/>
        <v>193.80100000000004</v>
      </c>
    </row>
    <row r="16" spans="1:12" x14ac:dyDescent="0.25">
      <c r="A16" t="s">
        <v>500</v>
      </c>
      <c r="B16">
        <v>0</v>
      </c>
      <c r="C16">
        <v>1889.604</v>
      </c>
      <c r="I16">
        <v>8</v>
      </c>
      <c r="J16">
        <f>COUNTIF(B10:B658,"=8")</f>
        <v>29</v>
      </c>
      <c r="K16">
        <f>SUMIF(B10:B658, "=8", C10:C658)</f>
        <v>3238.2829999999994</v>
      </c>
      <c r="L16">
        <f t="shared" si="0"/>
        <v>111.66493103448273</v>
      </c>
    </row>
    <row r="17" spans="1:12" x14ac:dyDescent="0.25">
      <c r="A17" t="s">
        <v>550</v>
      </c>
      <c r="B17">
        <v>0</v>
      </c>
      <c r="C17">
        <v>2268.8389999999999</v>
      </c>
      <c r="I17">
        <v>9</v>
      </c>
      <c r="J17">
        <f>COUNTIF(B11:B659,"=9")</f>
        <v>10</v>
      </c>
      <c r="K17">
        <f>SUMIF(B11:B659, "=9", C11:C659)</f>
        <v>791.29300000000001</v>
      </c>
      <c r="L17">
        <f t="shared" si="0"/>
        <v>79.129300000000001</v>
      </c>
    </row>
    <row r="18" spans="1:12" x14ac:dyDescent="0.25">
      <c r="A18" t="s">
        <v>551</v>
      </c>
      <c r="B18">
        <v>0</v>
      </c>
      <c r="C18">
        <v>0.64800000000000002</v>
      </c>
      <c r="I18">
        <v>10</v>
      </c>
      <c r="J18">
        <f>COUNTIF(B12:B660,"=10")</f>
        <v>14</v>
      </c>
      <c r="K18">
        <f>SUMIF(B12:B660, "=10", C12:C660)</f>
        <v>1210.877</v>
      </c>
      <c r="L18">
        <f t="shared" si="0"/>
        <v>86.491214285714278</v>
      </c>
    </row>
    <row r="19" spans="1:12" x14ac:dyDescent="0.25">
      <c r="A19" t="s">
        <v>40</v>
      </c>
      <c r="B19">
        <v>1</v>
      </c>
      <c r="C19">
        <v>102.804</v>
      </c>
      <c r="I19">
        <v>11</v>
      </c>
      <c r="J19">
        <f>COUNTIF(B13:B661,"=11")</f>
        <v>15</v>
      </c>
      <c r="K19">
        <f>SUMIF(B13:B661, "=11", C13:C661)</f>
        <v>654.19900000000007</v>
      </c>
      <c r="L19">
        <f t="shared" si="0"/>
        <v>43.613266666666668</v>
      </c>
    </row>
    <row r="20" spans="1:12" x14ac:dyDescent="0.25">
      <c r="A20" t="s">
        <v>56</v>
      </c>
      <c r="B20">
        <v>1</v>
      </c>
      <c r="C20">
        <v>3.927</v>
      </c>
      <c r="I20">
        <v>12</v>
      </c>
      <c r="J20">
        <f>COUNTIF(B14:B662,"=12")</f>
        <v>13</v>
      </c>
      <c r="K20">
        <f>SUMIF(B14:B662, "=12", C14:C662)</f>
        <v>313.435</v>
      </c>
      <c r="L20">
        <f t="shared" si="0"/>
        <v>24.110384615384614</v>
      </c>
    </row>
    <row r="21" spans="1:12" x14ac:dyDescent="0.25">
      <c r="A21" t="s">
        <v>70</v>
      </c>
      <c r="B21">
        <v>1</v>
      </c>
      <c r="C21">
        <v>1.135</v>
      </c>
      <c r="I21">
        <v>13</v>
      </c>
      <c r="J21">
        <f>COUNTIF(B15:B663,"=13")</f>
        <v>6</v>
      </c>
      <c r="K21">
        <f>SUMIF(B15:B663, "=13", C15:C663)</f>
        <v>63.972999999999999</v>
      </c>
      <c r="L21">
        <f t="shared" si="0"/>
        <v>10.662166666666666</v>
      </c>
    </row>
    <row r="22" spans="1:12" x14ac:dyDescent="0.25">
      <c r="A22" t="s">
        <v>87</v>
      </c>
      <c r="B22">
        <v>1</v>
      </c>
      <c r="C22">
        <v>0.88400000000000001</v>
      </c>
      <c r="I22">
        <v>14</v>
      </c>
      <c r="J22">
        <f>COUNTIF(B16:B664,"=14")</f>
        <v>19</v>
      </c>
      <c r="K22">
        <f>SUMIF(B16:B664, "=14", C16:C664)</f>
        <v>716.65799999999979</v>
      </c>
      <c r="L22">
        <f t="shared" si="0"/>
        <v>37.71884210526315</v>
      </c>
    </row>
    <row r="23" spans="1:12" x14ac:dyDescent="0.25">
      <c r="A23" t="s">
        <v>94</v>
      </c>
      <c r="B23">
        <v>1</v>
      </c>
      <c r="C23">
        <v>0.34599999999999997</v>
      </c>
      <c r="I23">
        <v>15</v>
      </c>
      <c r="J23">
        <f>COUNTIF(B17:B665,"=15")</f>
        <v>7</v>
      </c>
      <c r="K23">
        <f>SUMIF(B17:B665, "=14", C17:C665)</f>
        <v>716.65799999999979</v>
      </c>
      <c r="L23">
        <f t="shared" si="0"/>
        <v>102.37971428571426</v>
      </c>
    </row>
    <row r="24" spans="1:12" x14ac:dyDescent="0.25">
      <c r="A24" t="s">
        <v>106</v>
      </c>
      <c r="B24">
        <v>1</v>
      </c>
      <c r="C24">
        <v>0.97499999999999998</v>
      </c>
      <c r="I24">
        <v>16</v>
      </c>
      <c r="J24">
        <f>COUNTIF(B18:B666,"=16")</f>
        <v>8</v>
      </c>
      <c r="K24">
        <f>SUMIF(B18:B666, "=16", C18:C666)</f>
        <v>195.13900000000001</v>
      </c>
      <c r="L24">
        <f t="shared" si="0"/>
        <v>24.392375000000001</v>
      </c>
    </row>
    <row r="25" spans="1:12" x14ac:dyDescent="0.25">
      <c r="A25" t="s">
        <v>121</v>
      </c>
      <c r="B25">
        <v>1</v>
      </c>
      <c r="C25">
        <v>2.6579999999999999</v>
      </c>
      <c r="I25">
        <v>17</v>
      </c>
      <c r="J25">
        <f>COUNTIF(B19:B667,"=17")</f>
        <v>9</v>
      </c>
      <c r="K25">
        <f>SUMIF(B19:B667, "=17", C19:C667)</f>
        <v>998.81399999999996</v>
      </c>
      <c r="L25">
        <f t="shared" si="0"/>
        <v>110.97933333333333</v>
      </c>
    </row>
    <row r="26" spans="1:12" x14ac:dyDescent="0.25">
      <c r="A26" t="s">
        <v>122</v>
      </c>
      <c r="B26">
        <v>1</v>
      </c>
      <c r="C26">
        <v>2.8119999999999998</v>
      </c>
      <c r="I26">
        <v>18</v>
      </c>
      <c r="J26">
        <f>COUNTIF(B20:B668,"=18")</f>
        <v>8</v>
      </c>
      <c r="K26">
        <f>SUMIF(B20:B668, "=18", C20:C668)</f>
        <v>576.7410000000001</v>
      </c>
      <c r="L26">
        <f t="shared" si="0"/>
        <v>72.092625000000012</v>
      </c>
    </row>
    <row r="27" spans="1:12" x14ac:dyDescent="0.25">
      <c r="A27" t="s">
        <v>238</v>
      </c>
      <c r="B27">
        <v>1</v>
      </c>
      <c r="C27">
        <v>0.36199999999999999</v>
      </c>
      <c r="I27">
        <v>19</v>
      </c>
      <c r="J27">
        <f>COUNTIF(B21:B669,"=19")</f>
        <v>10</v>
      </c>
      <c r="K27">
        <f>SUMIF(B21:B669, "=19", C21:C669)</f>
        <v>1539.374</v>
      </c>
      <c r="L27">
        <f t="shared" si="0"/>
        <v>153.9374</v>
      </c>
    </row>
    <row r="28" spans="1:12" x14ac:dyDescent="0.25">
      <c r="A28" t="s">
        <v>410</v>
      </c>
      <c r="B28">
        <v>1</v>
      </c>
      <c r="C28">
        <v>7.2370000000000001</v>
      </c>
      <c r="I28">
        <v>20</v>
      </c>
      <c r="J28">
        <f>COUNTIF(B22:B670,"=20")</f>
        <v>8</v>
      </c>
      <c r="K28">
        <f>SUMIF(B22:B670, "=20", C22:C670)</f>
        <v>54.172000000000011</v>
      </c>
      <c r="L28">
        <f t="shared" si="0"/>
        <v>6.7715000000000014</v>
      </c>
    </row>
    <row r="29" spans="1:12" x14ac:dyDescent="0.25">
      <c r="A29" t="s">
        <v>16</v>
      </c>
      <c r="B29">
        <v>2</v>
      </c>
      <c r="C29">
        <v>1.7210000000000001</v>
      </c>
      <c r="I29">
        <v>21</v>
      </c>
      <c r="J29">
        <f>COUNTIF(B23:B671,"=21")</f>
        <v>6</v>
      </c>
      <c r="K29">
        <f>SUMIF(B23:B671, "=21", C23:C671)</f>
        <v>428.07600000000002</v>
      </c>
      <c r="L29">
        <f t="shared" si="0"/>
        <v>71.346000000000004</v>
      </c>
    </row>
    <row r="30" spans="1:12" x14ac:dyDescent="0.25">
      <c r="A30" t="s">
        <v>36</v>
      </c>
      <c r="B30">
        <v>2</v>
      </c>
      <c r="C30">
        <v>0.74399999999999999</v>
      </c>
      <c r="I30">
        <v>22</v>
      </c>
      <c r="J30">
        <f>COUNTIF(B24:B672,"=22")</f>
        <v>5</v>
      </c>
      <c r="K30">
        <f>SUMIF(B24:B672, "=22", C24:C672)</f>
        <v>182.16500000000002</v>
      </c>
      <c r="L30">
        <f t="shared" si="0"/>
        <v>36.433000000000007</v>
      </c>
    </row>
    <row r="31" spans="1:12" x14ac:dyDescent="0.25">
      <c r="A31" t="s">
        <v>39</v>
      </c>
      <c r="B31">
        <v>2</v>
      </c>
      <c r="C31">
        <v>102.78400000000001</v>
      </c>
      <c r="I31">
        <v>23</v>
      </c>
      <c r="J31">
        <f>COUNTIF(B25:B673,"=23")</f>
        <v>7</v>
      </c>
      <c r="K31">
        <f>SUMIF(B25:B673, "=23", C25:C673)</f>
        <v>176.19899999999998</v>
      </c>
      <c r="L31">
        <f t="shared" si="0"/>
        <v>25.171285714285712</v>
      </c>
    </row>
    <row r="32" spans="1:12" x14ac:dyDescent="0.25">
      <c r="A32" t="s">
        <v>44</v>
      </c>
      <c r="B32">
        <v>2</v>
      </c>
      <c r="C32">
        <v>0.49299999999999999</v>
      </c>
      <c r="I32">
        <v>24</v>
      </c>
      <c r="J32">
        <f>COUNTIF(B26:B674,"=24")</f>
        <v>4</v>
      </c>
      <c r="K32">
        <f>SUMIF(B26:B674, "=24", C26:C674)</f>
        <v>68.161000000000001</v>
      </c>
      <c r="L32">
        <f t="shared" si="0"/>
        <v>17.04025</v>
      </c>
    </row>
    <row r="33" spans="1:12" x14ac:dyDescent="0.25">
      <c r="A33" t="s">
        <v>64</v>
      </c>
      <c r="B33">
        <v>2</v>
      </c>
      <c r="C33">
        <v>0.57699999999999996</v>
      </c>
      <c r="I33">
        <v>25</v>
      </c>
      <c r="J33">
        <f>COUNTIF(B27:B675,"=25")</f>
        <v>9</v>
      </c>
      <c r="K33">
        <f>SUMIF(B27:B675, "=25", C27:C675)</f>
        <v>37.335999999999999</v>
      </c>
      <c r="L33">
        <f t="shared" si="0"/>
        <v>4.1484444444444444</v>
      </c>
    </row>
    <row r="34" spans="1:12" x14ac:dyDescent="0.25">
      <c r="A34" t="s">
        <v>67</v>
      </c>
      <c r="B34">
        <v>2</v>
      </c>
      <c r="C34">
        <v>0.875</v>
      </c>
      <c r="I34">
        <v>26</v>
      </c>
      <c r="J34">
        <f>COUNTIF(B28:B676,"=26")</f>
        <v>5</v>
      </c>
      <c r="K34">
        <f>SUMIF(B28:B676, "=26", C28:C676)</f>
        <v>5.3649999999999993</v>
      </c>
      <c r="L34">
        <f t="shared" si="0"/>
        <v>1.073</v>
      </c>
    </row>
    <row r="35" spans="1:12" x14ac:dyDescent="0.25">
      <c r="A35" t="s">
        <v>86</v>
      </c>
      <c r="B35">
        <v>2</v>
      </c>
      <c r="C35">
        <v>0.84299999999999997</v>
      </c>
      <c r="I35">
        <v>27</v>
      </c>
      <c r="J35">
        <f>COUNTIF(B29:B677,"=27")</f>
        <v>4</v>
      </c>
      <c r="K35">
        <f>SUMIF(B29:B677, "=27", C29:C677)</f>
        <v>90.816999999999979</v>
      </c>
      <c r="L35">
        <f t="shared" si="0"/>
        <v>22.704249999999995</v>
      </c>
    </row>
    <row r="36" spans="1:12" x14ac:dyDescent="0.25">
      <c r="A36" t="s">
        <v>98</v>
      </c>
      <c r="B36">
        <v>2</v>
      </c>
      <c r="C36">
        <v>1.8460000000000001</v>
      </c>
      <c r="I36">
        <v>28</v>
      </c>
      <c r="J36">
        <f>COUNTIF(B30:B678,"=28")</f>
        <v>7</v>
      </c>
      <c r="K36">
        <f>SUMIF(B30:B678, "=28", C30:C678)</f>
        <v>702.6350000000001</v>
      </c>
      <c r="L36">
        <f t="shared" si="0"/>
        <v>100.37642857142859</v>
      </c>
    </row>
    <row r="37" spans="1:12" x14ac:dyDescent="0.25">
      <c r="A37" t="s">
        <v>102</v>
      </c>
      <c r="B37">
        <v>2</v>
      </c>
      <c r="C37">
        <v>0.42899999999999999</v>
      </c>
      <c r="I37">
        <v>29</v>
      </c>
      <c r="J37">
        <f>COUNTIF(B31:B679,"=29")</f>
        <v>8</v>
      </c>
      <c r="K37">
        <f>SUMIF(B31:B679, "=29", C31:C679)</f>
        <v>839.7410000000001</v>
      </c>
      <c r="L37">
        <f t="shared" si="0"/>
        <v>104.96762500000001</v>
      </c>
    </row>
    <row r="38" spans="1:12" x14ac:dyDescent="0.25">
      <c r="A38" t="s">
        <v>108</v>
      </c>
      <c r="B38">
        <v>2</v>
      </c>
      <c r="C38">
        <v>1.351</v>
      </c>
      <c r="I38">
        <v>30</v>
      </c>
      <c r="J38">
        <f>COUNTIF(B32:B680,"=30")</f>
        <v>4</v>
      </c>
      <c r="K38">
        <f>SUMIF(B32:B680, "=30", C32:C680)</f>
        <v>271.89699999999993</v>
      </c>
      <c r="L38">
        <f t="shared" si="0"/>
        <v>67.974249999999984</v>
      </c>
    </row>
    <row r="39" spans="1:12" x14ac:dyDescent="0.25">
      <c r="A39" t="s">
        <v>131</v>
      </c>
      <c r="B39">
        <v>2</v>
      </c>
      <c r="C39">
        <v>3.5840000000000001</v>
      </c>
      <c r="I39">
        <v>31</v>
      </c>
      <c r="J39">
        <f>COUNTIF(B33:B681,"=31")</f>
        <v>7</v>
      </c>
      <c r="K39">
        <f>SUMIF(B33:B681, "=31", C33:C681)</f>
        <v>23.966999999999999</v>
      </c>
      <c r="L39">
        <f t="shared" si="0"/>
        <v>3.4238571428571425</v>
      </c>
    </row>
    <row r="40" spans="1:12" x14ac:dyDescent="0.25">
      <c r="A40" t="s">
        <v>135</v>
      </c>
      <c r="B40">
        <v>2</v>
      </c>
      <c r="C40">
        <v>3.7480000000000002</v>
      </c>
      <c r="I40">
        <v>32</v>
      </c>
      <c r="J40">
        <f>COUNTIF(B34:B682,"=32")</f>
        <v>2</v>
      </c>
      <c r="K40">
        <f>SUMIF(B34:B682, "=32", C34:C682)</f>
        <v>6.5570000000000004</v>
      </c>
      <c r="L40">
        <f t="shared" si="0"/>
        <v>3.2785000000000002</v>
      </c>
    </row>
    <row r="41" spans="1:12" x14ac:dyDescent="0.25">
      <c r="A41" t="s">
        <v>470</v>
      </c>
      <c r="B41">
        <v>2</v>
      </c>
      <c r="C41">
        <v>0.315</v>
      </c>
      <c r="I41">
        <v>33</v>
      </c>
      <c r="J41">
        <f>COUNTIF(B35:B683,"=33")</f>
        <v>3</v>
      </c>
      <c r="K41">
        <f>SUMIF(B35:B683, "=33", C35:C683)</f>
        <v>22.321999999999999</v>
      </c>
      <c r="L41">
        <f t="shared" si="0"/>
        <v>7.4406666666666661</v>
      </c>
    </row>
    <row r="42" spans="1:12" x14ac:dyDescent="0.25">
      <c r="A42" t="s">
        <v>3</v>
      </c>
      <c r="B42">
        <v>3</v>
      </c>
      <c r="C42">
        <v>0.254</v>
      </c>
      <c r="I42">
        <v>34</v>
      </c>
      <c r="J42">
        <f>COUNTIF(B36:B684,"=34")</f>
        <v>1</v>
      </c>
      <c r="K42">
        <f>SUMIF(B36:B684, "=34", C36:C684)</f>
        <v>3.0489999999999999</v>
      </c>
      <c r="L42">
        <f t="shared" si="0"/>
        <v>3.0489999999999999</v>
      </c>
    </row>
    <row r="43" spans="1:12" x14ac:dyDescent="0.25">
      <c r="A43" t="s">
        <v>6</v>
      </c>
      <c r="B43">
        <v>3</v>
      </c>
      <c r="C43">
        <v>0.58899999999999997</v>
      </c>
      <c r="I43">
        <v>35</v>
      </c>
      <c r="J43">
        <f>COUNTIF(B37:B685,"=35")</f>
        <v>3</v>
      </c>
      <c r="K43">
        <f>SUMIF(B37:B685, "=35", C37:C685)</f>
        <v>19.634999999999998</v>
      </c>
      <c r="L43">
        <f t="shared" si="0"/>
        <v>6.544999999999999</v>
      </c>
    </row>
    <row r="44" spans="1:12" x14ac:dyDescent="0.25">
      <c r="A44" t="s">
        <v>32</v>
      </c>
      <c r="B44">
        <v>3</v>
      </c>
      <c r="C44">
        <v>0.46100000000000002</v>
      </c>
      <c r="I44">
        <v>36</v>
      </c>
      <c r="J44">
        <f>COUNTIF(B38:B686,"=36")</f>
        <v>1</v>
      </c>
      <c r="K44">
        <f>SUMIF(B38:B686, "=36", C38:C686)</f>
        <v>2.8610000000000002</v>
      </c>
      <c r="L44">
        <f t="shared" si="0"/>
        <v>2.8610000000000002</v>
      </c>
    </row>
    <row r="45" spans="1:12" x14ac:dyDescent="0.25">
      <c r="A45" t="s">
        <v>47</v>
      </c>
      <c r="B45">
        <v>3</v>
      </c>
      <c r="C45">
        <v>0.73899999999999999</v>
      </c>
      <c r="I45">
        <v>37</v>
      </c>
      <c r="J45">
        <f>COUNTIF(B39:B687,"=37")</f>
        <v>3</v>
      </c>
      <c r="K45">
        <f>SUMIF(B39:B687, "=37", C39:C687)</f>
        <v>35.432000000000002</v>
      </c>
      <c r="L45">
        <f t="shared" si="0"/>
        <v>11.810666666666668</v>
      </c>
    </row>
    <row r="46" spans="1:12" x14ac:dyDescent="0.25">
      <c r="A46" t="s">
        <v>69</v>
      </c>
      <c r="B46">
        <v>3</v>
      </c>
      <c r="C46">
        <v>1.0920000000000001</v>
      </c>
      <c r="I46">
        <v>38</v>
      </c>
      <c r="J46">
        <f>COUNTIF(B40:B688,"=38")</f>
        <v>3</v>
      </c>
      <c r="K46">
        <f>SUMIF(B40:B688, "=38", C40:C688)</f>
        <v>9.2910000000000004</v>
      </c>
      <c r="L46">
        <f t="shared" si="0"/>
        <v>3.097</v>
      </c>
    </row>
    <row r="47" spans="1:12" x14ac:dyDescent="0.25">
      <c r="A47" t="s">
        <v>79</v>
      </c>
      <c r="B47">
        <v>3</v>
      </c>
      <c r="C47">
        <v>4.1349999999999998</v>
      </c>
      <c r="I47">
        <v>39</v>
      </c>
      <c r="J47">
        <f>COUNTIF(B41:B689,"=39")</f>
        <v>1</v>
      </c>
      <c r="K47">
        <f>SUMIF(B41:B689, "=39", C41:C689)</f>
        <v>431.23899999999998</v>
      </c>
      <c r="L47">
        <f t="shared" si="0"/>
        <v>431.23899999999998</v>
      </c>
    </row>
    <row r="48" spans="1:12" x14ac:dyDescent="0.25">
      <c r="A48" t="s">
        <v>80</v>
      </c>
      <c r="B48">
        <v>3</v>
      </c>
      <c r="C48">
        <v>4.1740000000000004</v>
      </c>
      <c r="I48">
        <v>40</v>
      </c>
      <c r="J48">
        <f>COUNTIF(B42:B690,"=40")</f>
        <v>5</v>
      </c>
      <c r="K48">
        <f>SUMIF(B42:B690, "=40", C42:C690)</f>
        <v>235.15099999999998</v>
      </c>
      <c r="L48">
        <f t="shared" si="0"/>
        <v>47.030199999999994</v>
      </c>
    </row>
    <row r="49" spans="1:12" x14ac:dyDescent="0.25">
      <c r="A49" t="s">
        <v>83</v>
      </c>
      <c r="B49">
        <v>3</v>
      </c>
      <c r="C49">
        <v>0.58499999999999996</v>
      </c>
      <c r="I49">
        <v>41</v>
      </c>
      <c r="J49">
        <f>COUNTIF(B43:B691,"=41")</f>
        <v>1</v>
      </c>
      <c r="K49">
        <f>SUMIF(B43:B691, "=41", C43:C691)</f>
        <v>1.105</v>
      </c>
      <c r="L49">
        <f t="shared" si="0"/>
        <v>1.105</v>
      </c>
    </row>
    <row r="50" spans="1:12" x14ac:dyDescent="0.25">
      <c r="A50" t="s">
        <v>92</v>
      </c>
      <c r="B50">
        <v>3</v>
      </c>
      <c r="C50">
        <v>2.839</v>
      </c>
      <c r="I50">
        <v>42</v>
      </c>
      <c r="J50">
        <f>COUNTIF(B44:B692,"=42")</f>
        <v>6</v>
      </c>
      <c r="K50">
        <f>SUMIF(B44:B692, "=42", C44:C692)</f>
        <v>58.771000000000001</v>
      </c>
      <c r="L50">
        <f t="shared" si="0"/>
        <v>9.7951666666666668</v>
      </c>
    </row>
    <row r="51" spans="1:12" x14ac:dyDescent="0.25">
      <c r="A51" t="s">
        <v>93</v>
      </c>
      <c r="B51">
        <v>3</v>
      </c>
      <c r="C51">
        <v>0.315</v>
      </c>
      <c r="I51">
        <v>43</v>
      </c>
      <c r="J51">
        <f>COUNTIF(B45:B693,"=43")</f>
        <v>2</v>
      </c>
      <c r="K51">
        <f>SUMIF(B45:B693, "=43", C45:C693)</f>
        <v>18.989000000000001</v>
      </c>
      <c r="L51">
        <f t="shared" si="0"/>
        <v>9.4945000000000004</v>
      </c>
    </row>
    <row r="52" spans="1:12" x14ac:dyDescent="0.25">
      <c r="A52" t="s">
        <v>134</v>
      </c>
      <c r="B52">
        <v>3</v>
      </c>
      <c r="C52">
        <v>3.7240000000000002</v>
      </c>
      <c r="I52">
        <v>44</v>
      </c>
      <c r="J52">
        <f>COUNTIF(B46:B694,"=44")</f>
        <v>4</v>
      </c>
      <c r="K52">
        <f>SUMIF(B46:B694, "=44", C46:C694)</f>
        <v>31.271999999999998</v>
      </c>
      <c r="L52">
        <f t="shared" si="0"/>
        <v>7.8179999999999996</v>
      </c>
    </row>
    <row r="53" spans="1:12" x14ac:dyDescent="0.25">
      <c r="A53" t="s">
        <v>139</v>
      </c>
      <c r="B53">
        <v>3</v>
      </c>
      <c r="C53">
        <v>4.1150000000000002</v>
      </c>
      <c r="I53">
        <v>45</v>
      </c>
      <c r="J53">
        <f>COUNTIF(B47:B695,"=45")</f>
        <v>2</v>
      </c>
      <c r="K53">
        <f>SUMIF(B47:B695, "=45", C47:C695)</f>
        <v>5.8479999999999999</v>
      </c>
      <c r="L53">
        <f t="shared" si="0"/>
        <v>2.9239999999999999</v>
      </c>
    </row>
    <row r="54" spans="1:12" x14ac:dyDescent="0.25">
      <c r="A54" t="s">
        <v>172</v>
      </c>
      <c r="B54">
        <v>3</v>
      </c>
      <c r="C54">
        <v>218.08099999999999</v>
      </c>
      <c r="I54">
        <v>46</v>
      </c>
      <c r="J54">
        <f>COUNTIF(B48:B696,"=46")</f>
        <v>5</v>
      </c>
      <c r="K54">
        <f>SUMIF(B48:B696, "=46", C48:C696)</f>
        <v>242.98400000000001</v>
      </c>
      <c r="L54">
        <f t="shared" si="0"/>
        <v>48.596800000000002</v>
      </c>
    </row>
    <row r="55" spans="1:12" x14ac:dyDescent="0.25">
      <c r="A55" t="s">
        <v>389</v>
      </c>
      <c r="B55">
        <v>3</v>
      </c>
      <c r="C55">
        <v>258.15100000000001</v>
      </c>
      <c r="I55">
        <v>47</v>
      </c>
      <c r="J55">
        <f>COUNTIF(B49:B697,"=47")</f>
        <v>1</v>
      </c>
      <c r="K55">
        <f>SUMIF(B49:B697, "=47", C49:C697)</f>
        <v>1.1499999999999999</v>
      </c>
      <c r="L55">
        <f t="shared" si="0"/>
        <v>1.1499999999999999</v>
      </c>
    </row>
    <row r="56" spans="1:12" x14ac:dyDescent="0.25">
      <c r="A56" t="s">
        <v>391</v>
      </c>
      <c r="B56">
        <v>3</v>
      </c>
      <c r="C56">
        <v>0.25</v>
      </c>
      <c r="I56">
        <v>48</v>
      </c>
      <c r="J56">
        <f>COUNTIF(B50:B698,"=48")</f>
        <v>3</v>
      </c>
      <c r="K56">
        <f>SUMIF(B50:B698, "=48", C50:C698)</f>
        <v>187.11199999999999</v>
      </c>
      <c r="L56">
        <f t="shared" si="0"/>
        <v>62.370666666666665</v>
      </c>
    </row>
    <row r="57" spans="1:12" x14ac:dyDescent="0.25">
      <c r="A57" t="s">
        <v>7</v>
      </c>
      <c r="B57">
        <v>4</v>
      </c>
      <c r="C57">
        <v>0.75</v>
      </c>
      <c r="I57">
        <v>49</v>
      </c>
      <c r="J57">
        <f>COUNTIF(B51:B699,"=49")</f>
        <v>1</v>
      </c>
      <c r="K57">
        <f>SUMIF(B51:B699, "=49", C51:C699)</f>
        <v>14.657999999999999</v>
      </c>
      <c r="L57">
        <f t="shared" si="0"/>
        <v>14.657999999999999</v>
      </c>
    </row>
    <row r="58" spans="1:12" x14ac:dyDescent="0.25">
      <c r="A58" t="s">
        <v>22</v>
      </c>
      <c r="B58">
        <v>4</v>
      </c>
      <c r="C58">
        <v>0.40500000000000003</v>
      </c>
      <c r="I58">
        <v>50</v>
      </c>
      <c r="J58">
        <f>COUNTIF(B52:B700,"=50")</f>
        <v>1</v>
      </c>
      <c r="K58">
        <f>SUMIF(B52:B700, "=50", C52:C700)</f>
        <v>4.258</v>
      </c>
      <c r="L58">
        <f t="shared" si="0"/>
        <v>4.258</v>
      </c>
    </row>
    <row r="59" spans="1:12" x14ac:dyDescent="0.25">
      <c r="A59" t="s">
        <v>31</v>
      </c>
      <c r="B59">
        <v>4</v>
      </c>
      <c r="C59">
        <v>0.34799999999999998</v>
      </c>
      <c r="I59" t="s">
        <v>546</v>
      </c>
      <c r="J59">
        <f>COUNTIFS(B53:B701,"&gt;50",B53:B701,"&lt;100")</f>
        <v>54</v>
      </c>
      <c r="K59">
        <f>SUMIF(B53:B701, "&gt;50", C53:C701)</f>
        <v>122401.60600000001</v>
      </c>
      <c r="L59">
        <f>(K59-K60)/J59</f>
        <v>246.97909259259256</v>
      </c>
    </row>
    <row r="60" spans="1:12" x14ac:dyDescent="0.25">
      <c r="A60" t="s">
        <v>42</v>
      </c>
      <c r="B60">
        <v>4</v>
      </c>
      <c r="C60">
        <v>0.38300000000000001</v>
      </c>
      <c r="I60" t="s">
        <v>547</v>
      </c>
      <c r="J60">
        <f>COUNTIFS(B54:B702,"&gt;=100", B54:B702,"&lt;200")</f>
        <v>46</v>
      </c>
      <c r="K60">
        <f>SUMIF(B54:B702, "&gt;100", C54:C702)</f>
        <v>109064.73500000002</v>
      </c>
      <c r="L60">
        <f>(K60-K61)/J60</f>
        <v>379.64310869565213</v>
      </c>
    </row>
    <row r="61" spans="1:12" x14ac:dyDescent="0.25">
      <c r="A61" t="s">
        <v>55</v>
      </c>
      <c r="B61">
        <v>4</v>
      </c>
      <c r="C61">
        <v>3.855</v>
      </c>
      <c r="I61" t="s">
        <v>553</v>
      </c>
      <c r="J61">
        <f>COUNTIFS(B55:B703,"&gt;=200", B55:B703,"&lt;400")</f>
        <v>28</v>
      </c>
      <c r="K61">
        <f>SUMIF(B55:B703, "&gt;200", C55:C703)</f>
        <v>91601.152000000016</v>
      </c>
      <c r="L61">
        <f>(K61-K62)/J61</f>
        <v>289.53635714285753</v>
      </c>
    </row>
    <row r="62" spans="1:12" x14ac:dyDescent="0.25">
      <c r="A62" t="s">
        <v>82</v>
      </c>
      <c r="B62">
        <v>4</v>
      </c>
      <c r="C62">
        <v>0.36199999999999999</v>
      </c>
      <c r="I62" t="s">
        <v>554</v>
      </c>
      <c r="J62">
        <f>COUNTIFS(B56:B704,"&gt;=400", B56:B704,"&lt;1000")</f>
        <v>8</v>
      </c>
      <c r="K62">
        <f>SUMIF(B56:B704, "&gt;400", C56:C704)</f>
        <v>83494.134000000005</v>
      </c>
      <c r="L62">
        <f>K62/J62</f>
        <v>10436.766750000001</v>
      </c>
    </row>
    <row r="63" spans="1:12" x14ac:dyDescent="0.25">
      <c r="A63" t="s">
        <v>85</v>
      </c>
      <c r="B63">
        <v>4</v>
      </c>
      <c r="C63">
        <v>0.78200000000000003</v>
      </c>
    </row>
    <row r="64" spans="1:12" x14ac:dyDescent="0.25">
      <c r="A64" t="s">
        <v>99</v>
      </c>
      <c r="B64">
        <v>4</v>
      </c>
      <c r="C64">
        <v>1.893</v>
      </c>
      <c r="J64">
        <f>SUM(J8:J62)</f>
        <v>554</v>
      </c>
      <c r="K64">
        <f>J64/657</f>
        <v>0.84322678843226784</v>
      </c>
    </row>
    <row r="65" spans="1:3" x14ac:dyDescent="0.25">
      <c r="A65" t="s">
        <v>103</v>
      </c>
      <c r="B65">
        <v>4</v>
      </c>
      <c r="C65">
        <v>0.64</v>
      </c>
    </row>
    <row r="66" spans="1:3" x14ac:dyDescent="0.25">
      <c r="A66" t="s">
        <v>105</v>
      </c>
      <c r="B66">
        <v>4</v>
      </c>
      <c r="C66">
        <v>0.94399999999999995</v>
      </c>
    </row>
    <row r="67" spans="1:3" x14ac:dyDescent="0.25">
      <c r="A67" t="s">
        <v>113</v>
      </c>
      <c r="B67">
        <v>4</v>
      </c>
      <c r="C67">
        <v>1.794</v>
      </c>
    </row>
    <row r="68" spans="1:3" x14ac:dyDescent="0.25">
      <c r="A68" t="s">
        <v>114</v>
      </c>
      <c r="B68">
        <v>4</v>
      </c>
      <c r="C68">
        <v>1.857</v>
      </c>
    </row>
    <row r="69" spans="1:3" x14ac:dyDescent="0.25">
      <c r="A69" t="s">
        <v>117</v>
      </c>
      <c r="B69">
        <v>4</v>
      </c>
      <c r="C69">
        <v>2.2320000000000002</v>
      </c>
    </row>
    <row r="70" spans="1:3" x14ac:dyDescent="0.25">
      <c r="A70" t="s">
        <v>118</v>
      </c>
      <c r="B70">
        <v>4</v>
      </c>
      <c r="C70">
        <v>2.2949999999999999</v>
      </c>
    </row>
    <row r="71" spans="1:3" x14ac:dyDescent="0.25">
      <c r="A71" t="s">
        <v>123</v>
      </c>
      <c r="B71">
        <v>4</v>
      </c>
      <c r="C71">
        <v>2.8690000000000002</v>
      </c>
    </row>
    <row r="72" spans="1:3" x14ac:dyDescent="0.25">
      <c r="A72" t="s">
        <v>137</v>
      </c>
      <c r="B72">
        <v>4</v>
      </c>
      <c r="C72">
        <v>4.032</v>
      </c>
    </row>
    <row r="73" spans="1:3" x14ac:dyDescent="0.25">
      <c r="A73" t="s">
        <v>138</v>
      </c>
      <c r="B73">
        <v>4</v>
      </c>
      <c r="C73">
        <v>4.0739999999999998</v>
      </c>
    </row>
    <row r="74" spans="1:3" x14ac:dyDescent="0.25">
      <c r="A74" t="s">
        <v>173</v>
      </c>
      <c r="B74">
        <v>4</v>
      </c>
      <c r="C74">
        <v>218.607</v>
      </c>
    </row>
    <row r="75" spans="1:3" x14ac:dyDescent="0.25">
      <c r="A75" t="s">
        <v>192</v>
      </c>
      <c r="B75">
        <v>4</v>
      </c>
      <c r="C75">
        <v>2.754</v>
      </c>
    </row>
    <row r="76" spans="1:3" x14ac:dyDescent="0.25">
      <c r="A76" t="s">
        <v>202</v>
      </c>
      <c r="B76">
        <v>4</v>
      </c>
      <c r="C76">
        <v>1.7190000000000001</v>
      </c>
    </row>
    <row r="77" spans="1:3" x14ac:dyDescent="0.25">
      <c r="A77" t="s">
        <v>217</v>
      </c>
      <c r="B77">
        <v>4</v>
      </c>
      <c r="C77">
        <v>430.79</v>
      </c>
    </row>
    <row r="78" spans="1:3" x14ac:dyDescent="0.25">
      <c r="A78" t="s">
        <v>448</v>
      </c>
      <c r="B78">
        <v>4</v>
      </c>
      <c r="C78">
        <v>0.745</v>
      </c>
    </row>
    <row r="79" spans="1:3" x14ac:dyDescent="0.25">
      <c r="A79" t="s">
        <v>5</v>
      </c>
      <c r="B79">
        <v>5</v>
      </c>
      <c r="C79">
        <v>0.53600000000000003</v>
      </c>
    </row>
    <row r="80" spans="1:3" x14ac:dyDescent="0.25">
      <c r="A80" t="s">
        <v>10</v>
      </c>
      <c r="B80">
        <v>5</v>
      </c>
      <c r="C80">
        <v>0.55000000000000004</v>
      </c>
    </row>
    <row r="81" spans="1:3" x14ac:dyDescent="0.25">
      <c r="A81" t="s">
        <v>14</v>
      </c>
      <c r="B81">
        <v>5</v>
      </c>
      <c r="C81">
        <v>1.4650000000000001</v>
      </c>
    </row>
    <row r="82" spans="1:3" x14ac:dyDescent="0.25">
      <c r="A82" t="s">
        <v>17</v>
      </c>
      <c r="B82">
        <v>5</v>
      </c>
      <c r="C82">
        <v>1.7490000000000001</v>
      </c>
    </row>
    <row r="83" spans="1:3" x14ac:dyDescent="0.25">
      <c r="A83" t="s">
        <v>33</v>
      </c>
      <c r="B83">
        <v>5</v>
      </c>
      <c r="C83">
        <v>0.505</v>
      </c>
    </row>
    <row r="84" spans="1:3" x14ac:dyDescent="0.25">
      <c r="A84" t="s">
        <v>35</v>
      </c>
      <c r="B84">
        <v>5</v>
      </c>
      <c r="C84">
        <v>0.7</v>
      </c>
    </row>
    <row r="85" spans="1:3" x14ac:dyDescent="0.25">
      <c r="A85" t="s">
        <v>45</v>
      </c>
      <c r="B85">
        <v>5</v>
      </c>
      <c r="C85">
        <v>0.58499999999999996</v>
      </c>
    </row>
    <row r="86" spans="1:3" x14ac:dyDescent="0.25">
      <c r="A86" t="s">
        <v>49</v>
      </c>
      <c r="B86">
        <v>5</v>
      </c>
      <c r="C86">
        <v>1.0389999999999999</v>
      </c>
    </row>
    <row r="87" spans="1:3" x14ac:dyDescent="0.25">
      <c r="A87" t="s">
        <v>73</v>
      </c>
      <c r="B87">
        <v>5</v>
      </c>
      <c r="C87">
        <v>2.903</v>
      </c>
    </row>
    <row r="88" spans="1:3" x14ac:dyDescent="0.25">
      <c r="A88" t="s">
        <v>76</v>
      </c>
      <c r="B88">
        <v>5</v>
      </c>
      <c r="C88">
        <v>3.5179999999999998</v>
      </c>
    </row>
    <row r="89" spans="1:3" x14ac:dyDescent="0.25">
      <c r="A89" t="s">
        <v>96</v>
      </c>
      <c r="B89">
        <v>5</v>
      </c>
      <c r="C89">
        <v>1.7310000000000001</v>
      </c>
    </row>
    <row r="90" spans="1:3" x14ac:dyDescent="0.25">
      <c r="A90" t="s">
        <v>110</v>
      </c>
      <c r="B90">
        <v>5</v>
      </c>
      <c r="C90">
        <v>1.5509999999999999</v>
      </c>
    </row>
    <row r="91" spans="1:3" x14ac:dyDescent="0.25">
      <c r="A91" t="s">
        <v>133</v>
      </c>
      <c r="B91">
        <v>5</v>
      </c>
      <c r="C91">
        <v>3.6949999999999998</v>
      </c>
    </row>
    <row r="92" spans="1:3" x14ac:dyDescent="0.25">
      <c r="A92" t="s">
        <v>140</v>
      </c>
      <c r="B92">
        <v>5</v>
      </c>
      <c r="C92">
        <v>4.17</v>
      </c>
    </row>
    <row r="93" spans="1:3" x14ac:dyDescent="0.25">
      <c r="A93" t="s">
        <v>152</v>
      </c>
      <c r="B93">
        <v>5</v>
      </c>
      <c r="C93">
        <v>7.3380000000000001</v>
      </c>
    </row>
    <row r="94" spans="1:3" x14ac:dyDescent="0.25">
      <c r="A94" t="s">
        <v>167</v>
      </c>
      <c r="B94">
        <v>5</v>
      </c>
      <c r="C94">
        <v>201.70099999999999</v>
      </c>
    </row>
    <row r="95" spans="1:3" x14ac:dyDescent="0.25">
      <c r="A95" t="s">
        <v>191</v>
      </c>
      <c r="B95">
        <v>5</v>
      </c>
      <c r="C95">
        <v>557.91399999999999</v>
      </c>
    </row>
    <row r="96" spans="1:3" x14ac:dyDescent="0.25">
      <c r="A96" t="s">
        <v>222</v>
      </c>
      <c r="B96">
        <v>5</v>
      </c>
      <c r="C96">
        <v>2.0670000000000002</v>
      </c>
    </row>
    <row r="97" spans="1:3" x14ac:dyDescent="0.25">
      <c r="A97" t="s">
        <v>235</v>
      </c>
      <c r="B97">
        <v>5</v>
      </c>
      <c r="C97">
        <v>1378.923</v>
      </c>
    </row>
    <row r="98" spans="1:3" x14ac:dyDescent="0.25">
      <c r="A98" t="s">
        <v>331</v>
      </c>
      <c r="B98">
        <v>5</v>
      </c>
      <c r="C98">
        <v>7.7640000000000002</v>
      </c>
    </row>
    <row r="99" spans="1:3" x14ac:dyDescent="0.25">
      <c r="A99" t="s">
        <v>358</v>
      </c>
      <c r="B99">
        <v>5</v>
      </c>
      <c r="C99">
        <v>0.61</v>
      </c>
    </row>
    <row r="100" spans="1:3" x14ac:dyDescent="0.25">
      <c r="A100" t="s">
        <v>461</v>
      </c>
      <c r="B100">
        <v>5</v>
      </c>
      <c r="C100">
        <v>0.38200000000000001</v>
      </c>
    </row>
    <row r="101" spans="1:3" x14ac:dyDescent="0.25">
      <c r="A101" t="s">
        <v>516</v>
      </c>
      <c r="B101">
        <v>5</v>
      </c>
      <c r="C101">
        <v>96.736999999999995</v>
      </c>
    </row>
    <row r="102" spans="1:3" x14ac:dyDescent="0.25">
      <c r="A102" t="s">
        <v>8</v>
      </c>
      <c r="B102">
        <v>6</v>
      </c>
      <c r="C102">
        <v>0.32400000000000001</v>
      </c>
    </row>
    <row r="103" spans="1:3" x14ac:dyDescent="0.25">
      <c r="A103" t="s">
        <v>11</v>
      </c>
      <c r="B103">
        <v>6</v>
      </c>
      <c r="C103">
        <v>0.78900000000000003</v>
      </c>
    </row>
    <row r="104" spans="1:3" x14ac:dyDescent="0.25">
      <c r="A104" t="s">
        <v>21</v>
      </c>
      <c r="B104">
        <v>6</v>
      </c>
      <c r="C104">
        <v>0.28100000000000003</v>
      </c>
    </row>
    <row r="105" spans="1:3" x14ac:dyDescent="0.25">
      <c r="A105" t="s">
        <v>23</v>
      </c>
      <c r="B105">
        <v>6</v>
      </c>
      <c r="C105">
        <v>0.46300000000000002</v>
      </c>
    </row>
    <row r="106" spans="1:3" x14ac:dyDescent="0.25">
      <c r="A106" t="s">
        <v>38</v>
      </c>
      <c r="B106">
        <v>6</v>
      </c>
      <c r="C106">
        <v>0.92300000000000004</v>
      </c>
    </row>
    <row r="107" spans="1:3" x14ac:dyDescent="0.25">
      <c r="A107" t="s">
        <v>41</v>
      </c>
      <c r="B107">
        <v>6</v>
      </c>
      <c r="C107">
        <v>0.31</v>
      </c>
    </row>
    <row r="108" spans="1:3" x14ac:dyDescent="0.25">
      <c r="A108" t="s">
        <v>43</v>
      </c>
      <c r="B108">
        <v>6</v>
      </c>
      <c r="C108">
        <v>0.46800000000000003</v>
      </c>
    </row>
    <row r="109" spans="1:3" x14ac:dyDescent="0.25">
      <c r="A109" t="s">
        <v>53</v>
      </c>
      <c r="B109">
        <v>6</v>
      </c>
      <c r="C109">
        <v>1.3879999999999999</v>
      </c>
    </row>
    <row r="110" spans="1:3" x14ac:dyDescent="0.25">
      <c r="A110" t="s">
        <v>62</v>
      </c>
      <c r="B110">
        <v>6</v>
      </c>
      <c r="C110">
        <v>0.45100000000000001</v>
      </c>
    </row>
    <row r="111" spans="1:3" x14ac:dyDescent="0.25">
      <c r="A111" t="s">
        <v>63</v>
      </c>
      <c r="B111">
        <v>6</v>
      </c>
      <c r="C111">
        <v>0.52500000000000002</v>
      </c>
    </row>
    <row r="112" spans="1:3" x14ac:dyDescent="0.25">
      <c r="A112" t="s">
        <v>68</v>
      </c>
      <c r="B112">
        <v>6</v>
      </c>
      <c r="C112">
        <v>1.0189999999999999</v>
      </c>
    </row>
    <row r="113" spans="1:3" x14ac:dyDescent="0.25">
      <c r="A113" t="s">
        <v>81</v>
      </c>
      <c r="B113">
        <v>6</v>
      </c>
      <c r="C113">
        <v>0.28699999999999998</v>
      </c>
    </row>
    <row r="114" spans="1:3" x14ac:dyDescent="0.25">
      <c r="A114" t="s">
        <v>88</v>
      </c>
      <c r="B114">
        <v>6</v>
      </c>
      <c r="C114">
        <v>2.0569999999999999</v>
      </c>
    </row>
    <row r="115" spans="1:3" x14ac:dyDescent="0.25">
      <c r="A115" t="s">
        <v>89</v>
      </c>
      <c r="B115">
        <v>6</v>
      </c>
      <c r="C115">
        <v>2.4300000000000002</v>
      </c>
    </row>
    <row r="116" spans="1:3" x14ac:dyDescent="0.25">
      <c r="A116" t="s">
        <v>100</v>
      </c>
      <c r="B116">
        <v>6</v>
      </c>
      <c r="C116">
        <v>0.29899999999999999</v>
      </c>
    </row>
    <row r="117" spans="1:3" x14ac:dyDescent="0.25">
      <c r="A117" t="s">
        <v>107</v>
      </c>
      <c r="B117">
        <v>6</v>
      </c>
      <c r="C117">
        <v>1.3089999999999999</v>
      </c>
    </row>
    <row r="118" spans="1:3" x14ac:dyDescent="0.25">
      <c r="A118" t="s">
        <v>111</v>
      </c>
      <c r="B118">
        <v>6</v>
      </c>
      <c r="C118">
        <v>1.659</v>
      </c>
    </row>
    <row r="119" spans="1:3" x14ac:dyDescent="0.25">
      <c r="A119" t="s">
        <v>112</v>
      </c>
      <c r="B119">
        <v>6</v>
      </c>
      <c r="C119">
        <v>1.7370000000000001</v>
      </c>
    </row>
    <row r="120" spans="1:3" x14ac:dyDescent="0.25">
      <c r="A120" t="s">
        <v>124</v>
      </c>
      <c r="B120">
        <v>6</v>
      </c>
      <c r="C120">
        <v>2.931</v>
      </c>
    </row>
    <row r="121" spans="1:3" x14ac:dyDescent="0.25">
      <c r="A121" t="s">
        <v>136</v>
      </c>
      <c r="B121">
        <v>6</v>
      </c>
      <c r="C121">
        <v>3.9940000000000002</v>
      </c>
    </row>
    <row r="122" spans="1:3" x14ac:dyDescent="0.25">
      <c r="A122" t="s">
        <v>144</v>
      </c>
      <c r="B122">
        <v>6</v>
      </c>
      <c r="C122">
        <v>0.34799999999999998</v>
      </c>
    </row>
    <row r="123" spans="1:3" x14ac:dyDescent="0.25">
      <c r="A123" t="s">
        <v>146</v>
      </c>
      <c r="B123">
        <v>6</v>
      </c>
      <c r="C123">
        <v>0.91200000000000003</v>
      </c>
    </row>
    <row r="124" spans="1:3" x14ac:dyDescent="0.25">
      <c r="A124" t="s">
        <v>178</v>
      </c>
      <c r="B124">
        <v>6</v>
      </c>
      <c r="C124">
        <v>220.22300000000001</v>
      </c>
    </row>
    <row r="125" spans="1:3" x14ac:dyDescent="0.25">
      <c r="A125" t="s">
        <v>190</v>
      </c>
      <c r="B125">
        <v>6</v>
      </c>
      <c r="C125">
        <v>557.846</v>
      </c>
    </row>
    <row r="126" spans="1:3" x14ac:dyDescent="0.25">
      <c r="A126" t="s">
        <v>275</v>
      </c>
      <c r="B126">
        <v>6</v>
      </c>
      <c r="C126">
        <v>0.94499999999999995</v>
      </c>
    </row>
    <row r="127" spans="1:3" x14ac:dyDescent="0.25">
      <c r="A127" t="s">
        <v>313</v>
      </c>
      <c r="B127">
        <v>6</v>
      </c>
      <c r="C127">
        <v>70.765000000000001</v>
      </c>
    </row>
    <row r="128" spans="1:3" x14ac:dyDescent="0.25">
      <c r="A128" t="s">
        <v>355</v>
      </c>
      <c r="B128">
        <v>6</v>
      </c>
      <c r="C128">
        <v>27.417000000000002</v>
      </c>
    </row>
    <row r="129" spans="1:3" x14ac:dyDescent="0.25">
      <c r="A129" t="s">
        <v>88</v>
      </c>
      <c r="B129">
        <v>6</v>
      </c>
      <c r="C129">
        <v>2.4470000000000001</v>
      </c>
    </row>
    <row r="130" spans="1:3" x14ac:dyDescent="0.25">
      <c r="A130" t="s">
        <v>313</v>
      </c>
      <c r="B130">
        <v>6</v>
      </c>
      <c r="C130">
        <v>81.38</v>
      </c>
    </row>
    <row r="131" spans="1:3" x14ac:dyDescent="0.25">
      <c r="A131" t="s">
        <v>502</v>
      </c>
      <c r="B131">
        <v>6</v>
      </c>
      <c r="C131">
        <v>2.448</v>
      </c>
    </row>
    <row r="132" spans="1:3" x14ac:dyDescent="0.25">
      <c r="A132" t="s">
        <v>15</v>
      </c>
      <c r="B132">
        <v>7</v>
      </c>
      <c r="C132">
        <v>1.5920000000000001</v>
      </c>
    </row>
    <row r="133" spans="1:3" x14ac:dyDescent="0.25">
      <c r="A133" t="s">
        <v>25</v>
      </c>
      <c r="B133">
        <v>7</v>
      </c>
      <c r="C133">
        <v>0.68400000000000005</v>
      </c>
    </row>
    <row r="134" spans="1:3" x14ac:dyDescent="0.25">
      <c r="A134" t="s">
        <v>37</v>
      </c>
      <c r="B134">
        <v>7</v>
      </c>
      <c r="C134">
        <v>0.85799999999999998</v>
      </c>
    </row>
    <row r="135" spans="1:3" x14ac:dyDescent="0.25">
      <c r="A135" t="s">
        <v>54</v>
      </c>
      <c r="B135">
        <v>7</v>
      </c>
      <c r="C135">
        <v>1.498</v>
      </c>
    </row>
    <row r="136" spans="1:3" x14ac:dyDescent="0.25">
      <c r="A136" t="s">
        <v>65</v>
      </c>
      <c r="B136">
        <v>7</v>
      </c>
      <c r="C136">
        <v>0.66100000000000003</v>
      </c>
    </row>
    <row r="137" spans="1:3" x14ac:dyDescent="0.25">
      <c r="A137" t="s">
        <v>97</v>
      </c>
      <c r="B137">
        <v>7</v>
      </c>
      <c r="C137">
        <v>1.774</v>
      </c>
    </row>
    <row r="138" spans="1:3" x14ac:dyDescent="0.25">
      <c r="A138" t="s">
        <v>101</v>
      </c>
      <c r="B138">
        <v>7</v>
      </c>
      <c r="C138">
        <v>0.39200000000000002</v>
      </c>
    </row>
    <row r="139" spans="1:3" x14ac:dyDescent="0.25">
      <c r="A139" t="s">
        <v>109</v>
      </c>
      <c r="B139">
        <v>7</v>
      </c>
      <c r="C139">
        <v>1.4990000000000001</v>
      </c>
    </row>
    <row r="140" spans="1:3" x14ac:dyDescent="0.25">
      <c r="A140" t="s">
        <v>119</v>
      </c>
      <c r="B140">
        <v>7</v>
      </c>
      <c r="C140">
        <v>2.339</v>
      </c>
    </row>
    <row r="141" spans="1:3" x14ac:dyDescent="0.25">
      <c r="A141" t="s">
        <v>129</v>
      </c>
      <c r="B141">
        <v>7</v>
      </c>
      <c r="C141">
        <v>3.4550000000000001</v>
      </c>
    </row>
    <row r="142" spans="1:3" x14ac:dyDescent="0.25">
      <c r="A142" t="s">
        <v>130</v>
      </c>
      <c r="B142">
        <v>7</v>
      </c>
      <c r="C142">
        <v>3.5379999999999998</v>
      </c>
    </row>
    <row r="143" spans="1:3" x14ac:dyDescent="0.25">
      <c r="A143" t="s">
        <v>149</v>
      </c>
      <c r="B143">
        <v>7</v>
      </c>
      <c r="C143">
        <v>2.7</v>
      </c>
    </row>
    <row r="144" spans="1:3" x14ac:dyDescent="0.25">
      <c r="A144" t="s">
        <v>170</v>
      </c>
      <c r="B144">
        <v>7</v>
      </c>
      <c r="C144">
        <v>202.22900000000001</v>
      </c>
    </row>
    <row r="145" spans="1:3" x14ac:dyDescent="0.25">
      <c r="A145" t="s">
        <v>229</v>
      </c>
      <c r="B145">
        <v>7</v>
      </c>
      <c r="C145">
        <v>1.88</v>
      </c>
    </row>
    <row r="146" spans="1:3" x14ac:dyDescent="0.25">
      <c r="A146" t="s">
        <v>233</v>
      </c>
      <c r="B146">
        <v>7</v>
      </c>
      <c r="C146">
        <v>3080.5920000000001</v>
      </c>
    </row>
    <row r="147" spans="1:3" x14ac:dyDescent="0.25">
      <c r="A147" t="s">
        <v>304</v>
      </c>
      <c r="B147">
        <v>7</v>
      </c>
      <c r="C147">
        <v>4.5830000000000002</v>
      </c>
    </row>
    <row r="148" spans="1:3" x14ac:dyDescent="0.25">
      <c r="A148" t="s">
        <v>415</v>
      </c>
      <c r="B148">
        <v>7</v>
      </c>
      <c r="C148">
        <v>0.56999999999999995</v>
      </c>
    </row>
    <row r="149" spans="1:3" x14ac:dyDescent="0.25">
      <c r="A149" t="s">
        <v>480</v>
      </c>
      <c r="B149">
        <v>7</v>
      </c>
      <c r="C149">
        <v>177.57400000000001</v>
      </c>
    </row>
    <row r="150" spans="1:3" x14ac:dyDescent="0.25">
      <c r="A150" t="s">
        <v>4</v>
      </c>
      <c r="B150">
        <v>8</v>
      </c>
      <c r="C150">
        <v>0.42799999999999999</v>
      </c>
    </row>
    <row r="151" spans="1:3" x14ac:dyDescent="0.25">
      <c r="A151" t="s">
        <v>30</v>
      </c>
      <c r="B151">
        <v>8</v>
      </c>
      <c r="C151">
        <v>1.7470000000000001</v>
      </c>
    </row>
    <row r="152" spans="1:3" x14ac:dyDescent="0.25">
      <c r="A152" t="s">
        <v>57</v>
      </c>
      <c r="B152">
        <v>8</v>
      </c>
      <c r="C152">
        <v>4.0629999999999997</v>
      </c>
    </row>
    <row r="153" spans="1:3" x14ac:dyDescent="0.25">
      <c r="A153" t="s">
        <v>60</v>
      </c>
      <c r="B153">
        <v>8</v>
      </c>
      <c r="C153">
        <v>4.9379999999999997</v>
      </c>
    </row>
    <row r="154" spans="1:3" x14ac:dyDescent="0.25">
      <c r="A154" t="s">
        <v>61</v>
      </c>
      <c r="B154">
        <v>8</v>
      </c>
      <c r="C154">
        <v>0.34200000000000003</v>
      </c>
    </row>
    <row r="155" spans="1:3" x14ac:dyDescent="0.25">
      <c r="A155" t="s">
        <v>71</v>
      </c>
      <c r="B155">
        <v>8</v>
      </c>
      <c r="C155">
        <v>1.216</v>
      </c>
    </row>
    <row r="156" spans="1:3" x14ac:dyDescent="0.25">
      <c r="A156" t="s">
        <v>90</v>
      </c>
      <c r="B156">
        <v>8</v>
      </c>
      <c r="C156">
        <v>2.484</v>
      </c>
    </row>
    <row r="157" spans="1:3" x14ac:dyDescent="0.25">
      <c r="A157" t="s">
        <v>104</v>
      </c>
      <c r="B157">
        <v>8</v>
      </c>
      <c r="C157">
        <v>0.88100000000000001</v>
      </c>
    </row>
    <row r="158" spans="1:3" x14ac:dyDescent="0.25">
      <c r="A158" t="s">
        <v>115</v>
      </c>
      <c r="B158">
        <v>8</v>
      </c>
      <c r="C158">
        <v>1.958</v>
      </c>
    </row>
    <row r="159" spans="1:3" x14ac:dyDescent="0.25">
      <c r="A159" t="s">
        <v>127</v>
      </c>
      <c r="B159">
        <v>8</v>
      </c>
      <c r="C159">
        <v>3.202</v>
      </c>
    </row>
    <row r="160" spans="1:3" x14ac:dyDescent="0.25">
      <c r="A160" t="s">
        <v>128</v>
      </c>
      <c r="B160">
        <v>8</v>
      </c>
      <c r="C160">
        <v>3.3690000000000002</v>
      </c>
    </row>
    <row r="161" spans="1:3" x14ac:dyDescent="0.25">
      <c r="A161" t="s">
        <v>132</v>
      </c>
      <c r="B161">
        <v>8</v>
      </c>
      <c r="C161">
        <v>3.6629999999999998</v>
      </c>
    </row>
    <row r="162" spans="1:3" x14ac:dyDescent="0.25">
      <c r="A162" t="s">
        <v>143</v>
      </c>
      <c r="B162">
        <v>8</v>
      </c>
      <c r="C162">
        <v>4.5389999999999997</v>
      </c>
    </row>
    <row r="163" spans="1:3" x14ac:dyDescent="0.25">
      <c r="A163" t="s">
        <v>162</v>
      </c>
      <c r="B163">
        <v>8</v>
      </c>
      <c r="C163">
        <v>9.1470000000000002</v>
      </c>
    </row>
    <row r="164" spans="1:3" x14ac:dyDescent="0.25">
      <c r="A164" t="s">
        <v>166</v>
      </c>
      <c r="B164">
        <v>8</v>
      </c>
      <c r="C164">
        <v>201.298</v>
      </c>
    </row>
    <row r="165" spans="1:3" x14ac:dyDescent="0.25">
      <c r="A165" t="s">
        <v>187</v>
      </c>
      <c r="B165">
        <v>8</v>
      </c>
      <c r="C165">
        <v>390.74200000000002</v>
      </c>
    </row>
    <row r="166" spans="1:3" x14ac:dyDescent="0.25">
      <c r="A166" t="s">
        <v>189</v>
      </c>
      <c r="B166">
        <v>8</v>
      </c>
      <c r="C166">
        <v>557.57899999999995</v>
      </c>
    </row>
    <row r="167" spans="1:3" x14ac:dyDescent="0.25">
      <c r="A167" t="s">
        <v>195</v>
      </c>
      <c r="B167">
        <v>8</v>
      </c>
      <c r="C167">
        <v>0.876</v>
      </c>
    </row>
    <row r="168" spans="1:3" x14ac:dyDescent="0.25">
      <c r="A168" t="s">
        <v>199</v>
      </c>
      <c r="B168">
        <v>8</v>
      </c>
      <c r="C168">
        <v>2.879</v>
      </c>
    </row>
    <row r="169" spans="1:3" x14ac:dyDescent="0.25">
      <c r="A169" t="s">
        <v>201</v>
      </c>
      <c r="B169">
        <v>8</v>
      </c>
      <c r="C169">
        <v>1.611</v>
      </c>
    </row>
    <row r="170" spans="1:3" x14ac:dyDescent="0.25">
      <c r="A170" t="s">
        <v>203</v>
      </c>
      <c r="B170">
        <v>8</v>
      </c>
      <c r="C170">
        <v>185.17599999999999</v>
      </c>
    </row>
    <row r="171" spans="1:3" x14ac:dyDescent="0.25">
      <c r="A171" t="s">
        <v>204</v>
      </c>
      <c r="B171">
        <v>8</v>
      </c>
      <c r="C171">
        <v>366.12799999999999</v>
      </c>
    </row>
    <row r="172" spans="1:3" x14ac:dyDescent="0.25">
      <c r="A172" t="s">
        <v>205</v>
      </c>
      <c r="B172">
        <v>8</v>
      </c>
      <c r="C172">
        <v>549.08500000000004</v>
      </c>
    </row>
    <row r="173" spans="1:3" x14ac:dyDescent="0.25">
      <c r="A173" t="s">
        <v>215</v>
      </c>
      <c r="B173">
        <v>8</v>
      </c>
      <c r="C173">
        <v>217.31399999999999</v>
      </c>
    </row>
    <row r="174" spans="1:3" x14ac:dyDescent="0.25">
      <c r="A174" t="s">
        <v>216</v>
      </c>
      <c r="B174">
        <v>8</v>
      </c>
      <c r="C174">
        <v>430.65199999999999</v>
      </c>
    </row>
    <row r="175" spans="1:3" x14ac:dyDescent="0.25">
      <c r="A175" t="s">
        <v>234</v>
      </c>
      <c r="B175">
        <v>8</v>
      </c>
      <c r="C175">
        <v>182.584</v>
      </c>
    </row>
    <row r="176" spans="1:3" x14ac:dyDescent="0.25">
      <c r="A176" t="s">
        <v>326</v>
      </c>
      <c r="B176">
        <v>8</v>
      </c>
      <c r="C176">
        <v>4.9260000000000002</v>
      </c>
    </row>
    <row r="177" spans="1:3" x14ac:dyDescent="0.25">
      <c r="A177" t="s">
        <v>365</v>
      </c>
      <c r="B177">
        <v>8</v>
      </c>
      <c r="C177">
        <v>23.791</v>
      </c>
    </row>
    <row r="178" spans="1:3" x14ac:dyDescent="0.25">
      <c r="A178" t="s">
        <v>519</v>
      </c>
      <c r="B178">
        <v>8</v>
      </c>
      <c r="C178">
        <v>81.665000000000006</v>
      </c>
    </row>
    <row r="179" spans="1:3" x14ac:dyDescent="0.25">
      <c r="A179" t="s">
        <v>24</v>
      </c>
      <c r="B179">
        <v>9</v>
      </c>
      <c r="C179">
        <v>0.628</v>
      </c>
    </row>
    <row r="180" spans="1:3" x14ac:dyDescent="0.25">
      <c r="A180" t="s">
        <v>51</v>
      </c>
      <c r="B180">
        <v>9</v>
      </c>
      <c r="C180">
        <v>0.34</v>
      </c>
    </row>
    <row r="181" spans="1:3" x14ac:dyDescent="0.25">
      <c r="A181" t="s">
        <v>78</v>
      </c>
      <c r="B181">
        <v>9</v>
      </c>
      <c r="C181">
        <v>4.0970000000000004</v>
      </c>
    </row>
    <row r="182" spans="1:3" x14ac:dyDescent="0.25">
      <c r="A182" t="s">
        <v>91</v>
      </c>
      <c r="B182">
        <v>9</v>
      </c>
      <c r="C182">
        <v>2.6320000000000001</v>
      </c>
    </row>
    <row r="183" spans="1:3" x14ac:dyDescent="0.25">
      <c r="A183" t="s">
        <v>125</v>
      </c>
      <c r="B183">
        <v>9</v>
      </c>
      <c r="C183">
        <v>3.044</v>
      </c>
    </row>
    <row r="184" spans="1:3" x14ac:dyDescent="0.25">
      <c r="A184" t="s">
        <v>208</v>
      </c>
      <c r="B184">
        <v>9</v>
      </c>
      <c r="C184">
        <v>553.65599999999995</v>
      </c>
    </row>
    <row r="185" spans="1:3" x14ac:dyDescent="0.25">
      <c r="A185" t="s">
        <v>228</v>
      </c>
      <c r="B185">
        <v>9</v>
      </c>
      <c r="C185">
        <v>1.625</v>
      </c>
    </row>
    <row r="186" spans="1:3" x14ac:dyDescent="0.25">
      <c r="A186" t="s">
        <v>255</v>
      </c>
      <c r="B186">
        <v>9</v>
      </c>
      <c r="C186">
        <v>204.83500000000001</v>
      </c>
    </row>
    <row r="187" spans="1:3" x14ac:dyDescent="0.25">
      <c r="A187" t="s">
        <v>261</v>
      </c>
      <c r="B187">
        <v>9</v>
      </c>
      <c r="C187">
        <v>0.40799999999999997</v>
      </c>
    </row>
    <row r="188" spans="1:3" x14ac:dyDescent="0.25">
      <c r="A188" t="s">
        <v>274</v>
      </c>
      <c r="B188">
        <v>9</v>
      </c>
      <c r="C188">
        <v>20.027999999999999</v>
      </c>
    </row>
    <row r="189" spans="1:3" x14ac:dyDescent="0.25">
      <c r="A189" t="s">
        <v>18</v>
      </c>
      <c r="B189">
        <v>10</v>
      </c>
      <c r="C189">
        <v>1.8440000000000001</v>
      </c>
    </row>
    <row r="190" spans="1:3" x14ac:dyDescent="0.25">
      <c r="A190" t="s">
        <v>27</v>
      </c>
      <c r="B190">
        <v>10</v>
      </c>
      <c r="C190">
        <v>1.1890000000000001</v>
      </c>
    </row>
    <row r="191" spans="1:3" x14ac:dyDescent="0.25">
      <c r="A191" t="s">
        <v>154</v>
      </c>
      <c r="B191">
        <v>10</v>
      </c>
      <c r="C191">
        <v>7.7240000000000002</v>
      </c>
    </row>
    <row r="192" spans="1:3" x14ac:dyDescent="0.25">
      <c r="A192" t="s">
        <v>161</v>
      </c>
      <c r="B192">
        <v>10</v>
      </c>
      <c r="C192">
        <v>8.9629999999999992</v>
      </c>
    </row>
    <row r="193" spans="1:3" x14ac:dyDescent="0.25">
      <c r="A193" t="s">
        <v>169</v>
      </c>
      <c r="B193">
        <v>10</v>
      </c>
      <c r="C193">
        <v>202.13</v>
      </c>
    </row>
    <row r="194" spans="1:3" x14ac:dyDescent="0.25">
      <c r="A194" t="s">
        <v>171</v>
      </c>
      <c r="B194">
        <v>10</v>
      </c>
      <c r="C194">
        <v>202.42500000000001</v>
      </c>
    </row>
    <row r="195" spans="1:3" x14ac:dyDescent="0.25">
      <c r="A195" t="s">
        <v>180</v>
      </c>
      <c r="B195">
        <v>10</v>
      </c>
      <c r="C195">
        <v>220.52600000000001</v>
      </c>
    </row>
    <row r="196" spans="1:3" x14ac:dyDescent="0.25">
      <c r="A196" t="s">
        <v>219</v>
      </c>
      <c r="B196">
        <v>10</v>
      </c>
      <c r="C196">
        <v>0.46200000000000002</v>
      </c>
    </row>
    <row r="197" spans="1:3" x14ac:dyDescent="0.25">
      <c r="A197" t="s">
        <v>242</v>
      </c>
      <c r="B197">
        <v>10</v>
      </c>
      <c r="C197">
        <v>1.9990000000000001</v>
      </c>
    </row>
    <row r="198" spans="1:3" x14ac:dyDescent="0.25">
      <c r="A198" t="s">
        <v>243</v>
      </c>
      <c r="B198">
        <v>10</v>
      </c>
      <c r="C198">
        <v>0.64</v>
      </c>
    </row>
    <row r="199" spans="1:3" x14ac:dyDescent="0.25">
      <c r="A199" t="s">
        <v>260</v>
      </c>
      <c r="B199">
        <v>10</v>
      </c>
      <c r="C199">
        <v>2.4039999999999999</v>
      </c>
    </row>
    <row r="200" spans="1:3" x14ac:dyDescent="0.25">
      <c r="A200" t="s">
        <v>267</v>
      </c>
      <c r="B200">
        <v>10</v>
      </c>
      <c r="C200">
        <v>1.925</v>
      </c>
    </row>
    <row r="201" spans="1:3" x14ac:dyDescent="0.25">
      <c r="A201" t="s">
        <v>273</v>
      </c>
      <c r="B201">
        <v>10</v>
      </c>
      <c r="C201">
        <v>19.940000000000001</v>
      </c>
    </row>
    <row r="202" spans="1:3" x14ac:dyDescent="0.25">
      <c r="A202" t="s">
        <v>317</v>
      </c>
      <c r="B202">
        <v>10</v>
      </c>
      <c r="C202">
        <v>538.70600000000002</v>
      </c>
    </row>
    <row r="203" spans="1:3" x14ac:dyDescent="0.25">
      <c r="A203" t="s">
        <v>12</v>
      </c>
      <c r="B203">
        <v>11</v>
      </c>
      <c r="C203">
        <v>0.86299999999999999</v>
      </c>
    </row>
    <row r="204" spans="1:3" x14ac:dyDescent="0.25">
      <c r="A204" t="s">
        <v>48</v>
      </c>
      <c r="B204">
        <v>11</v>
      </c>
      <c r="C204">
        <v>0.995</v>
      </c>
    </row>
    <row r="205" spans="1:3" x14ac:dyDescent="0.25">
      <c r="A205" t="s">
        <v>58</v>
      </c>
      <c r="B205">
        <v>11</v>
      </c>
      <c r="C205">
        <v>4.2130000000000001</v>
      </c>
    </row>
    <row r="206" spans="1:3" x14ac:dyDescent="0.25">
      <c r="A206" t="s">
        <v>66</v>
      </c>
      <c r="B206">
        <v>11</v>
      </c>
      <c r="C206">
        <v>0.77700000000000002</v>
      </c>
    </row>
    <row r="207" spans="1:3" x14ac:dyDescent="0.25">
      <c r="A207" t="s">
        <v>150</v>
      </c>
      <c r="B207">
        <v>11</v>
      </c>
      <c r="C207">
        <v>2.972</v>
      </c>
    </row>
    <row r="208" spans="1:3" x14ac:dyDescent="0.25">
      <c r="A208" t="s">
        <v>157</v>
      </c>
      <c r="B208">
        <v>11</v>
      </c>
      <c r="C208">
        <v>8.0749999999999993</v>
      </c>
    </row>
    <row r="209" spans="1:3" x14ac:dyDescent="0.25">
      <c r="A209" t="s">
        <v>223</v>
      </c>
      <c r="B209">
        <v>11</v>
      </c>
      <c r="C209">
        <v>2.4929999999999999</v>
      </c>
    </row>
    <row r="210" spans="1:3" x14ac:dyDescent="0.25">
      <c r="A210" t="s">
        <v>230</v>
      </c>
      <c r="B210">
        <v>11</v>
      </c>
      <c r="C210">
        <v>1.9770000000000001</v>
      </c>
    </row>
    <row r="211" spans="1:3" x14ac:dyDescent="0.25">
      <c r="A211" t="s">
        <v>284</v>
      </c>
      <c r="B211">
        <v>11</v>
      </c>
      <c r="C211">
        <v>2.1800000000000002</v>
      </c>
    </row>
    <row r="212" spans="1:3" x14ac:dyDescent="0.25">
      <c r="A212" t="s">
        <v>299</v>
      </c>
      <c r="B212">
        <v>11</v>
      </c>
      <c r="C212">
        <v>3.4929999999999999</v>
      </c>
    </row>
    <row r="213" spans="1:3" x14ac:dyDescent="0.25">
      <c r="A213" t="s">
        <v>305</v>
      </c>
      <c r="B213">
        <v>11</v>
      </c>
      <c r="C213">
        <v>5.1749999999999998</v>
      </c>
    </row>
    <row r="214" spans="1:3" x14ac:dyDescent="0.25">
      <c r="A214" t="s">
        <v>322</v>
      </c>
      <c r="B214">
        <v>11</v>
      </c>
      <c r="C214">
        <v>575.88300000000004</v>
      </c>
    </row>
    <row r="215" spans="1:3" x14ac:dyDescent="0.25">
      <c r="A215" t="s">
        <v>354</v>
      </c>
      <c r="B215">
        <v>11</v>
      </c>
      <c r="C215">
        <v>27.321999999999999</v>
      </c>
    </row>
    <row r="216" spans="1:3" x14ac:dyDescent="0.25">
      <c r="A216" t="s">
        <v>392</v>
      </c>
      <c r="B216">
        <v>11</v>
      </c>
      <c r="C216">
        <v>0.93600000000000005</v>
      </c>
    </row>
    <row r="217" spans="1:3" x14ac:dyDescent="0.25">
      <c r="A217" t="s">
        <v>431</v>
      </c>
      <c r="B217">
        <v>11</v>
      </c>
      <c r="C217">
        <v>16.844999999999999</v>
      </c>
    </row>
    <row r="218" spans="1:3" x14ac:dyDescent="0.25">
      <c r="A218" t="s">
        <v>26</v>
      </c>
      <c r="B218">
        <v>12</v>
      </c>
      <c r="C218">
        <v>1.0629999999999999</v>
      </c>
    </row>
    <row r="219" spans="1:3" x14ac:dyDescent="0.25">
      <c r="A219" t="s">
        <v>28</v>
      </c>
      <c r="B219">
        <v>12</v>
      </c>
      <c r="C219">
        <v>1.476</v>
      </c>
    </row>
    <row r="220" spans="1:3" x14ac:dyDescent="0.25">
      <c r="A220" t="s">
        <v>46</v>
      </c>
      <c r="B220">
        <v>12</v>
      </c>
      <c r="C220">
        <v>0.70399999999999996</v>
      </c>
    </row>
    <row r="221" spans="1:3" x14ac:dyDescent="0.25">
      <c r="A221" t="s">
        <v>77</v>
      </c>
      <c r="B221">
        <v>12</v>
      </c>
      <c r="C221">
        <v>4.0270000000000001</v>
      </c>
    </row>
    <row r="222" spans="1:3" x14ac:dyDescent="0.25">
      <c r="A222" t="s">
        <v>159</v>
      </c>
      <c r="B222">
        <v>12</v>
      </c>
      <c r="C222">
        <v>8.5190000000000001</v>
      </c>
    </row>
    <row r="223" spans="1:3" x14ac:dyDescent="0.25">
      <c r="A223" t="s">
        <v>164</v>
      </c>
      <c r="B223">
        <v>12</v>
      </c>
      <c r="C223">
        <v>9.4420000000000002</v>
      </c>
    </row>
    <row r="224" spans="1:3" x14ac:dyDescent="0.25">
      <c r="A224" t="s">
        <v>182</v>
      </c>
      <c r="B224">
        <v>12</v>
      </c>
      <c r="C224">
        <v>220.876</v>
      </c>
    </row>
    <row r="225" spans="1:3" x14ac:dyDescent="0.25">
      <c r="A225" t="s">
        <v>247</v>
      </c>
      <c r="B225">
        <v>12</v>
      </c>
      <c r="C225">
        <v>2.2229999999999999</v>
      </c>
    </row>
    <row r="226" spans="1:3" x14ac:dyDescent="0.25">
      <c r="A226" t="s">
        <v>253</v>
      </c>
      <c r="B226">
        <v>12</v>
      </c>
      <c r="C226">
        <v>48.552</v>
      </c>
    </row>
    <row r="227" spans="1:3" x14ac:dyDescent="0.25">
      <c r="A227" t="s">
        <v>271</v>
      </c>
      <c r="B227">
        <v>12</v>
      </c>
      <c r="C227">
        <v>6.7709999999999999</v>
      </c>
    </row>
    <row r="228" spans="1:3" x14ac:dyDescent="0.25">
      <c r="A228" t="s">
        <v>272</v>
      </c>
      <c r="B228">
        <v>12</v>
      </c>
      <c r="C228">
        <v>6.9450000000000003</v>
      </c>
    </row>
    <row r="229" spans="1:3" x14ac:dyDescent="0.25">
      <c r="A229" t="s">
        <v>334</v>
      </c>
      <c r="B229">
        <v>12</v>
      </c>
      <c r="C229">
        <v>2.1579999999999999</v>
      </c>
    </row>
    <row r="230" spans="1:3" x14ac:dyDescent="0.25">
      <c r="A230" t="s">
        <v>339</v>
      </c>
      <c r="B230">
        <v>12</v>
      </c>
      <c r="C230">
        <v>0.67900000000000005</v>
      </c>
    </row>
    <row r="231" spans="1:3" x14ac:dyDescent="0.25">
      <c r="A231" t="s">
        <v>75</v>
      </c>
      <c r="B231">
        <v>13</v>
      </c>
      <c r="C231">
        <v>3.44</v>
      </c>
    </row>
    <row r="232" spans="1:3" x14ac:dyDescent="0.25">
      <c r="A232" t="s">
        <v>151</v>
      </c>
      <c r="B232">
        <v>13</v>
      </c>
      <c r="C232">
        <v>3.4020000000000001</v>
      </c>
    </row>
    <row r="233" spans="1:3" x14ac:dyDescent="0.25">
      <c r="A233" t="s">
        <v>281</v>
      </c>
      <c r="B233">
        <v>13</v>
      </c>
      <c r="C233">
        <v>1.6579999999999999</v>
      </c>
    </row>
    <row r="234" spans="1:3" x14ac:dyDescent="0.25">
      <c r="A234" t="s">
        <v>287</v>
      </c>
      <c r="B234">
        <v>13</v>
      </c>
      <c r="C234">
        <v>0.92</v>
      </c>
    </row>
    <row r="235" spans="1:3" x14ac:dyDescent="0.25">
      <c r="A235" t="s">
        <v>301</v>
      </c>
      <c r="B235">
        <v>13</v>
      </c>
      <c r="C235">
        <v>23.15</v>
      </c>
    </row>
    <row r="236" spans="1:3" x14ac:dyDescent="0.25">
      <c r="A236" t="s">
        <v>489</v>
      </c>
      <c r="B236">
        <v>13</v>
      </c>
      <c r="C236">
        <v>31.402999999999999</v>
      </c>
    </row>
    <row r="237" spans="1:3" x14ac:dyDescent="0.25">
      <c r="A237" t="s">
        <v>9</v>
      </c>
      <c r="B237">
        <v>14</v>
      </c>
      <c r="C237">
        <v>0.35299999999999998</v>
      </c>
    </row>
    <row r="238" spans="1:3" x14ac:dyDescent="0.25">
      <c r="A238" t="s">
        <v>50</v>
      </c>
      <c r="B238">
        <v>14</v>
      </c>
      <c r="C238">
        <v>1.3240000000000001</v>
      </c>
    </row>
    <row r="239" spans="1:3" x14ac:dyDescent="0.25">
      <c r="A239" t="s">
        <v>84</v>
      </c>
      <c r="B239">
        <v>14</v>
      </c>
      <c r="C239">
        <v>0.73099999999999998</v>
      </c>
    </row>
    <row r="240" spans="1:3" x14ac:dyDescent="0.25">
      <c r="A240" t="s">
        <v>126</v>
      </c>
      <c r="B240">
        <v>14</v>
      </c>
      <c r="C240">
        <v>3.1469999999999998</v>
      </c>
    </row>
    <row r="241" spans="1:3" x14ac:dyDescent="0.25">
      <c r="A241" t="s">
        <v>147</v>
      </c>
      <c r="B241">
        <v>14</v>
      </c>
      <c r="C241">
        <v>2.0230000000000001</v>
      </c>
    </row>
    <row r="242" spans="1:3" x14ac:dyDescent="0.25">
      <c r="A242" t="s">
        <v>148</v>
      </c>
      <c r="B242">
        <v>14</v>
      </c>
      <c r="C242">
        <v>2.5880000000000001</v>
      </c>
    </row>
    <row r="243" spans="1:3" x14ac:dyDescent="0.25">
      <c r="A243" t="s">
        <v>168</v>
      </c>
      <c r="B243">
        <v>14</v>
      </c>
      <c r="C243">
        <v>202.035</v>
      </c>
    </row>
    <row r="244" spans="1:3" x14ac:dyDescent="0.25">
      <c r="A244" t="s">
        <v>184</v>
      </c>
      <c r="B244">
        <v>14</v>
      </c>
      <c r="C244">
        <v>222.58699999999999</v>
      </c>
    </row>
    <row r="245" spans="1:3" x14ac:dyDescent="0.25">
      <c r="A245" t="s">
        <v>185</v>
      </c>
      <c r="B245">
        <v>14</v>
      </c>
      <c r="C245">
        <v>222.727</v>
      </c>
    </row>
    <row r="246" spans="1:3" x14ac:dyDescent="0.25">
      <c r="A246" t="s">
        <v>231</v>
      </c>
      <c r="B246">
        <v>14</v>
      </c>
      <c r="C246">
        <v>3.5640000000000001</v>
      </c>
    </row>
    <row r="247" spans="1:3" x14ac:dyDescent="0.25">
      <c r="A247" t="s">
        <v>246</v>
      </c>
      <c r="B247">
        <v>14</v>
      </c>
      <c r="C247">
        <v>1.3839999999999999</v>
      </c>
    </row>
    <row r="248" spans="1:3" x14ac:dyDescent="0.25">
      <c r="A248" t="s">
        <v>257</v>
      </c>
      <c r="B248">
        <v>14</v>
      </c>
      <c r="C248">
        <v>1.216</v>
      </c>
    </row>
    <row r="249" spans="1:3" x14ac:dyDescent="0.25">
      <c r="A249" t="s">
        <v>259</v>
      </c>
      <c r="B249">
        <v>14</v>
      </c>
      <c r="C249">
        <v>1.5720000000000001</v>
      </c>
    </row>
    <row r="250" spans="1:3" x14ac:dyDescent="0.25">
      <c r="A250" t="s">
        <v>266</v>
      </c>
      <c r="B250">
        <v>14</v>
      </c>
      <c r="C250">
        <v>0.68</v>
      </c>
    </row>
    <row r="251" spans="1:3" x14ac:dyDescent="0.25">
      <c r="A251" t="s">
        <v>270</v>
      </c>
      <c r="B251">
        <v>14</v>
      </c>
      <c r="C251">
        <v>6.6120000000000001</v>
      </c>
    </row>
    <row r="252" spans="1:3" x14ac:dyDescent="0.25">
      <c r="A252" t="s">
        <v>280</v>
      </c>
      <c r="B252">
        <v>14</v>
      </c>
      <c r="C252">
        <v>1.482</v>
      </c>
    </row>
    <row r="253" spans="1:3" x14ac:dyDescent="0.25">
      <c r="A253" t="s">
        <v>288</v>
      </c>
      <c r="B253">
        <v>14</v>
      </c>
      <c r="C253">
        <v>1.292</v>
      </c>
    </row>
    <row r="254" spans="1:3" x14ac:dyDescent="0.25">
      <c r="A254" t="s">
        <v>303</v>
      </c>
      <c r="B254">
        <v>14</v>
      </c>
      <c r="C254">
        <v>4.3869999999999996</v>
      </c>
    </row>
    <row r="255" spans="1:3" x14ac:dyDescent="0.25">
      <c r="A255" t="s">
        <v>393</v>
      </c>
      <c r="B255">
        <v>14</v>
      </c>
      <c r="C255">
        <v>36.954000000000001</v>
      </c>
    </row>
    <row r="256" spans="1:3" x14ac:dyDescent="0.25">
      <c r="A256" t="s">
        <v>142</v>
      </c>
      <c r="B256">
        <v>15</v>
      </c>
      <c r="C256">
        <v>4.4939999999999998</v>
      </c>
    </row>
    <row r="257" spans="1:3" x14ac:dyDescent="0.25">
      <c r="A257" t="s">
        <v>176</v>
      </c>
      <c r="B257">
        <v>15</v>
      </c>
      <c r="C257">
        <v>219.78899999999999</v>
      </c>
    </row>
    <row r="258" spans="1:3" x14ac:dyDescent="0.25">
      <c r="A258" t="s">
        <v>177</v>
      </c>
      <c r="B258">
        <v>15</v>
      </c>
      <c r="C258">
        <v>219.94800000000001</v>
      </c>
    </row>
    <row r="259" spans="1:3" x14ac:dyDescent="0.25">
      <c r="A259" t="s">
        <v>179</v>
      </c>
      <c r="B259">
        <v>15</v>
      </c>
      <c r="C259">
        <v>220.452</v>
      </c>
    </row>
    <row r="260" spans="1:3" x14ac:dyDescent="0.25">
      <c r="A260" t="s">
        <v>210</v>
      </c>
      <c r="B260">
        <v>15</v>
      </c>
      <c r="C260">
        <v>0.48399999999999999</v>
      </c>
    </row>
    <row r="261" spans="1:3" x14ac:dyDescent="0.25">
      <c r="A261" t="s">
        <v>421</v>
      </c>
      <c r="B261">
        <v>15</v>
      </c>
      <c r="C261">
        <v>25.292999999999999</v>
      </c>
    </row>
    <row r="262" spans="1:3" x14ac:dyDescent="0.25">
      <c r="A262" t="s">
        <v>530</v>
      </c>
      <c r="B262">
        <v>15</v>
      </c>
      <c r="C262">
        <v>1.399</v>
      </c>
    </row>
    <row r="263" spans="1:3" x14ac:dyDescent="0.25">
      <c r="A263" t="s">
        <v>34</v>
      </c>
      <c r="B263">
        <v>16</v>
      </c>
      <c r="C263">
        <v>0.56399999999999995</v>
      </c>
    </row>
    <row r="264" spans="1:3" x14ac:dyDescent="0.25">
      <c r="A264" t="s">
        <v>95</v>
      </c>
      <c r="B264">
        <v>16</v>
      </c>
      <c r="C264">
        <v>1.647</v>
      </c>
    </row>
    <row r="265" spans="1:3" x14ac:dyDescent="0.25">
      <c r="A265" t="s">
        <v>145</v>
      </c>
      <c r="B265">
        <v>16</v>
      </c>
      <c r="C265">
        <v>0.83</v>
      </c>
    </row>
    <row r="266" spans="1:3" x14ac:dyDescent="0.25">
      <c r="A266" t="s">
        <v>211</v>
      </c>
      <c r="B266">
        <v>16</v>
      </c>
      <c r="C266">
        <v>2.6909999999999998</v>
      </c>
    </row>
    <row r="267" spans="1:3" x14ac:dyDescent="0.25">
      <c r="A267" t="s">
        <v>224</v>
      </c>
      <c r="B267">
        <v>16</v>
      </c>
      <c r="C267">
        <v>3.1429999999999998</v>
      </c>
    </row>
    <row r="268" spans="1:3" x14ac:dyDescent="0.25">
      <c r="A268" t="s">
        <v>367</v>
      </c>
      <c r="B268">
        <v>16</v>
      </c>
      <c r="C268">
        <v>24.645</v>
      </c>
    </row>
    <row r="269" spans="1:3" x14ac:dyDescent="0.25">
      <c r="A269" t="s">
        <v>405</v>
      </c>
      <c r="B269">
        <v>16</v>
      </c>
      <c r="C269">
        <v>4.9320000000000004</v>
      </c>
    </row>
    <row r="270" spans="1:3" x14ac:dyDescent="0.25">
      <c r="A270" t="s">
        <v>459</v>
      </c>
      <c r="B270">
        <v>16</v>
      </c>
      <c r="C270">
        <v>156.68700000000001</v>
      </c>
    </row>
    <row r="271" spans="1:3" x14ac:dyDescent="0.25">
      <c r="A271" t="s">
        <v>20</v>
      </c>
      <c r="B271">
        <v>17</v>
      </c>
      <c r="C271">
        <v>39.517000000000003</v>
      </c>
    </row>
    <row r="272" spans="1:3" x14ac:dyDescent="0.25">
      <c r="A272" t="s">
        <v>29</v>
      </c>
      <c r="B272">
        <v>17</v>
      </c>
      <c r="C272">
        <v>1.6140000000000001</v>
      </c>
    </row>
    <row r="273" spans="1:3" x14ac:dyDescent="0.25">
      <c r="A273" t="s">
        <v>116</v>
      </c>
      <c r="B273">
        <v>17</v>
      </c>
      <c r="C273">
        <v>2.1389999999999998</v>
      </c>
    </row>
    <row r="274" spans="1:3" x14ac:dyDescent="0.25">
      <c r="A274" t="s">
        <v>141</v>
      </c>
      <c r="B274">
        <v>17</v>
      </c>
      <c r="C274">
        <v>4.38</v>
      </c>
    </row>
    <row r="275" spans="1:3" x14ac:dyDescent="0.25">
      <c r="A275" t="s">
        <v>279</v>
      </c>
      <c r="B275">
        <v>17</v>
      </c>
      <c r="C275">
        <v>1.2929999999999999</v>
      </c>
    </row>
    <row r="276" spans="1:3" x14ac:dyDescent="0.25">
      <c r="A276" t="s">
        <v>321</v>
      </c>
      <c r="B276">
        <v>17</v>
      </c>
      <c r="C276">
        <v>572.55799999999999</v>
      </c>
    </row>
    <row r="277" spans="1:3" x14ac:dyDescent="0.25">
      <c r="A277" t="s">
        <v>386</v>
      </c>
      <c r="B277">
        <v>17</v>
      </c>
      <c r="C277">
        <v>1.254</v>
      </c>
    </row>
    <row r="278" spans="1:3" x14ac:dyDescent="0.25">
      <c r="A278" t="s">
        <v>20</v>
      </c>
      <c r="B278">
        <v>17</v>
      </c>
      <c r="C278">
        <v>164.45</v>
      </c>
    </row>
    <row r="279" spans="1:3" x14ac:dyDescent="0.25">
      <c r="A279" t="s">
        <v>471</v>
      </c>
      <c r="B279">
        <v>17</v>
      </c>
      <c r="C279">
        <v>211.60900000000001</v>
      </c>
    </row>
    <row r="280" spans="1:3" x14ac:dyDescent="0.25">
      <c r="A280" t="s">
        <v>72</v>
      </c>
      <c r="B280">
        <v>18</v>
      </c>
      <c r="C280">
        <v>2.859</v>
      </c>
    </row>
    <row r="281" spans="1:3" x14ac:dyDescent="0.25">
      <c r="A281" t="s">
        <v>153</v>
      </c>
      <c r="B281">
        <v>18</v>
      </c>
      <c r="C281">
        <v>7.6150000000000002</v>
      </c>
    </row>
    <row r="282" spans="1:3" x14ac:dyDescent="0.25">
      <c r="A282" t="s">
        <v>207</v>
      </c>
      <c r="B282">
        <v>18</v>
      </c>
      <c r="C282">
        <v>553.45600000000002</v>
      </c>
    </row>
    <row r="283" spans="1:3" x14ac:dyDescent="0.25">
      <c r="A283" t="s">
        <v>277</v>
      </c>
      <c r="B283">
        <v>18</v>
      </c>
      <c r="C283">
        <v>1.5880000000000001</v>
      </c>
    </row>
    <row r="284" spans="1:3" x14ac:dyDescent="0.25">
      <c r="A284" t="s">
        <v>348</v>
      </c>
      <c r="B284">
        <v>18</v>
      </c>
      <c r="C284">
        <v>2.9710000000000001</v>
      </c>
    </row>
    <row r="285" spans="1:3" x14ac:dyDescent="0.25">
      <c r="A285" t="s">
        <v>72</v>
      </c>
      <c r="B285">
        <v>18</v>
      </c>
      <c r="C285">
        <v>3.3740000000000001</v>
      </c>
    </row>
    <row r="286" spans="1:3" x14ac:dyDescent="0.25">
      <c r="A286" t="s">
        <v>451</v>
      </c>
      <c r="B286">
        <v>18</v>
      </c>
      <c r="C286">
        <v>2.6520000000000001</v>
      </c>
    </row>
    <row r="287" spans="1:3" x14ac:dyDescent="0.25">
      <c r="A287" t="s">
        <v>463</v>
      </c>
      <c r="B287">
        <v>18</v>
      </c>
      <c r="C287">
        <v>2.226</v>
      </c>
    </row>
    <row r="288" spans="1:3" x14ac:dyDescent="0.25">
      <c r="A288" t="s">
        <v>160</v>
      </c>
      <c r="B288">
        <v>19</v>
      </c>
      <c r="C288">
        <v>8.8729999999999993</v>
      </c>
    </row>
    <row r="289" spans="1:3" x14ac:dyDescent="0.25">
      <c r="A289" t="s">
        <v>165</v>
      </c>
      <c r="B289">
        <v>19</v>
      </c>
      <c r="C289">
        <v>9.6920000000000002</v>
      </c>
    </row>
    <row r="290" spans="1:3" x14ac:dyDescent="0.25">
      <c r="A290" t="s">
        <v>212</v>
      </c>
      <c r="B290">
        <v>19</v>
      </c>
      <c r="C290">
        <v>3.129</v>
      </c>
    </row>
    <row r="291" spans="1:3" x14ac:dyDescent="0.25">
      <c r="A291" t="s">
        <v>258</v>
      </c>
      <c r="B291">
        <v>19</v>
      </c>
      <c r="C291">
        <v>1.375</v>
      </c>
    </row>
    <row r="292" spans="1:3" x14ac:dyDescent="0.25">
      <c r="A292" t="s">
        <v>276</v>
      </c>
      <c r="B292">
        <v>19</v>
      </c>
      <c r="C292">
        <v>1.3959999999999999</v>
      </c>
    </row>
    <row r="293" spans="1:3" x14ac:dyDescent="0.25">
      <c r="A293" t="s">
        <v>292</v>
      </c>
      <c r="B293">
        <v>19</v>
      </c>
      <c r="C293">
        <v>0.64100000000000001</v>
      </c>
    </row>
    <row r="294" spans="1:3" x14ac:dyDescent="0.25">
      <c r="A294" t="s">
        <v>336</v>
      </c>
      <c r="B294">
        <v>19</v>
      </c>
      <c r="C294">
        <v>3.1360000000000001</v>
      </c>
    </row>
    <row r="295" spans="1:3" x14ac:dyDescent="0.25">
      <c r="A295" t="s">
        <v>340</v>
      </c>
      <c r="B295">
        <v>19</v>
      </c>
      <c r="C295">
        <v>1.367</v>
      </c>
    </row>
    <row r="296" spans="1:3" x14ac:dyDescent="0.25">
      <c r="A296" t="s">
        <v>366</v>
      </c>
      <c r="B296">
        <v>19</v>
      </c>
      <c r="C296">
        <v>24.401</v>
      </c>
    </row>
    <row r="297" spans="1:3" x14ac:dyDescent="0.25">
      <c r="A297" t="s">
        <v>513</v>
      </c>
      <c r="B297">
        <v>19</v>
      </c>
      <c r="C297">
        <v>1485.364</v>
      </c>
    </row>
    <row r="298" spans="1:3" x14ac:dyDescent="0.25">
      <c r="A298" t="s">
        <v>163</v>
      </c>
      <c r="B298">
        <v>20</v>
      </c>
      <c r="C298">
        <v>9.33</v>
      </c>
    </row>
    <row r="299" spans="1:3" x14ac:dyDescent="0.25">
      <c r="A299" t="s">
        <v>214</v>
      </c>
      <c r="B299">
        <v>20</v>
      </c>
      <c r="C299">
        <v>1.758</v>
      </c>
    </row>
    <row r="300" spans="1:3" x14ac:dyDescent="0.25">
      <c r="A300" t="s">
        <v>286</v>
      </c>
      <c r="B300">
        <v>20</v>
      </c>
      <c r="C300">
        <v>4.1420000000000003</v>
      </c>
    </row>
    <row r="301" spans="1:3" x14ac:dyDescent="0.25">
      <c r="A301" t="s">
        <v>295</v>
      </c>
      <c r="B301">
        <v>20</v>
      </c>
      <c r="C301">
        <v>13.742000000000001</v>
      </c>
    </row>
    <row r="302" spans="1:3" x14ac:dyDescent="0.25">
      <c r="A302" t="s">
        <v>296</v>
      </c>
      <c r="B302">
        <v>20</v>
      </c>
      <c r="C302">
        <v>14.179</v>
      </c>
    </row>
    <row r="303" spans="1:3" x14ac:dyDescent="0.25">
      <c r="A303" t="s">
        <v>309</v>
      </c>
      <c r="B303">
        <v>20</v>
      </c>
      <c r="C303">
        <v>1.752</v>
      </c>
    </row>
    <row r="304" spans="1:3" x14ac:dyDescent="0.25">
      <c r="A304" t="s">
        <v>328</v>
      </c>
      <c r="B304">
        <v>20</v>
      </c>
      <c r="C304">
        <v>3.1669999999999998</v>
      </c>
    </row>
    <row r="305" spans="1:3" x14ac:dyDescent="0.25">
      <c r="A305" t="s">
        <v>338</v>
      </c>
      <c r="B305">
        <v>20</v>
      </c>
      <c r="C305">
        <v>6.1020000000000003</v>
      </c>
    </row>
    <row r="306" spans="1:3" x14ac:dyDescent="0.25">
      <c r="A306" t="s">
        <v>155</v>
      </c>
      <c r="B306">
        <v>21</v>
      </c>
      <c r="C306">
        <v>7.9580000000000002</v>
      </c>
    </row>
    <row r="307" spans="1:3" x14ac:dyDescent="0.25">
      <c r="A307" t="s">
        <v>181</v>
      </c>
      <c r="B307">
        <v>21</v>
      </c>
      <c r="C307">
        <v>220.691</v>
      </c>
    </row>
    <row r="308" spans="1:3" x14ac:dyDescent="0.25">
      <c r="A308" t="s">
        <v>264</v>
      </c>
      <c r="B308">
        <v>21</v>
      </c>
      <c r="C308">
        <v>192.62200000000001</v>
      </c>
    </row>
    <row r="309" spans="1:3" x14ac:dyDescent="0.25">
      <c r="A309" t="s">
        <v>282</v>
      </c>
      <c r="B309">
        <v>21</v>
      </c>
      <c r="C309">
        <v>2.3239999999999998</v>
      </c>
    </row>
    <row r="310" spans="1:3" x14ac:dyDescent="0.25">
      <c r="A310" t="s">
        <v>377</v>
      </c>
      <c r="B310">
        <v>21</v>
      </c>
      <c r="C310">
        <v>1.899</v>
      </c>
    </row>
    <row r="311" spans="1:3" x14ac:dyDescent="0.25">
      <c r="A311" t="s">
        <v>439</v>
      </c>
      <c r="B311">
        <v>21</v>
      </c>
      <c r="C311">
        <v>2.5819999999999999</v>
      </c>
    </row>
    <row r="312" spans="1:3" x14ac:dyDescent="0.25">
      <c r="A312" t="s">
        <v>74</v>
      </c>
      <c r="B312">
        <v>22</v>
      </c>
      <c r="C312">
        <v>3.32</v>
      </c>
    </row>
    <row r="313" spans="1:3" x14ac:dyDescent="0.25">
      <c r="A313" t="s">
        <v>232</v>
      </c>
      <c r="B313">
        <v>22</v>
      </c>
      <c r="C313">
        <v>1.498</v>
      </c>
    </row>
    <row r="314" spans="1:3" x14ac:dyDescent="0.25">
      <c r="A314" t="s">
        <v>311</v>
      </c>
      <c r="B314">
        <v>22</v>
      </c>
      <c r="C314">
        <v>2.9649999999999999</v>
      </c>
    </row>
    <row r="315" spans="1:3" x14ac:dyDescent="0.25">
      <c r="A315" t="s">
        <v>383</v>
      </c>
      <c r="B315">
        <v>22</v>
      </c>
      <c r="C315">
        <v>4.2190000000000003</v>
      </c>
    </row>
    <row r="316" spans="1:3" x14ac:dyDescent="0.25">
      <c r="A316" t="s">
        <v>468</v>
      </c>
      <c r="B316">
        <v>22</v>
      </c>
      <c r="C316">
        <v>170.16300000000001</v>
      </c>
    </row>
    <row r="317" spans="1:3" x14ac:dyDescent="0.25">
      <c r="A317" t="s">
        <v>194</v>
      </c>
      <c r="B317">
        <v>23</v>
      </c>
      <c r="C317">
        <v>8.3230000000000004</v>
      </c>
    </row>
    <row r="318" spans="1:3" x14ac:dyDescent="0.25">
      <c r="A318" t="s">
        <v>213</v>
      </c>
      <c r="B318">
        <v>23</v>
      </c>
      <c r="C318">
        <v>1.05</v>
      </c>
    </row>
    <row r="319" spans="1:3" x14ac:dyDescent="0.25">
      <c r="A319" t="s">
        <v>244</v>
      </c>
      <c r="B319">
        <v>23</v>
      </c>
      <c r="C319">
        <v>0.90300000000000002</v>
      </c>
    </row>
    <row r="320" spans="1:3" x14ac:dyDescent="0.25">
      <c r="A320" t="s">
        <v>297</v>
      </c>
      <c r="B320">
        <v>23</v>
      </c>
      <c r="C320">
        <v>2.0910000000000002</v>
      </c>
    </row>
    <row r="321" spans="1:3" x14ac:dyDescent="0.25">
      <c r="A321" t="s">
        <v>329</v>
      </c>
      <c r="B321">
        <v>23</v>
      </c>
      <c r="C321">
        <v>3.4060000000000001</v>
      </c>
    </row>
    <row r="322" spans="1:3" x14ac:dyDescent="0.25">
      <c r="A322" t="s">
        <v>384</v>
      </c>
      <c r="B322">
        <v>23</v>
      </c>
      <c r="C322">
        <v>4.53</v>
      </c>
    </row>
    <row r="323" spans="1:3" x14ac:dyDescent="0.25">
      <c r="A323" t="s">
        <v>396</v>
      </c>
      <c r="B323">
        <v>23</v>
      </c>
      <c r="C323">
        <v>155.89599999999999</v>
      </c>
    </row>
    <row r="324" spans="1:3" x14ac:dyDescent="0.25">
      <c r="A324" t="s">
        <v>249</v>
      </c>
      <c r="B324">
        <v>24</v>
      </c>
      <c r="C324">
        <v>1.569</v>
      </c>
    </row>
    <row r="325" spans="1:3" x14ac:dyDescent="0.25">
      <c r="A325" t="s">
        <v>327</v>
      </c>
      <c r="B325">
        <v>24</v>
      </c>
      <c r="C325">
        <v>5.3380000000000001</v>
      </c>
    </row>
    <row r="326" spans="1:3" x14ac:dyDescent="0.25">
      <c r="A326" t="s">
        <v>361</v>
      </c>
      <c r="B326">
        <v>24</v>
      </c>
      <c r="C326">
        <v>4.7519999999999998</v>
      </c>
    </row>
    <row r="327" spans="1:3" x14ac:dyDescent="0.25">
      <c r="A327" t="s">
        <v>440</v>
      </c>
      <c r="B327">
        <v>24</v>
      </c>
      <c r="C327">
        <v>56.502000000000002</v>
      </c>
    </row>
    <row r="328" spans="1:3" x14ac:dyDescent="0.25">
      <c r="A328" t="s">
        <v>120</v>
      </c>
      <c r="B328">
        <v>25</v>
      </c>
      <c r="C328">
        <v>2.629</v>
      </c>
    </row>
    <row r="329" spans="1:3" x14ac:dyDescent="0.25">
      <c r="A329" t="s">
        <v>158</v>
      </c>
      <c r="B329">
        <v>25</v>
      </c>
      <c r="C329">
        <v>8.3000000000000007</v>
      </c>
    </row>
    <row r="330" spans="1:3" x14ac:dyDescent="0.25">
      <c r="A330" t="s">
        <v>278</v>
      </c>
      <c r="B330">
        <v>25</v>
      </c>
      <c r="C330">
        <v>1.1339999999999999</v>
      </c>
    </row>
    <row r="331" spans="1:3" x14ac:dyDescent="0.25">
      <c r="A331" t="s">
        <v>310</v>
      </c>
      <c r="B331">
        <v>25</v>
      </c>
      <c r="C331">
        <v>2.14</v>
      </c>
    </row>
    <row r="332" spans="1:3" x14ac:dyDescent="0.25">
      <c r="A332" t="s">
        <v>362</v>
      </c>
      <c r="B332">
        <v>25</v>
      </c>
      <c r="C332">
        <v>5.3159999999999998</v>
      </c>
    </row>
    <row r="333" spans="1:3" x14ac:dyDescent="0.25">
      <c r="A333" t="s">
        <v>369</v>
      </c>
      <c r="B333">
        <v>25</v>
      </c>
      <c r="C333">
        <v>2.7639999999999998</v>
      </c>
    </row>
    <row r="334" spans="1:3" x14ac:dyDescent="0.25">
      <c r="A334" t="s">
        <v>369</v>
      </c>
      <c r="B334">
        <v>25</v>
      </c>
      <c r="C334">
        <v>2.7639999999999998</v>
      </c>
    </row>
    <row r="335" spans="1:3" x14ac:dyDescent="0.25">
      <c r="A335" t="s">
        <v>120</v>
      </c>
      <c r="B335">
        <v>25</v>
      </c>
      <c r="C335">
        <v>6.0179999999999998</v>
      </c>
    </row>
    <row r="336" spans="1:3" x14ac:dyDescent="0.25">
      <c r="A336" t="s">
        <v>427</v>
      </c>
      <c r="B336">
        <v>25</v>
      </c>
      <c r="C336">
        <v>6.2709999999999999</v>
      </c>
    </row>
    <row r="337" spans="1:3" x14ac:dyDescent="0.25">
      <c r="A337" t="s">
        <v>13</v>
      </c>
      <c r="B337">
        <v>26</v>
      </c>
      <c r="C337">
        <v>1.4119999999999999</v>
      </c>
    </row>
    <row r="338" spans="1:3" x14ac:dyDescent="0.25">
      <c r="A338" t="s">
        <v>256</v>
      </c>
      <c r="B338">
        <v>26</v>
      </c>
      <c r="C338">
        <v>0.71199999999999997</v>
      </c>
    </row>
    <row r="339" spans="1:3" x14ac:dyDescent="0.25">
      <c r="A339" t="s">
        <v>308</v>
      </c>
      <c r="B339">
        <v>26</v>
      </c>
      <c r="C339">
        <v>1.1990000000000001</v>
      </c>
    </row>
    <row r="340" spans="1:3" x14ac:dyDescent="0.25">
      <c r="A340" t="s">
        <v>333</v>
      </c>
      <c r="B340">
        <v>26</v>
      </c>
      <c r="C340">
        <v>0.499</v>
      </c>
    </row>
    <row r="341" spans="1:3" x14ac:dyDescent="0.25">
      <c r="A341" t="s">
        <v>363</v>
      </c>
      <c r="B341">
        <v>26</v>
      </c>
      <c r="C341">
        <v>1.5429999999999999</v>
      </c>
    </row>
    <row r="342" spans="1:3" x14ac:dyDescent="0.25">
      <c r="A342" t="s">
        <v>197</v>
      </c>
      <c r="B342">
        <v>27</v>
      </c>
      <c r="C342">
        <v>1.835</v>
      </c>
    </row>
    <row r="343" spans="1:3" x14ac:dyDescent="0.25">
      <c r="A343" t="s">
        <v>314</v>
      </c>
      <c r="B343">
        <v>27</v>
      </c>
      <c r="C343">
        <v>71.126999999999995</v>
      </c>
    </row>
    <row r="344" spans="1:3" x14ac:dyDescent="0.25">
      <c r="A344" t="s">
        <v>352</v>
      </c>
      <c r="B344">
        <v>27</v>
      </c>
      <c r="C344">
        <v>5.6779999999999999</v>
      </c>
    </row>
    <row r="345" spans="1:3" x14ac:dyDescent="0.25">
      <c r="A345" t="s">
        <v>376</v>
      </c>
      <c r="B345">
        <v>27</v>
      </c>
      <c r="C345">
        <v>12.177</v>
      </c>
    </row>
    <row r="346" spans="1:3" x14ac:dyDescent="0.25">
      <c r="A346" t="s">
        <v>209</v>
      </c>
      <c r="B346">
        <v>28</v>
      </c>
      <c r="C346">
        <v>554.20000000000005</v>
      </c>
    </row>
    <row r="347" spans="1:3" x14ac:dyDescent="0.25">
      <c r="A347" t="s">
        <v>221</v>
      </c>
      <c r="B347">
        <v>28</v>
      </c>
      <c r="C347">
        <v>1.7629999999999999</v>
      </c>
    </row>
    <row r="348" spans="1:3" x14ac:dyDescent="0.25">
      <c r="A348" t="s">
        <v>241</v>
      </c>
      <c r="B348">
        <v>28</v>
      </c>
      <c r="C348">
        <v>1.52</v>
      </c>
    </row>
    <row r="349" spans="1:3" x14ac:dyDescent="0.25">
      <c r="A349" t="s">
        <v>245</v>
      </c>
      <c r="B349">
        <v>28</v>
      </c>
      <c r="C349">
        <v>1.2150000000000001</v>
      </c>
    </row>
    <row r="350" spans="1:3" x14ac:dyDescent="0.25">
      <c r="A350" t="s">
        <v>269</v>
      </c>
      <c r="B350">
        <v>28</v>
      </c>
      <c r="C350">
        <v>6.4020000000000001</v>
      </c>
    </row>
    <row r="351" spans="1:3" x14ac:dyDescent="0.25">
      <c r="A351" t="s">
        <v>395</v>
      </c>
      <c r="B351">
        <v>28</v>
      </c>
      <c r="C351">
        <v>53.12</v>
      </c>
    </row>
    <row r="352" spans="1:3" x14ac:dyDescent="0.25">
      <c r="A352" t="s">
        <v>510</v>
      </c>
      <c r="B352">
        <v>28</v>
      </c>
      <c r="C352">
        <v>84.415000000000006</v>
      </c>
    </row>
    <row r="353" spans="1:3" x14ac:dyDescent="0.25">
      <c r="A353" t="s">
        <v>198</v>
      </c>
      <c r="B353">
        <v>29</v>
      </c>
      <c r="C353">
        <v>2.6779999999999999</v>
      </c>
    </row>
    <row r="354" spans="1:3" x14ac:dyDescent="0.25">
      <c r="A354" t="s">
        <v>200</v>
      </c>
      <c r="B354">
        <v>29</v>
      </c>
      <c r="C354">
        <v>1.4279999999999999</v>
      </c>
    </row>
    <row r="355" spans="1:3" x14ac:dyDescent="0.25">
      <c r="A355" t="s">
        <v>227</v>
      </c>
      <c r="B355">
        <v>29</v>
      </c>
      <c r="C355">
        <v>1.4350000000000001</v>
      </c>
    </row>
    <row r="356" spans="1:3" x14ac:dyDescent="0.25">
      <c r="A356" t="s">
        <v>236</v>
      </c>
      <c r="B356">
        <v>29</v>
      </c>
      <c r="C356">
        <v>814.79499999999996</v>
      </c>
    </row>
    <row r="357" spans="1:3" x14ac:dyDescent="0.25">
      <c r="A357" t="s">
        <v>251</v>
      </c>
      <c r="B357">
        <v>29</v>
      </c>
      <c r="C357">
        <v>2.2290000000000001</v>
      </c>
    </row>
    <row r="358" spans="1:3" x14ac:dyDescent="0.25">
      <c r="A358" t="s">
        <v>332</v>
      </c>
      <c r="B358">
        <v>29</v>
      </c>
      <c r="C358">
        <v>8.2080000000000002</v>
      </c>
    </row>
    <row r="359" spans="1:3" x14ac:dyDescent="0.25">
      <c r="A359" t="s">
        <v>371</v>
      </c>
      <c r="B359">
        <v>29</v>
      </c>
      <c r="C359">
        <v>4.484</v>
      </c>
    </row>
    <row r="360" spans="1:3" x14ac:dyDescent="0.25">
      <c r="A360" t="s">
        <v>371</v>
      </c>
      <c r="B360">
        <v>29</v>
      </c>
      <c r="C360">
        <v>4.484</v>
      </c>
    </row>
    <row r="361" spans="1:3" x14ac:dyDescent="0.25">
      <c r="A361" t="s">
        <v>174</v>
      </c>
      <c r="B361">
        <v>30</v>
      </c>
      <c r="C361">
        <v>218.97399999999999</v>
      </c>
    </row>
    <row r="362" spans="1:3" x14ac:dyDescent="0.25">
      <c r="A362" t="s">
        <v>254</v>
      </c>
      <c r="B362">
        <v>30</v>
      </c>
      <c r="C362">
        <v>48.746000000000002</v>
      </c>
    </row>
    <row r="363" spans="1:3" x14ac:dyDescent="0.25">
      <c r="A363" t="s">
        <v>364</v>
      </c>
      <c r="B363">
        <v>30</v>
      </c>
      <c r="C363">
        <v>1.9410000000000001</v>
      </c>
    </row>
    <row r="364" spans="1:3" x14ac:dyDescent="0.25">
      <c r="A364" t="s">
        <v>450</v>
      </c>
      <c r="B364">
        <v>30</v>
      </c>
      <c r="C364">
        <v>2.2360000000000002</v>
      </c>
    </row>
    <row r="365" spans="1:3" x14ac:dyDescent="0.25">
      <c r="A365" t="s">
        <v>285</v>
      </c>
      <c r="B365">
        <v>31</v>
      </c>
      <c r="C365">
        <v>2.7090000000000001</v>
      </c>
    </row>
    <row r="366" spans="1:3" x14ac:dyDescent="0.25">
      <c r="A366" t="s">
        <v>323</v>
      </c>
      <c r="B366">
        <v>31</v>
      </c>
      <c r="C366">
        <v>4.1349999999999998</v>
      </c>
    </row>
    <row r="367" spans="1:3" x14ac:dyDescent="0.25">
      <c r="A367" t="s">
        <v>324</v>
      </c>
      <c r="B367">
        <v>31</v>
      </c>
      <c r="C367">
        <v>4.4749999999999996</v>
      </c>
    </row>
    <row r="368" spans="1:3" x14ac:dyDescent="0.25">
      <c r="A368" t="s">
        <v>325</v>
      </c>
      <c r="B368">
        <v>31</v>
      </c>
      <c r="C368">
        <v>4.7539999999999996</v>
      </c>
    </row>
    <row r="369" spans="1:3" x14ac:dyDescent="0.25">
      <c r="A369" t="s">
        <v>345</v>
      </c>
      <c r="B369">
        <v>31</v>
      </c>
      <c r="C369">
        <v>1.825</v>
      </c>
    </row>
    <row r="370" spans="1:3" x14ac:dyDescent="0.25">
      <c r="A370" t="s">
        <v>350</v>
      </c>
      <c r="B370">
        <v>31</v>
      </c>
      <c r="C370">
        <v>3.8969999999999998</v>
      </c>
    </row>
    <row r="371" spans="1:3" x14ac:dyDescent="0.25">
      <c r="A371" t="s">
        <v>534</v>
      </c>
      <c r="B371">
        <v>31</v>
      </c>
      <c r="C371">
        <v>2.1720000000000002</v>
      </c>
    </row>
    <row r="372" spans="1:3" x14ac:dyDescent="0.25">
      <c r="A372" t="s">
        <v>330</v>
      </c>
      <c r="B372">
        <v>32</v>
      </c>
      <c r="C372">
        <v>3.8730000000000002</v>
      </c>
    </row>
    <row r="373" spans="1:3" x14ac:dyDescent="0.25">
      <c r="A373" t="s">
        <v>347</v>
      </c>
      <c r="B373">
        <v>32</v>
      </c>
      <c r="C373">
        <v>2.6840000000000002</v>
      </c>
    </row>
    <row r="374" spans="1:3" x14ac:dyDescent="0.25">
      <c r="A374" t="s">
        <v>250</v>
      </c>
      <c r="B374">
        <v>33</v>
      </c>
      <c r="C374">
        <v>1.97</v>
      </c>
    </row>
    <row r="375" spans="1:3" x14ac:dyDescent="0.25">
      <c r="A375" t="s">
        <v>373</v>
      </c>
      <c r="B375">
        <v>33</v>
      </c>
      <c r="C375">
        <v>4.4779999999999998</v>
      </c>
    </row>
    <row r="376" spans="1:3" x14ac:dyDescent="0.25">
      <c r="A376" t="s">
        <v>412</v>
      </c>
      <c r="B376">
        <v>33</v>
      </c>
      <c r="C376">
        <v>15.874000000000001</v>
      </c>
    </row>
    <row r="377" spans="1:3" x14ac:dyDescent="0.25">
      <c r="A377" t="s">
        <v>298</v>
      </c>
      <c r="B377">
        <v>34</v>
      </c>
      <c r="C377">
        <v>3.0489999999999999</v>
      </c>
    </row>
    <row r="378" spans="1:3" x14ac:dyDescent="0.25">
      <c r="A378" t="s">
        <v>59</v>
      </c>
      <c r="B378">
        <v>35</v>
      </c>
      <c r="C378">
        <v>4.8499999999999996</v>
      </c>
    </row>
    <row r="379" spans="1:3" x14ac:dyDescent="0.25">
      <c r="A379" t="s">
        <v>400</v>
      </c>
      <c r="B379">
        <v>35</v>
      </c>
      <c r="C379">
        <v>9.3469999999999995</v>
      </c>
    </row>
    <row r="380" spans="1:3" x14ac:dyDescent="0.25">
      <c r="A380" t="s">
        <v>426</v>
      </c>
      <c r="B380">
        <v>35</v>
      </c>
      <c r="C380">
        <v>5.4379999999999997</v>
      </c>
    </row>
    <row r="381" spans="1:3" x14ac:dyDescent="0.25">
      <c r="A381" t="s">
        <v>532</v>
      </c>
      <c r="B381">
        <v>36</v>
      </c>
      <c r="C381">
        <v>2.8610000000000002</v>
      </c>
    </row>
    <row r="382" spans="1:3" x14ac:dyDescent="0.25">
      <c r="A382" t="s">
        <v>356</v>
      </c>
      <c r="B382">
        <v>37</v>
      </c>
      <c r="C382">
        <v>27.931999999999999</v>
      </c>
    </row>
    <row r="383" spans="1:3" x14ac:dyDescent="0.25">
      <c r="A383" t="s">
        <v>403</v>
      </c>
      <c r="B383">
        <v>37</v>
      </c>
      <c r="C383">
        <v>3.1840000000000002</v>
      </c>
    </row>
    <row r="384" spans="1:3" x14ac:dyDescent="0.25">
      <c r="A384" t="s">
        <v>435</v>
      </c>
      <c r="B384">
        <v>37</v>
      </c>
      <c r="C384">
        <v>4.3159999999999998</v>
      </c>
    </row>
    <row r="385" spans="1:3" x14ac:dyDescent="0.25">
      <c r="A385" t="s">
        <v>335</v>
      </c>
      <c r="B385">
        <v>38</v>
      </c>
      <c r="C385">
        <v>2.8929999999999998</v>
      </c>
    </row>
    <row r="386" spans="1:3" x14ac:dyDescent="0.25">
      <c r="A386" t="s">
        <v>388</v>
      </c>
      <c r="B386">
        <v>38</v>
      </c>
      <c r="C386">
        <v>3.496</v>
      </c>
    </row>
    <row r="387" spans="1:3" x14ac:dyDescent="0.25">
      <c r="A387" t="s">
        <v>417</v>
      </c>
      <c r="B387">
        <v>38</v>
      </c>
      <c r="C387">
        <v>2.9020000000000001</v>
      </c>
    </row>
    <row r="388" spans="1:3" x14ac:dyDescent="0.25">
      <c r="A388" t="s">
        <v>218</v>
      </c>
      <c r="B388">
        <v>39</v>
      </c>
      <c r="C388">
        <v>431.23899999999998</v>
      </c>
    </row>
    <row r="389" spans="1:3" x14ac:dyDescent="0.25">
      <c r="A389" t="s">
        <v>186</v>
      </c>
      <c r="B389">
        <v>40</v>
      </c>
      <c r="C389">
        <v>223.19800000000001</v>
      </c>
    </row>
    <row r="390" spans="1:3" x14ac:dyDescent="0.25">
      <c r="A390" t="s">
        <v>359</v>
      </c>
      <c r="B390">
        <v>40</v>
      </c>
      <c r="C390">
        <v>1.4950000000000001</v>
      </c>
    </row>
    <row r="391" spans="1:3" x14ac:dyDescent="0.25">
      <c r="A391" t="s">
        <v>372</v>
      </c>
      <c r="B391">
        <v>40</v>
      </c>
      <c r="C391">
        <v>3.5219999999999998</v>
      </c>
    </row>
    <row r="392" spans="1:3" x14ac:dyDescent="0.25">
      <c r="A392" t="s">
        <v>379</v>
      </c>
      <c r="B392">
        <v>40</v>
      </c>
      <c r="C392">
        <v>4.54</v>
      </c>
    </row>
    <row r="393" spans="1:3" x14ac:dyDescent="0.25">
      <c r="A393" t="s">
        <v>501</v>
      </c>
      <c r="B393">
        <v>40</v>
      </c>
      <c r="C393">
        <v>2.3959999999999999</v>
      </c>
    </row>
    <row r="394" spans="1:3" x14ac:dyDescent="0.25">
      <c r="A394" t="s">
        <v>349</v>
      </c>
      <c r="B394">
        <v>41</v>
      </c>
      <c r="C394">
        <v>1.105</v>
      </c>
    </row>
    <row r="395" spans="1:3" x14ac:dyDescent="0.25">
      <c r="A395" t="s">
        <v>225</v>
      </c>
      <c r="B395">
        <v>42</v>
      </c>
      <c r="C395">
        <v>3.4660000000000002</v>
      </c>
    </row>
    <row r="396" spans="1:3" x14ac:dyDescent="0.25">
      <c r="A396" t="s">
        <v>283</v>
      </c>
      <c r="B396">
        <v>42</v>
      </c>
      <c r="C396">
        <v>1.8640000000000001</v>
      </c>
    </row>
    <row r="397" spans="1:3" x14ac:dyDescent="0.25">
      <c r="A397" t="s">
        <v>291</v>
      </c>
      <c r="B397">
        <v>42</v>
      </c>
      <c r="C397">
        <v>10.456</v>
      </c>
    </row>
    <row r="398" spans="1:3" x14ac:dyDescent="0.25">
      <c r="A398" t="s">
        <v>411</v>
      </c>
      <c r="B398">
        <v>42</v>
      </c>
      <c r="C398">
        <v>7.5359999999999996</v>
      </c>
    </row>
    <row r="399" spans="1:3" x14ac:dyDescent="0.25">
      <c r="A399" t="s">
        <v>425</v>
      </c>
      <c r="B399">
        <v>42</v>
      </c>
      <c r="C399">
        <v>4.5960000000000001</v>
      </c>
    </row>
    <row r="400" spans="1:3" x14ac:dyDescent="0.25">
      <c r="A400" t="s">
        <v>479</v>
      </c>
      <c r="B400">
        <v>42</v>
      </c>
      <c r="C400">
        <v>30.853000000000002</v>
      </c>
    </row>
    <row r="401" spans="1:3" x14ac:dyDescent="0.25">
      <c r="A401" t="s">
        <v>343</v>
      </c>
      <c r="B401">
        <v>43</v>
      </c>
      <c r="C401">
        <v>14.382</v>
      </c>
    </row>
    <row r="402" spans="1:3" x14ac:dyDescent="0.25">
      <c r="A402" t="s">
        <v>351</v>
      </c>
      <c r="B402">
        <v>43</v>
      </c>
      <c r="C402">
        <v>4.6070000000000002</v>
      </c>
    </row>
    <row r="403" spans="1:3" x14ac:dyDescent="0.25">
      <c r="A403" t="s">
        <v>240</v>
      </c>
      <c r="B403">
        <v>44</v>
      </c>
      <c r="C403">
        <v>0.93400000000000005</v>
      </c>
    </row>
    <row r="404" spans="1:3" x14ac:dyDescent="0.25">
      <c r="A404" t="s">
        <v>344</v>
      </c>
      <c r="B404">
        <v>44</v>
      </c>
      <c r="C404">
        <v>1.085</v>
      </c>
    </row>
    <row r="405" spans="1:3" x14ac:dyDescent="0.25">
      <c r="A405" t="s">
        <v>387</v>
      </c>
      <c r="B405">
        <v>44</v>
      </c>
      <c r="C405">
        <v>2.8519999999999999</v>
      </c>
    </row>
    <row r="406" spans="1:3" x14ac:dyDescent="0.25">
      <c r="A406" t="s">
        <v>422</v>
      </c>
      <c r="B406">
        <v>44</v>
      </c>
      <c r="C406">
        <v>26.401</v>
      </c>
    </row>
    <row r="407" spans="1:3" x14ac:dyDescent="0.25">
      <c r="A407" t="s">
        <v>319</v>
      </c>
      <c r="B407">
        <v>45</v>
      </c>
      <c r="C407">
        <v>2.073</v>
      </c>
    </row>
    <row r="408" spans="1:3" x14ac:dyDescent="0.25">
      <c r="A408" t="s">
        <v>455</v>
      </c>
      <c r="B408">
        <v>45</v>
      </c>
      <c r="C408">
        <v>3.7749999999999999</v>
      </c>
    </row>
    <row r="409" spans="1:3" x14ac:dyDescent="0.25">
      <c r="A409" t="s">
        <v>175</v>
      </c>
      <c r="B409">
        <v>46</v>
      </c>
      <c r="C409">
        <v>219.655</v>
      </c>
    </row>
    <row r="410" spans="1:3" x14ac:dyDescent="0.25">
      <c r="A410" t="s">
        <v>248</v>
      </c>
      <c r="B410">
        <v>46</v>
      </c>
      <c r="C410">
        <v>2.4769999999999999</v>
      </c>
    </row>
    <row r="411" spans="1:3" x14ac:dyDescent="0.25">
      <c r="A411" t="s">
        <v>318</v>
      </c>
      <c r="B411">
        <v>46</v>
      </c>
      <c r="C411">
        <v>1.1659999999999999</v>
      </c>
    </row>
    <row r="412" spans="1:3" x14ac:dyDescent="0.25">
      <c r="A412" t="s">
        <v>416</v>
      </c>
      <c r="B412">
        <v>46</v>
      </c>
      <c r="C412">
        <v>1.821</v>
      </c>
    </row>
    <row r="413" spans="1:3" x14ac:dyDescent="0.25">
      <c r="A413" t="s">
        <v>432</v>
      </c>
      <c r="B413">
        <v>46</v>
      </c>
      <c r="C413">
        <v>17.864999999999998</v>
      </c>
    </row>
    <row r="414" spans="1:3" x14ac:dyDescent="0.25">
      <c r="A414" t="s">
        <v>521</v>
      </c>
      <c r="B414">
        <v>47</v>
      </c>
      <c r="C414">
        <v>1.1499999999999999</v>
      </c>
    </row>
    <row r="415" spans="1:3" x14ac:dyDescent="0.25">
      <c r="A415" t="s">
        <v>226</v>
      </c>
      <c r="B415">
        <v>48</v>
      </c>
      <c r="C415">
        <v>5.2969999999999997</v>
      </c>
    </row>
    <row r="416" spans="1:3" x14ac:dyDescent="0.25">
      <c r="A416" t="s">
        <v>341</v>
      </c>
      <c r="B416">
        <v>48</v>
      </c>
      <c r="C416">
        <v>2.2330000000000001</v>
      </c>
    </row>
    <row r="417" spans="1:3" x14ac:dyDescent="0.25">
      <c r="A417" t="s">
        <v>482</v>
      </c>
      <c r="B417">
        <v>48</v>
      </c>
      <c r="C417">
        <v>179.58199999999999</v>
      </c>
    </row>
    <row r="418" spans="1:3" x14ac:dyDescent="0.25">
      <c r="A418" t="s">
        <v>457</v>
      </c>
      <c r="B418">
        <v>49</v>
      </c>
      <c r="C418">
        <v>14.657999999999999</v>
      </c>
    </row>
    <row r="419" spans="1:3" x14ac:dyDescent="0.25">
      <c r="A419" t="s">
        <v>398</v>
      </c>
      <c r="B419">
        <v>50</v>
      </c>
      <c r="C419">
        <v>4.258</v>
      </c>
    </row>
    <row r="420" spans="1:3" x14ac:dyDescent="0.25">
      <c r="A420" t="s">
        <v>438</v>
      </c>
      <c r="B420">
        <v>52</v>
      </c>
      <c r="C420">
        <v>27.221</v>
      </c>
    </row>
    <row r="421" spans="1:3" x14ac:dyDescent="0.25">
      <c r="A421" t="s">
        <v>368</v>
      </c>
      <c r="B421">
        <v>53</v>
      </c>
      <c r="C421">
        <v>2.2909999999999999</v>
      </c>
    </row>
    <row r="422" spans="1:3" x14ac:dyDescent="0.25">
      <c r="A422" t="s">
        <v>368</v>
      </c>
      <c r="B422">
        <v>53</v>
      </c>
      <c r="C422">
        <v>2.2909999999999999</v>
      </c>
    </row>
    <row r="423" spans="1:3" x14ac:dyDescent="0.25">
      <c r="A423" t="s">
        <v>183</v>
      </c>
      <c r="B423">
        <v>54</v>
      </c>
      <c r="C423">
        <v>222.471</v>
      </c>
    </row>
    <row r="424" spans="1:3" x14ac:dyDescent="0.25">
      <c r="A424" t="s">
        <v>316</v>
      </c>
      <c r="B424">
        <v>55</v>
      </c>
      <c r="C424">
        <v>501.45299999999997</v>
      </c>
    </row>
    <row r="425" spans="1:3" x14ac:dyDescent="0.25">
      <c r="A425" t="s">
        <v>380</v>
      </c>
      <c r="B425">
        <v>56</v>
      </c>
      <c r="C425">
        <v>5.7169999999999996</v>
      </c>
    </row>
    <row r="426" spans="1:3" x14ac:dyDescent="0.25">
      <c r="A426" t="s">
        <v>402</v>
      </c>
      <c r="B426">
        <v>56</v>
      </c>
      <c r="C426">
        <v>1.387</v>
      </c>
    </row>
    <row r="427" spans="1:3" x14ac:dyDescent="0.25">
      <c r="A427" t="s">
        <v>499</v>
      </c>
      <c r="B427">
        <v>56</v>
      </c>
      <c r="C427">
        <v>1889.579</v>
      </c>
    </row>
    <row r="428" spans="1:3" x14ac:dyDescent="0.25">
      <c r="A428" t="s">
        <v>378</v>
      </c>
      <c r="B428">
        <v>57</v>
      </c>
      <c r="C428">
        <v>3.601</v>
      </c>
    </row>
    <row r="429" spans="1:3" x14ac:dyDescent="0.25">
      <c r="A429" t="s">
        <v>382</v>
      </c>
      <c r="B429">
        <v>57</v>
      </c>
      <c r="C429">
        <v>2.0379999999999998</v>
      </c>
    </row>
    <row r="430" spans="1:3" x14ac:dyDescent="0.25">
      <c r="A430" t="s">
        <v>452</v>
      </c>
      <c r="B430">
        <v>57</v>
      </c>
      <c r="C430">
        <v>5.3380000000000001</v>
      </c>
    </row>
    <row r="431" spans="1:3" x14ac:dyDescent="0.25">
      <c r="A431" t="s">
        <v>460</v>
      </c>
      <c r="B431">
        <v>58</v>
      </c>
      <c r="C431">
        <v>11.672000000000001</v>
      </c>
    </row>
    <row r="432" spans="1:3" x14ac:dyDescent="0.25">
      <c r="A432" t="s">
        <v>472</v>
      </c>
      <c r="B432">
        <v>58</v>
      </c>
      <c r="C432">
        <v>213.39099999999999</v>
      </c>
    </row>
    <row r="433" spans="1:3" x14ac:dyDescent="0.25">
      <c r="A433" t="s">
        <v>449</v>
      </c>
      <c r="B433">
        <v>59</v>
      </c>
      <c r="C433">
        <v>1.587</v>
      </c>
    </row>
    <row r="434" spans="1:3" x14ac:dyDescent="0.25">
      <c r="A434" t="s">
        <v>290</v>
      </c>
      <c r="B434">
        <v>60</v>
      </c>
      <c r="C434">
        <v>10.048999999999999</v>
      </c>
    </row>
    <row r="435" spans="1:3" x14ac:dyDescent="0.25">
      <c r="A435" t="s">
        <v>517</v>
      </c>
      <c r="B435">
        <v>60</v>
      </c>
      <c r="C435">
        <v>119.828</v>
      </c>
    </row>
    <row r="436" spans="1:3" x14ac:dyDescent="0.25">
      <c r="A436" t="s">
        <v>370</v>
      </c>
      <c r="B436">
        <v>61</v>
      </c>
      <c r="C436">
        <v>4.069</v>
      </c>
    </row>
    <row r="437" spans="1:3" x14ac:dyDescent="0.25">
      <c r="A437" t="s">
        <v>370</v>
      </c>
      <c r="B437">
        <v>61</v>
      </c>
      <c r="C437">
        <v>4.069</v>
      </c>
    </row>
    <row r="438" spans="1:3" x14ac:dyDescent="0.25">
      <c r="A438" t="s">
        <v>337</v>
      </c>
      <c r="B438">
        <v>63</v>
      </c>
      <c r="C438">
        <v>4.71</v>
      </c>
    </row>
    <row r="439" spans="1:3" x14ac:dyDescent="0.25">
      <c r="A439" t="s">
        <v>434</v>
      </c>
      <c r="B439">
        <v>63</v>
      </c>
      <c r="C439">
        <v>3.5979999999999999</v>
      </c>
    </row>
    <row r="440" spans="1:3" x14ac:dyDescent="0.25">
      <c r="A440" t="s">
        <v>512</v>
      </c>
      <c r="B440">
        <v>63</v>
      </c>
      <c r="C440">
        <v>110.934</v>
      </c>
    </row>
    <row r="441" spans="1:3" x14ac:dyDescent="0.25">
      <c r="A441" t="s">
        <v>488</v>
      </c>
      <c r="B441">
        <v>66</v>
      </c>
      <c r="C441">
        <v>31.120999999999999</v>
      </c>
    </row>
    <row r="442" spans="1:3" x14ac:dyDescent="0.25">
      <c r="A442" t="s">
        <v>441</v>
      </c>
      <c r="B442">
        <v>67</v>
      </c>
      <c r="C442">
        <v>58.445999999999998</v>
      </c>
    </row>
    <row r="443" spans="1:3" x14ac:dyDescent="0.25">
      <c r="A443" t="s">
        <v>206</v>
      </c>
      <c r="B443">
        <v>69</v>
      </c>
      <c r="C443">
        <v>553.12800000000004</v>
      </c>
    </row>
    <row r="444" spans="1:3" x14ac:dyDescent="0.25">
      <c r="A444" t="s">
        <v>300</v>
      </c>
      <c r="B444">
        <v>69</v>
      </c>
      <c r="C444">
        <v>22.832000000000001</v>
      </c>
    </row>
    <row r="445" spans="1:3" x14ac:dyDescent="0.25">
      <c r="A445" t="s">
        <v>360</v>
      </c>
      <c r="B445">
        <v>71</v>
      </c>
      <c r="C445">
        <v>4.1879999999999997</v>
      </c>
    </row>
    <row r="446" spans="1:3" x14ac:dyDescent="0.25">
      <c r="A446" t="s">
        <v>437</v>
      </c>
      <c r="B446">
        <v>73</v>
      </c>
      <c r="C446">
        <v>26.501999999999999</v>
      </c>
    </row>
    <row r="447" spans="1:3" x14ac:dyDescent="0.25">
      <c r="A447" t="s">
        <v>474</v>
      </c>
      <c r="B447">
        <v>73</v>
      </c>
      <c r="C447">
        <v>37.639000000000003</v>
      </c>
    </row>
    <row r="448" spans="1:3" x14ac:dyDescent="0.25">
      <c r="A448" t="s">
        <v>475</v>
      </c>
      <c r="B448">
        <v>73</v>
      </c>
      <c r="C448">
        <v>39.628999999999998</v>
      </c>
    </row>
    <row r="449" spans="1:3" x14ac:dyDescent="0.25">
      <c r="A449" t="s">
        <v>52</v>
      </c>
      <c r="B449">
        <v>74</v>
      </c>
      <c r="C449">
        <v>1.3</v>
      </c>
    </row>
    <row r="450" spans="1:3" x14ac:dyDescent="0.25">
      <c r="A450" t="s">
        <v>193</v>
      </c>
      <c r="B450">
        <v>75</v>
      </c>
      <c r="C450">
        <v>7.5</v>
      </c>
    </row>
    <row r="451" spans="1:3" x14ac:dyDescent="0.25">
      <c r="A451" t="s">
        <v>220</v>
      </c>
      <c r="B451">
        <v>75</v>
      </c>
      <c r="C451">
        <v>7.9349999999999996</v>
      </c>
    </row>
    <row r="452" spans="1:3" x14ac:dyDescent="0.25">
      <c r="A452" t="s">
        <v>529</v>
      </c>
      <c r="B452">
        <v>76</v>
      </c>
      <c r="C452">
        <v>172.03299999999999</v>
      </c>
    </row>
    <row r="453" spans="1:3" x14ac:dyDescent="0.25">
      <c r="A453" t="s">
        <v>394</v>
      </c>
      <c r="B453">
        <v>77</v>
      </c>
      <c r="C453">
        <v>4.3920000000000003</v>
      </c>
    </row>
    <row r="454" spans="1:3" x14ac:dyDescent="0.25">
      <c r="A454" t="s">
        <v>404</v>
      </c>
      <c r="B454">
        <v>77</v>
      </c>
      <c r="C454">
        <v>4.5339999999999998</v>
      </c>
    </row>
    <row r="455" spans="1:3" x14ac:dyDescent="0.25">
      <c r="A455" t="s">
        <v>508</v>
      </c>
      <c r="B455">
        <v>77</v>
      </c>
      <c r="C455">
        <v>63.061999999999998</v>
      </c>
    </row>
    <row r="456" spans="1:3" x14ac:dyDescent="0.25">
      <c r="A456" t="s">
        <v>535</v>
      </c>
      <c r="B456">
        <v>77</v>
      </c>
      <c r="C456">
        <v>4.2830000000000004</v>
      </c>
    </row>
    <row r="457" spans="1:3" x14ac:dyDescent="0.25">
      <c r="A457" t="s">
        <v>408</v>
      </c>
      <c r="B457">
        <v>79</v>
      </c>
      <c r="C457">
        <v>7.1559999999999997</v>
      </c>
    </row>
    <row r="458" spans="1:3" x14ac:dyDescent="0.25">
      <c r="A458" t="s">
        <v>509</v>
      </c>
      <c r="B458">
        <v>79</v>
      </c>
      <c r="C458">
        <v>84.016999999999996</v>
      </c>
    </row>
    <row r="459" spans="1:3" x14ac:dyDescent="0.25">
      <c r="A459" t="s">
        <v>487</v>
      </c>
      <c r="B459">
        <v>81</v>
      </c>
      <c r="C459">
        <v>28.321999999999999</v>
      </c>
    </row>
    <row r="460" spans="1:3" x14ac:dyDescent="0.25">
      <c r="A460" t="s">
        <v>446</v>
      </c>
      <c r="B460">
        <v>82</v>
      </c>
      <c r="C460">
        <v>12.46</v>
      </c>
    </row>
    <row r="461" spans="1:3" x14ac:dyDescent="0.25">
      <c r="A461" t="s">
        <v>541</v>
      </c>
      <c r="B461">
        <v>84</v>
      </c>
      <c r="C461">
        <v>2619.3609999999999</v>
      </c>
    </row>
    <row r="462" spans="1:3" x14ac:dyDescent="0.25">
      <c r="A462" t="s">
        <v>294</v>
      </c>
      <c r="B462">
        <v>86</v>
      </c>
      <c r="C462">
        <v>13.35</v>
      </c>
    </row>
    <row r="463" spans="1:3" x14ac:dyDescent="0.25">
      <c r="A463" t="s">
        <v>406</v>
      </c>
      <c r="B463">
        <v>87</v>
      </c>
      <c r="C463">
        <v>32.847999999999999</v>
      </c>
    </row>
    <row r="464" spans="1:3" x14ac:dyDescent="0.25">
      <c r="A464" t="s">
        <v>520</v>
      </c>
      <c r="B464">
        <v>88</v>
      </c>
      <c r="C464">
        <v>92.528000000000006</v>
      </c>
    </row>
    <row r="465" spans="1:3" x14ac:dyDescent="0.25">
      <c r="A465" t="s">
        <v>430</v>
      </c>
      <c r="B465">
        <v>89</v>
      </c>
      <c r="C465">
        <v>16.623000000000001</v>
      </c>
    </row>
    <row r="466" spans="1:3" x14ac:dyDescent="0.25">
      <c r="A466" t="s">
        <v>536</v>
      </c>
      <c r="B466">
        <v>91</v>
      </c>
      <c r="C466">
        <v>15.782999999999999</v>
      </c>
    </row>
    <row r="467" spans="1:3" x14ac:dyDescent="0.25">
      <c r="A467" t="s">
        <v>407</v>
      </c>
      <c r="B467">
        <v>93</v>
      </c>
      <c r="C467">
        <v>6.1150000000000002</v>
      </c>
    </row>
    <row r="468" spans="1:3" x14ac:dyDescent="0.25">
      <c r="A468" t="s">
        <v>413</v>
      </c>
      <c r="B468">
        <v>93</v>
      </c>
      <c r="C468">
        <v>18.218</v>
      </c>
    </row>
    <row r="469" spans="1:3" x14ac:dyDescent="0.25">
      <c r="A469" t="s">
        <v>428</v>
      </c>
      <c r="B469">
        <v>93</v>
      </c>
      <c r="C469">
        <v>11.233000000000001</v>
      </c>
    </row>
    <row r="470" spans="1:3" x14ac:dyDescent="0.25">
      <c r="A470" t="s">
        <v>555</v>
      </c>
      <c r="B470">
        <v>94</v>
      </c>
      <c r="C470">
        <v>5530.67</v>
      </c>
    </row>
    <row r="471" spans="1:3" x14ac:dyDescent="0.25">
      <c r="A471" t="s">
        <v>456</v>
      </c>
      <c r="B471">
        <v>95</v>
      </c>
      <c r="C471">
        <v>9.093</v>
      </c>
    </row>
    <row r="472" spans="1:3" x14ac:dyDescent="0.25">
      <c r="A472" t="s">
        <v>537</v>
      </c>
      <c r="B472">
        <v>95</v>
      </c>
      <c r="C472">
        <v>4.6900000000000004</v>
      </c>
    </row>
    <row r="473" spans="1:3" x14ac:dyDescent="0.25">
      <c r="A473" t="s">
        <v>504</v>
      </c>
      <c r="B473">
        <v>97</v>
      </c>
      <c r="C473">
        <v>648.58600000000001</v>
      </c>
    </row>
    <row r="474" spans="1:3" x14ac:dyDescent="0.25">
      <c r="A474" t="s">
        <v>307</v>
      </c>
      <c r="B474">
        <v>102</v>
      </c>
      <c r="C474">
        <v>2131.9459999999999</v>
      </c>
    </row>
    <row r="475" spans="1:3" x14ac:dyDescent="0.25">
      <c r="A475" t="s">
        <v>454</v>
      </c>
      <c r="B475">
        <v>104</v>
      </c>
      <c r="C475">
        <v>16.315000000000001</v>
      </c>
    </row>
    <row r="476" spans="1:3" x14ac:dyDescent="0.25">
      <c r="A476" t="s">
        <v>418</v>
      </c>
      <c r="B476">
        <v>108</v>
      </c>
      <c r="C476">
        <v>4.4589999999999996</v>
      </c>
    </row>
    <row r="477" spans="1:3" x14ac:dyDescent="0.25">
      <c r="A477" t="s">
        <v>485</v>
      </c>
      <c r="B477">
        <v>110</v>
      </c>
      <c r="C477">
        <v>6.2169999999999996</v>
      </c>
    </row>
    <row r="478" spans="1:3" x14ac:dyDescent="0.25">
      <c r="A478" t="s">
        <v>342</v>
      </c>
      <c r="B478">
        <v>111</v>
      </c>
      <c r="C478">
        <v>12.694000000000001</v>
      </c>
    </row>
    <row r="479" spans="1:3" x14ac:dyDescent="0.25">
      <c r="A479" t="s">
        <v>385</v>
      </c>
      <c r="B479">
        <v>111</v>
      </c>
      <c r="C479">
        <v>150.852</v>
      </c>
    </row>
    <row r="480" spans="1:3" x14ac:dyDescent="0.25">
      <c r="A480" t="s">
        <v>401</v>
      </c>
      <c r="B480">
        <v>112</v>
      </c>
      <c r="C480">
        <v>58.454000000000001</v>
      </c>
    </row>
    <row r="481" spans="1:3" x14ac:dyDescent="0.25">
      <c r="A481" t="s">
        <v>188</v>
      </c>
      <c r="B481">
        <v>113</v>
      </c>
      <c r="C481">
        <v>391.339</v>
      </c>
    </row>
    <row r="482" spans="1:3" x14ac:dyDescent="0.25">
      <c r="A482" t="s">
        <v>315</v>
      </c>
      <c r="B482">
        <v>114</v>
      </c>
      <c r="C482">
        <v>500.55700000000002</v>
      </c>
    </row>
    <row r="483" spans="1:3" x14ac:dyDescent="0.25">
      <c r="A483" t="s">
        <v>531</v>
      </c>
      <c r="B483">
        <v>115</v>
      </c>
      <c r="C483">
        <v>24.224</v>
      </c>
    </row>
    <row r="484" spans="1:3" x14ac:dyDescent="0.25">
      <c r="A484" t="s">
        <v>442</v>
      </c>
      <c r="B484">
        <v>119</v>
      </c>
      <c r="C484">
        <v>59.811999999999998</v>
      </c>
    </row>
    <row r="485" spans="1:3" x14ac:dyDescent="0.25">
      <c r="A485" t="s">
        <v>497</v>
      </c>
      <c r="B485">
        <v>120</v>
      </c>
      <c r="C485">
        <v>1856.77</v>
      </c>
    </row>
    <row r="486" spans="1:3" x14ac:dyDescent="0.25">
      <c r="A486" t="s">
        <v>289</v>
      </c>
      <c r="B486">
        <v>121</v>
      </c>
      <c r="C486">
        <v>8.9749999999999996</v>
      </c>
    </row>
    <row r="487" spans="1:3" x14ac:dyDescent="0.25">
      <c r="A487" t="s">
        <v>443</v>
      </c>
      <c r="B487">
        <v>123</v>
      </c>
      <c r="C487">
        <v>67.346000000000004</v>
      </c>
    </row>
    <row r="488" spans="1:3" x14ac:dyDescent="0.25">
      <c r="A488" t="s">
        <v>505</v>
      </c>
      <c r="B488">
        <v>125</v>
      </c>
      <c r="C488">
        <v>653.50800000000004</v>
      </c>
    </row>
    <row r="489" spans="1:3" x14ac:dyDescent="0.25">
      <c r="A489" t="s">
        <v>490</v>
      </c>
      <c r="B489">
        <v>127</v>
      </c>
      <c r="C489">
        <v>108.773</v>
      </c>
    </row>
    <row r="490" spans="1:3" x14ac:dyDescent="0.25">
      <c r="A490" t="s">
        <v>419</v>
      </c>
      <c r="B490">
        <v>132</v>
      </c>
      <c r="C490">
        <v>16.515999999999998</v>
      </c>
    </row>
    <row r="491" spans="1:3" x14ac:dyDescent="0.25">
      <c r="A491" t="s">
        <v>462</v>
      </c>
      <c r="B491">
        <v>132</v>
      </c>
      <c r="C491">
        <v>9.6760000000000002</v>
      </c>
    </row>
    <row r="492" spans="1:3" x14ac:dyDescent="0.25">
      <c r="A492" t="s">
        <v>467</v>
      </c>
      <c r="B492">
        <v>138</v>
      </c>
      <c r="C492">
        <v>9.4570000000000007</v>
      </c>
    </row>
    <row r="493" spans="1:3" x14ac:dyDescent="0.25">
      <c r="A493" t="s">
        <v>420</v>
      </c>
      <c r="B493">
        <v>140</v>
      </c>
      <c r="C493">
        <v>25.09</v>
      </c>
    </row>
    <row r="494" spans="1:3" x14ac:dyDescent="0.25">
      <c r="A494" t="s">
        <v>265</v>
      </c>
      <c r="B494">
        <v>152</v>
      </c>
      <c r="C494">
        <v>194.82499999999999</v>
      </c>
    </row>
    <row r="495" spans="1:3" x14ac:dyDescent="0.25">
      <c r="A495" t="s">
        <v>302</v>
      </c>
      <c r="B495">
        <v>152</v>
      </c>
      <c r="C495">
        <v>4.032</v>
      </c>
    </row>
    <row r="496" spans="1:3" x14ac:dyDescent="0.25">
      <c r="A496" t="s">
        <v>476</v>
      </c>
      <c r="B496">
        <v>154</v>
      </c>
      <c r="C496">
        <v>49.34</v>
      </c>
    </row>
    <row r="497" spans="1:3" x14ac:dyDescent="0.25">
      <c r="A497" t="s">
        <v>493</v>
      </c>
      <c r="B497">
        <v>154</v>
      </c>
      <c r="C497">
        <v>14.384</v>
      </c>
    </row>
    <row r="498" spans="1:3" x14ac:dyDescent="0.25">
      <c r="A498" t="s">
        <v>268</v>
      </c>
      <c r="B498">
        <v>158</v>
      </c>
      <c r="C498">
        <v>5.5810000000000004</v>
      </c>
    </row>
    <row r="499" spans="1:3" x14ac:dyDescent="0.25">
      <c r="A499" t="s">
        <v>453</v>
      </c>
      <c r="B499">
        <v>158</v>
      </c>
      <c r="C499">
        <v>15.207000000000001</v>
      </c>
    </row>
    <row r="500" spans="1:3" x14ac:dyDescent="0.25">
      <c r="A500" t="s">
        <v>496</v>
      </c>
      <c r="B500">
        <v>159</v>
      </c>
      <c r="C500">
        <v>1796.2139999999999</v>
      </c>
    </row>
    <row r="501" spans="1:3" x14ac:dyDescent="0.25">
      <c r="A501" t="s">
        <v>514</v>
      </c>
      <c r="B501">
        <v>159</v>
      </c>
      <c r="C501">
        <v>1507.2860000000001</v>
      </c>
    </row>
    <row r="502" spans="1:3" x14ac:dyDescent="0.25">
      <c r="A502" t="s">
        <v>526</v>
      </c>
      <c r="B502">
        <v>160</v>
      </c>
      <c r="C502">
        <v>87.049000000000007</v>
      </c>
    </row>
    <row r="503" spans="1:3" x14ac:dyDescent="0.25">
      <c r="A503" t="s">
        <v>484</v>
      </c>
      <c r="B503">
        <v>161</v>
      </c>
      <c r="C503">
        <v>20.071000000000002</v>
      </c>
    </row>
    <row r="504" spans="1:3" x14ac:dyDescent="0.25">
      <c r="A504" t="s">
        <v>486</v>
      </c>
      <c r="B504">
        <v>161</v>
      </c>
      <c r="C504">
        <v>23.88</v>
      </c>
    </row>
    <row r="505" spans="1:3" x14ac:dyDescent="0.25">
      <c r="A505" t="s">
        <v>433</v>
      </c>
      <c r="B505">
        <v>164</v>
      </c>
      <c r="C505">
        <v>33.338999999999999</v>
      </c>
    </row>
    <row r="506" spans="1:3" x14ac:dyDescent="0.25">
      <c r="A506" t="s">
        <v>424</v>
      </c>
      <c r="B506">
        <v>168</v>
      </c>
      <c r="C506">
        <v>3.6059999999999999</v>
      </c>
    </row>
    <row r="507" spans="1:3" x14ac:dyDescent="0.25">
      <c r="A507" t="s">
        <v>458</v>
      </c>
      <c r="B507">
        <v>168</v>
      </c>
      <c r="C507">
        <v>18.137</v>
      </c>
    </row>
    <row r="508" spans="1:3" x14ac:dyDescent="0.25">
      <c r="A508" t="s">
        <v>518</v>
      </c>
      <c r="B508">
        <v>169</v>
      </c>
      <c r="C508">
        <v>81.501999999999995</v>
      </c>
    </row>
    <row r="509" spans="1:3" x14ac:dyDescent="0.25">
      <c r="A509" t="s">
        <v>483</v>
      </c>
      <c r="B509">
        <v>171</v>
      </c>
      <c r="C509">
        <v>6.3479999999999999</v>
      </c>
    </row>
    <row r="510" spans="1:3" x14ac:dyDescent="0.25">
      <c r="A510" t="s">
        <v>293</v>
      </c>
      <c r="B510">
        <v>172</v>
      </c>
      <c r="C510">
        <v>10.734999999999999</v>
      </c>
    </row>
    <row r="511" spans="1:3" x14ac:dyDescent="0.25">
      <c r="A511" t="s">
        <v>262</v>
      </c>
      <c r="B511">
        <v>173</v>
      </c>
      <c r="C511">
        <v>192.42099999999999</v>
      </c>
    </row>
    <row r="512" spans="1:3" x14ac:dyDescent="0.25">
      <c r="A512" t="s">
        <v>357</v>
      </c>
      <c r="B512">
        <v>175</v>
      </c>
      <c r="C512">
        <v>33.606000000000002</v>
      </c>
    </row>
    <row r="513" spans="1:3" x14ac:dyDescent="0.25">
      <c r="A513" t="s">
        <v>542</v>
      </c>
      <c r="B513">
        <v>176</v>
      </c>
      <c r="C513">
        <v>2840.4180000000001</v>
      </c>
    </row>
    <row r="514" spans="1:3" x14ac:dyDescent="0.25">
      <c r="A514" t="s">
        <v>495</v>
      </c>
      <c r="B514">
        <v>179</v>
      </c>
      <c r="C514">
        <v>1791.1590000000001</v>
      </c>
    </row>
    <row r="515" spans="1:3" x14ac:dyDescent="0.25">
      <c r="A515" t="s">
        <v>447</v>
      </c>
      <c r="B515">
        <v>180</v>
      </c>
      <c r="C515">
        <v>62.378</v>
      </c>
    </row>
    <row r="516" spans="1:3" x14ac:dyDescent="0.25">
      <c r="A516" t="s">
        <v>498</v>
      </c>
      <c r="B516">
        <v>184</v>
      </c>
      <c r="C516">
        <v>1888.6420000000001</v>
      </c>
    </row>
    <row r="517" spans="1:3" x14ac:dyDescent="0.25">
      <c r="A517" t="s">
        <v>539</v>
      </c>
      <c r="B517">
        <v>190</v>
      </c>
      <c r="C517">
        <v>553.90599999999995</v>
      </c>
    </row>
    <row r="518" spans="1:3" x14ac:dyDescent="0.25">
      <c r="A518" t="s">
        <v>523</v>
      </c>
      <c r="B518">
        <v>197</v>
      </c>
      <c r="C518">
        <v>86.195999999999998</v>
      </c>
    </row>
    <row r="519" spans="1:3" x14ac:dyDescent="0.25">
      <c r="A519" t="s">
        <v>478</v>
      </c>
      <c r="B519">
        <v>198</v>
      </c>
      <c r="C519">
        <v>30.341000000000001</v>
      </c>
    </row>
    <row r="520" spans="1:3" x14ac:dyDescent="0.25">
      <c r="A520" t="s">
        <v>429</v>
      </c>
      <c r="B520">
        <v>215</v>
      </c>
      <c r="C520">
        <v>13.872999999999999</v>
      </c>
    </row>
    <row r="521" spans="1:3" x14ac:dyDescent="0.25">
      <c r="A521" t="s">
        <v>473</v>
      </c>
      <c r="B521">
        <v>217</v>
      </c>
      <c r="C521">
        <v>36.502000000000002</v>
      </c>
    </row>
    <row r="522" spans="1:3" x14ac:dyDescent="0.25">
      <c r="A522" t="s">
        <v>533</v>
      </c>
      <c r="B522">
        <v>224</v>
      </c>
      <c r="C522">
        <v>1753.25</v>
      </c>
    </row>
    <row r="523" spans="1:3" x14ac:dyDescent="0.25">
      <c r="A523" t="s">
        <v>464</v>
      </c>
      <c r="B523">
        <v>226</v>
      </c>
      <c r="C523">
        <v>35.249000000000002</v>
      </c>
    </row>
    <row r="524" spans="1:3" x14ac:dyDescent="0.25">
      <c r="A524" t="s">
        <v>397</v>
      </c>
      <c r="B524">
        <v>229</v>
      </c>
      <c r="C524">
        <v>172.702</v>
      </c>
    </row>
    <row r="525" spans="1:3" x14ac:dyDescent="0.25">
      <c r="A525" t="s">
        <v>444</v>
      </c>
      <c r="B525">
        <v>229</v>
      </c>
      <c r="C525">
        <v>10.882999999999999</v>
      </c>
    </row>
    <row r="526" spans="1:3" x14ac:dyDescent="0.25">
      <c r="A526" t="s">
        <v>503</v>
      </c>
      <c r="B526">
        <v>235</v>
      </c>
      <c r="C526">
        <v>70.768000000000001</v>
      </c>
    </row>
    <row r="527" spans="1:3" x14ac:dyDescent="0.25">
      <c r="A527" t="s">
        <v>436</v>
      </c>
      <c r="B527">
        <v>237</v>
      </c>
      <c r="C527">
        <v>26.131</v>
      </c>
    </row>
    <row r="528" spans="1:3" x14ac:dyDescent="0.25">
      <c r="A528" t="s">
        <v>477</v>
      </c>
      <c r="B528">
        <v>238</v>
      </c>
      <c r="C528">
        <v>94.744</v>
      </c>
    </row>
    <row r="529" spans="1:3" x14ac:dyDescent="0.25">
      <c r="A529" t="s">
        <v>19</v>
      </c>
      <c r="B529">
        <v>241</v>
      </c>
      <c r="C529">
        <v>30.847000000000001</v>
      </c>
    </row>
    <row r="530" spans="1:3" x14ac:dyDescent="0.25">
      <c r="A530" t="s">
        <v>19</v>
      </c>
      <c r="B530">
        <v>241</v>
      </c>
      <c r="C530">
        <v>32.686999999999998</v>
      </c>
    </row>
    <row r="531" spans="1:3" x14ac:dyDescent="0.25">
      <c r="A531" t="s">
        <v>353</v>
      </c>
      <c r="B531">
        <v>247</v>
      </c>
      <c r="C531">
        <v>23.728999999999999</v>
      </c>
    </row>
    <row r="532" spans="1:3" x14ac:dyDescent="0.25">
      <c r="A532" t="s">
        <v>538</v>
      </c>
      <c r="B532">
        <v>258</v>
      </c>
      <c r="C532">
        <v>181.36600000000001</v>
      </c>
    </row>
    <row r="533" spans="1:3" x14ac:dyDescent="0.25">
      <c r="A533" t="s">
        <v>494</v>
      </c>
      <c r="B533">
        <v>261</v>
      </c>
      <c r="C533">
        <v>1780.4960000000001</v>
      </c>
    </row>
    <row r="534" spans="1:3" x14ac:dyDescent="0.25">
      <c r="A534" t="s">
        <v>423</v>
      </c>
      <c r="B534">
        <v>271</v>
      </c>
      <c r="C534">
        <v>33.548000000000002</v>
      </c>
    </row>
    <row r="535" spans="1:3" x14ac:dyDescent="0.25">
      <c r="A535" t="s">
        <v>375</v>
      </c>
      <c r="B535">
        <v>275</v>
      </c>
      <c r="C535">
        <v>11.52</v>
      </c>
    </row>
    <row r="536" spans="1:3" x14ac:dyDescent="0.25">
      <c r="A536" t="s">
        <v>527</v>
      </c>
      <c r="B536">
        <v>279</v>
      </c>
      <c r="C536">
        <v>124.075</v>
      </c>
    </row>
    <row r="537" spans="1:3" x14ac:dyDescent="0.25">
      <c r="A537" t="s">
        <v>469</v>
      </c>
      <c r="B537">
        <v>289</v>
      </c>
      <c r="C537">
        <v>182.97800000000001</v>
      </c>
    </row>
    <row r="538" spans="1:3" x14ac:dyDescent="0.25">
      <c r="A538" t="s">
        <v>528</v>
      </c>
      <c r="B538">
        <v>298</v>
      </c>
      <c r="C538">
        <v>165.857</v>
      </c>
    </row>
    <row r="539" spans="1:3" x14ac:dyDescent="0.25">
      <c r="A539" t="s">
        <v>525</v>
      </c>
      <c r="B539">
        <v>299</v>
      </c>
      <c r="C539">
        <v>71.971000000000004</v>
      </c>
    </row>
    <row r="540" spans="1:3" x14ac:dyDescent="0.25">
      <c r="A540" t="s">
        <v>511</v>
      </c>
      <c r="B540">
        <v>300</v>
      </c>
      <c r="C540">
        <v>18.170000000000002</v>
      </c>
    </row>
    <row r="541" spans="1:3" x14ac:dyDescent="0.25">
      <c r="A541" t="s">
        <v>506</v>
      </c>
      <c r="B541">
        <v>314</v>
      </c>
      <c r="C541">
        <v>43.158999999999999</v>
      </c>
    </row>
    <row r="542" spans="1:3" x14ac:dyDescent="0.25">
      <c r="A542" t="s">
        <v>515</v>
      </c>
      <c r="B542">
        <v>319</v>
      </c>
      <c r="C542">
        <v>96.441999999999993</v>
      </c>
    </row>
    <row r="543" spans="1:3" x14ac:dyDescent="0.25">
      <c r="A543" t="s">
        <v>544</v>
      </c>
      <c r="B543">
        <v>329</v>
      </c>
      <c r="C543">
        <v>2881.5390000000002</v>
      </c>
    </row>
    <row r="544" spans="1:3" x14ac:dyDescent="0.25">
      <c r="A544" t="s">
        <v>414</v>
      </c>
      <c r="B544">
        <v>331</v>
      </c>
      <c r="C544">
        <v>47.938000000000002</v>
      </c>
    </row>
    <row r="545" spans="1:3" x14ac:dyDescent="0.25">
      <c r="A545" t="s">
        <v>507</v>
      </c>
      <c r="B545">
        <v>356</v>
      </c>
      <c r="C545">
        <v>59.347999999999999</v>
      </c>
    </row>
    <row r="546" spans="1:3" x14ac:dyDescent="0.25">
      <c r="A546" t="s">
        <v>465</v>
      </c>
      <c r="B546">
        <v>363</v>
      </c>
      <c r="C546">
        <v>58.963999999999999</v>
      </c>
    </row>
    <row r="547" spans="1:3" x14ac:dyDescent="0.25">
      <c r="A547" t="s">
        <v>252</v>
      </c>
      <c r="B547">
        <v>374</v>
      </c>
      <c r="C547">
        <v>48.281999999999996</v>
      </c>
    </row>
    <row r="548" spans="1:3" x14ac:dyDescent="0.25">
      <c r="A548" t="s">
        <v>320</v>
      </c>
      <c r="B548">
        <v>405</v>
      </c>
      <c r="C548">
        <v>571.97</v>
      </c>
    </row>
    <row r="549" spans="1:3" x14ac:dyDescent="0.25">
      <c r="A549" t="s">
        <v>552</v>
      </c>
      <c r="B549">
        <v>470</v>
      </c>
      <c r="C549">
        <v>65360.767</v>
      </c>
    </row>
    <row r="550" spans="1:3" x14ac:dyDescent="0.25">
      <c r="A550" t="s">
        <v>543</v>
      </c>
      <c r="B550">
        <v>472</v>
      </c>
      <c r="C550">
        <v>2867.4630000000002</v>
      </c>
    </row>
    <row r="551" spans="1:3" x14ac:dyDescent="0.25">
      <c r="A551" t="s">
        <v>522</v>
      </c>
      <c r="B551">
        <v>523</v>
      </c>
      <c r="C551">
        <v>82.18</v>
      </c>
    </row>
    <row r="552" spans="1:3" x14ac:dyDescent="0.25">
      <c r="A552" t="s">
        <v>306</v>
      </c>
      <c r="B552">
        <v>529</v>
      </c>
      <c r="C552">
        <v>2884.2159999999999</v>
      </c>
    </row>
    <row r="553" spans="1:3" x14ac:dyDescent="0.25">
      <c r="A553" t="s">
        <v>524</v>
      </c>
      <c r="B553">
        <v>617</v>
      </c>
      <c r="C553">
        <v>171.43700000000001</v>
      </c>
    </row>
    <row r="554" spans="1:3" x14ac:dyDescent="0.25">
      <c r="A554" t="s">
        <v>548</v>
      </c>
      <c r="B554">
        <v>819</v>
      </c>
      <c r="C554">
        <v>798.93899999999996</v>
      </c>
    </row>
    <row r="555" spans="1:3" x14ac:dyDescent="0.25">
      <c r="A555" t="s">
        <v>540</v>
      </c>
      <c r="B555">
        <v>988</v>
      </c>
      <c r="C555">
        <v>2615.2440000000001</v>
      </c>
    </row>
    <row r="556" spans="1:3" x14ac:dyDescent="0.25">
      <c r="A556" t="s">
        <v>390</v>
      </c>
      <c r="B556">
        <v>1098</v>
      </c>
      <c r="C556">
        <v>5873.152</v>
      </c>
    </row>
    <row r="557" spans="1:3" x14ac:dyDescent="0.25">
      <c r="A557" t="s">
        <v>549</v>
      </c>
      <c r="B557">
        <v>1446</v>
      </c>
      <c r="C557">
        <v>2268.7660000000001</v>
      </c>
    </row>
  </sheetData>
  <sortState ref="A2:C557">
    <sortCondition ref="B2:B55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237</v>
      </c>
      <c r="B1">
        <v>0</v>
      </c>
      <c r="C1">
        <v>0.20499999999999999</v>
      </c>
    </row>
    <row r="2" spans="1:3" x14ac:dyDescent="0.25">
      <c r="A2" t="s">
        <v>238</v>
      </c>
      <c r="B2">
        <v>1</v>
      </c>
      <c r="C2">
        <v>0.36199999999999999</v>
      </c>
    </row>
    <row r="3" spans="1:3" x14ac:dyDescent="0.25">
      <c r="A3" t="s">
        <v>239</v>
      </c>
      <c r="B3">
        <v>0</v>
      </c>
      <c r="C3">
        <v>0.38600000000000001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34" workbookViewId="0">
      <selection activeCell="A69" sqref="A69:C69"/>
    </sheetView>
  </sheetViews>
  <sheetFormatPr defaultRowHeight="15" x14ac:dyDescent="0.25"/>
  <cols>
    <col min="1" max="2" width="19.57031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240</v>
      </c>
      <c r="B2">
        <v>44</v>
      </c>
      <c r="C2">
        <v>0.93400000000000005</v>
      </c>
    </row>
    <row r="3" spans="1:3" x14ac:dyDescent="0.25">
      <c r="A3" t="s">
        <v>241</v>
      </c>
      <c r="B3">
        <v>28</v>
      </c>
      <c r="C3">
        <v>1.52</v>
      </c>
    </row>
    <row r="4" spans="1:3" x14ac:dyDescent="0.25">
      <c r="A4" t="s">
        <v>242</v>
      </c>
      <c r="B4">
        <v>10</v>
      </c>
      <c r="C4">
        <v>1.9990000000000001</v>
      </c>
    </row>
    <row r="5" spans="1:3" x14ac:dyDescent="0.25">
      <c r="A5" t="s">
        <v>243</v>
      </c>
      <c r="B5">
        <v>10</v>
      </c>
      <c r="C5">
        <v>0.64</v>
      </c>
    </row>
    <row r="6" spans="1:3" x14ac:dyDescent="0.25">
      <c r="A6" t="s">
        <v>244</v>
      </c>
      <c r="B6">
        <v>23</v>
      </c>
      <c r="C6">
        <v>0.90300000000000002</v>
      </c>
    </row>
    <row r="7" spans="1:3" x14ac:dyDescent="0.25">
      <c r="A7" t="s">
        <v>245</v>
      </c>
      <c r="B7">
        <v>28</v>
      </c>
      <c r="C7">
        <v>1.2150000000000001</v>
      </c>
    </row>
    <row r="8" spans="1:3" x14ac:dyDescent="0.25">
      <c r="A8" t="s">
        <v>246</v>
      </c>
      <c r="B8">
        <v>14</v>
      </c>
      <c r="C8">
        <v>1.3839999999999999</v>
      </c>
    </row>
    <row r="9" spans="1:3" x14ac:dyDescent="0.25">
      <c r="A9" t="s">
        <v>247</v>
      </c>
      <c r="B9">
        <v>12</v>
      </c>
      <c r="C9">
        <v>2.2229999999999999</v>
      </c>
    </row>
    <row r="10" spans="1:3" x14ac:dyDescent="0.25">
      <c r="A10" t="s">
        <v>248</v>
      </c>
      <c r="B10">
        <v>46</v>
      </c>
      <c r="C10">
        <v>2.4769999999999999</v>
      </c>
    </row>
    <row r="11" spans="1:3" x14ac:dyDescent="0.25">
      <c r="A11" t="s">
        <v>249</v>
      </c>
      <c r="B11">
        <v>24</v>
      </c>
      <c r="C11">
        <v>1.569</v>
      </c>
    </row>
    <row r="12" spans="1:3" x14ac:dyDescent="0.25">
      <c r="A12" t="s">
        <v>250</v>
      </c>
      <c r="B12">
        <v>33</v>
      </c>
      <c r="C12">
        <v>1.97</v>
      </c>
    </row>
    <row r="13" spans="1:3" x14ac:dyDescent="0.25">
      <c r="A13" t="s">
        <v>251</v>
      </c>
      <c r="B13">
        <v>29</v>
      </c>
      <c r="C13">
        <v>2.2290000000000001</v>
      </c>
    </row>
    <row r="14" spans="1:3" x14ac:dyDescent="0.25">
      <c r="A14" t="s">
        <v>252</v>
      </c>
      <c r="B14">
        <v>374</v>
      </c>
      <c r="C14">
        <v>48.281999999999996</v>
      </c>
    </row>
    <row r="15" spans="1:3" x14ac:dyDescent="0.25">
      <c r="A15" t="s">
        <v>253</v>
      </c>
      <c r="B15">
        <v>12</v>
      </c>
      <c r="C15">
        <v>48.552</v>
      </c>
    </row>
    <row r="16" spans="1:3" x14ac:dyDescent="0.25">
      <c r="A16" t="s">
        <v>254</v>
      </c>
      <c r="B16">
        <v>30</v>
      </c>
      <c r="C16">
        <v>48.746000000000002</v>
      </c>
    </row>
    <row r="17" spans="1:3" x14ac:dyDescent="0.25">
      <c r="A17" t="s">
        <v>255</v>
      </c>
      <c r="B17">
        <v>9</v>
      </c>
      <c r="C17">
        <v>204.83500000000001</v>
      </c>
    </row>
    <row r="18" spans="1:3" x14ac:dyDescent="0.25">
      <c r="A18" t="s">
        <v>256</v>
      </c>
      <c r="B18">
        <v>26</v>
      </c>
      <c r="C18">
        <v>0.71199999999999997</v>
      </c>
    </row>
    <row r="19" spans="1:3" x14ac:dyDescent="0.25">
      <c r="A19" t="s">
        <v>257</v>
      </c>
      <c r="B19">
        <v>14</v>
      </c>
      <c r="C19">
        <v>1.216</v>
      </c>
    </row>
    <row r="20" spans="1:3" x14ac:dyDescent="0.25">
      <c r="A20" t="s">
        <v>258</v>
      </c>
      <c r="B20">
        <v>19</v>
      </c>
      <c r="C20">
        <v>1.375</v>
      </c>
    </row>
    <row r="21" spans="1:3" x14ac:dyDescent="0.25">
      <c r="A21" t="s">
        <v>259</v>
      </c>
      <c r="B21">
        <v>14</v>
      </c>
      <c r="C21">
        <v>1.5720000000000001</v>
      </c>
    </row>
    <row r="22" spans="1:3" x14ac:dyDescent="0.25">
      <c r="A22" t="s">
        <v>260</v>
      </c>
      <c r="B22">
        <v>10</v>
      </c>
      <c r="C22">
        <v>2.4039999999999999</v>
      </c>
    </row>
    <row r="23" spans="1:3" x14ac:dyDescent="0.25">
      <c r="A23" t="s">
        <v>261</v>
      </c>
      <c r="B23">
        <v>9</v>
      </c>
      <c r="C23">
        <v>0.40799999999999997</v>
      </c>
    </row>
    <row r="24" spans="1:3" x14ac:dyDescent="0.25">
      <c r="A24" t="s">
        <v>262</v>
      </c>
      <c r="B24">
        <v>173</v>
      </c>
      <c r="C24">
        <v>192.42099999999999</v>
      </c>
    </row>
    <row r="25" spans="1:3" x14ac:dyDescent="0.25">
      <c r="A25" t="s">
        <v>263</v>
      </c>
      <c r="B25">
        <v>0</v>
      </c>
      <c r="C25">
        <v>192.43899999999999</v>
      </c>
    </row>
    <row r="26" spans="1:3" x14ac:dyDescent="0.25">
      <c r="A26" t="s">
        <v>264</v>
      </c>
      <c r="B26">
        <v>21</v>
      </c>
      <c r="C26">
        <v>192.62200000000001</v>
      </c>
    </row>
    <row r="27" spans="1:3" x14ac:dyDescent="0.25">
      <c r="A27" t="s">
        <v>265</v>
      </c>
      <c r="B27">
        <v>152</v>
      </c>
      <c r="C27">
        <v>194.82499999999999</v>
      </c>
    </row>
    <row r="28" spans="1:3" x14ac:dyDescent="0.25">
      <c r="A28" t="s">
        <v>266</v>
      </c>
      <c r="B28">
        <v>14</v>
      </c>
      <c r="C28">
        <v>0.68</v>
      </c>
    </row>
    <row r="29" spans="1:3" x14ac:dyDescent="0.25">
      <c r="A29" t="s">
        <v>267</v>
      </c>
      <c r="B29">
        <v>10</v>
      </c>
      <c r="C29">
        <v>1.925</v>
      </c>
    </row>
    <row r="30" spans="1:3" x14ac:dyDescent="0.25">
      <c r="A30" t="s">
        <v>268</v>
      </c>
      <c r="B30">
        <v>158</v>
      </c>
      <c r="C30">
        <v>5.5810000000000004</v>
      </c>
    </row>
    <row r="31" spans="1:3" x14ac:dyDescent="0.25">
      <c r="A31" t="s">
        <v>269</v>
      </c>
      <c r="B31">
        <v>28</v>
      </c>
      <c r="C31">
        <v>6.4020000000000001</v>
      </c>
    </row>
    <row r="32" spans="1:3" x14ac:dyDescent="0.25">
      <c r="A32" t="s">
        <v>270</v>
      </c>
      <c r="B32">
        <v>14</v>
      </c>
      <c r="C32">
        <v>6.6120000000000001</v>
      </c>
    </row>
    <row r="33" spans="1:3" x14ac:dyDescent="0.25">
      <c r="A33" t="s">
        <v>271</v>
      </c>
      <c r="B33">
        <v>12</v>
      </c>
      <c r="C33">
        <v>6.7709999999999999</v>
      </c>
    </row>
    <row r="34" spans="1:3" x14ac:dyDescent="0.25">
      <c r="A34" t="s">
        <v>272</v>
      </c>
      <c r="B34">
        <v>12</v>
      </c>
      <c r="C34">
        <v>6.9450000000000003</v>
      </c>
    </row>
    <row r="35" spans="1:3" x14ac:dyDescent="0.25">
      <c r="A35" t="s">
        <v>273</v>
      </c>
      <c r="B35">
        <v>10</v>
      </c>
      <c r="C35">
        <v>19.940000000000001</v>
      </c>
    </row>
    <row r="36" spans="1:3" x14ac:dyDescent="0.25">
      <c r="A36" t="s">
        <v>274</v>
      </c>
      <c r="B36">
        <v>9</v>
      </c>
      <c r="C36">
        <v>20.027999999999999</v>
      </c>
    </row>
    <row r="37" spans="1:3" x14ac:dyDescent="0.25">
      <c r="A37" t="s">
        <v>275</v>
      </c>
      <c r="B37">
        <v>6</v>
      </c>
      <c r="C37">
        <v>0.94499999999999995</v>
      </c>
    </row>
    <row r="38" spans="1:3" x14ac:dyDescent="0.25">
      <c r="A38" t="s">
        <v>276</v>
      </c>
      <c r="B38">
        <v>19</v>
      </c>
      <c r="C38">
        <v>1.3959999999999999</v>
      </c>
    </row>
    <row r="39" spans="1:3" x14ac:dyDescent="0.25">
      <c r="A39" t="s">
        <v>277</v>
      </c>
      <c r="B39">
        <v>18</v>
      </c>
      <c r="C39">
        <v>1.5880000000000001</v>
      </c>
    </row>
    <row r="40" spans="1:3" x14ac:dyDescent="0.25">
      <c r="A40" t="s">
        <v>278</v>
      </c>
      <c r="B40">
        <v>25</v>
      </c>
      <c r="C40">
        <v>1.1339999999999999</v>
      </c>
    </row>
    <row r="41" spans="1:3" x14ac:dyDescent="0.25">
      <c r="A41" t="s">
        <v>279</v>
      </c>
      <c r="B41">
        <v>17</v>
      </c>
      <c r="C41">
        <v>1.2929999999999999</v>
      </c>
    </row>
    <row r="42" spans="1:3" x14ac:dyDescent="0.25">
      <c r="A42" t="s">
        <v>280</v>
      </c>
      <c r="B42">
        <v>14</v>
      </c>
      <c r="C42">
        <v>1.482</v>
      </c>
    </row>
    <row r="43" spans="1:3" x14ac:dyDescent="0.25">
      <c r="A43" t="s">
        <v>281</v>
      </c>
      <c r="B43">
        <v>13</v>
      </c>
      <c r="C43">
        <v>1.6579999999999999</v>
      </c>
    </row>
    <row r="44" spans="1:3" x14ac:dyDescent="0.25">
      <c r="A44" t="s">
        <v>282</v>
      </c>
      <c r="B44">
        <v>21</v>
      </c>
      <c r="C44">
        <v>2.3239999999999998</v>
      </c>
    </row>
    <row r="45" spans="1:3" x14ac:dyDescent="0.25">
      <c r="A45" t="s">
        <v>283</v>
      </c>
      <c r="B45">
        <v>42</v>
      </c>
      <c r="C45">
        <v>1.8640000000000001</v>
      </c>
    </row>
    <row r="46" spans="1:3" x14ac:dyDescent="0.25">
      <c r="A46" t="s">
        <v>284</v>
      </c>
      <c r="B46">
        <v>11</v>
      </c>
      <c r="C46">
        <v>2.1800000000000002</v>
      </c>
    </row>
    <row r="47" spans="1:3" x14ac:dyDescent="0.25">
      <c r="A47" t="s">
        <v>285</v>
      </c>
      <c r="B47">
        <v>31</v>
      </c>
      <c r="C47">
        <v>2.7090000000000001</v>
      </c>
    </row>
    <row r="48" spans="1:3" x14ac:dyDescent="0.25">
      <c r="A48" t="s">
        <v>286</v>
      </c>
      <c r="B48">
        <v>20</v>
      </c>
      <c r="C48">
        <v>4.1420000000000003</v>
      </c>
    </row>
    <row r="49" spans="1:3" x14ac:dyDescent="0.25">
      <c r="A49" t="s">
        <v>287</v>
      </c>
      <c r="B49">
        <v>13</v>
      </c>
      <c r="C49">
        <v>0.92</v>
      </c>
    </row>
    <row r="50" spans="1:3" x14ac:dyDescent="0.25">
      <c r="A50" t="s">
        <v>288</v>
      </c>
      <c r="B50">
        <v>14</v>
      </c>
      <c r="C50">
        <v>1.292</v>
      </c>
    </row>
    <row r="51" spans="1:3" x14ac:dyDescent="0.25">
      <c r="A51" t="s">
        <v>289</v>
      </c>
      <c r="B51">
        <v>121</v>
      </c>
      <c r="C51">
        <v>8.9749999999999996</v>
      </c>
    </row>
    <row r="52" spans="1:3" x14ac:dyDescent="0.25">
      <c r="A52" t="s">
        <v>290</v>
      </c>
      <c r="B52">
        <v>60</v>
      </c>
      <c r="C52">
        <v>10.048999999999999</v>
      </c>
    </row>
    <row r="53" spans="1:3" x14ac:dyDescent="0.25">
      <c r="A53" t="s">
        <v>291</v>
      </c>
      <c r="B53">
        <v>42</v>
      </c>
      <c r="C53">
        <v>10.456</v>
      </c>
    </row>
    <row r="54" spans="1:3" x14ac:dyDescent="0.25">
      <c r="A54" t="s">
        <v>292</v>
      </c>
      <c r="B54">
        <v>19</v>
      </c>
      <c r="C54">
        <v>0.64100000000000001</v>
      </c>
    </row>
    <row r="55" spans="1:3" x14ac:dyDescent="0.25">
      <c r="A55" t="s">
        <v>293</v>
      </c>
      <c r="B55">
        <v>172</v>
      </c>
      <c r="C55">
        <v>10.734999999999999</v>
      </c>
    </row>
    <row r="56" spans="1:3" x14ac:dyDescent="0.25">
      <c r="A56" t="s">
        <v>294</v>
      </c>
      <c r="B56">
        <v>86</v>
      </c>
      <c r="C56">
        <v>13.35</v>
      </c>
    </row>
    <row r="57" spans="1:3" x14ac:dyDescent="0.25">
      <c r="A57" t="s">
        <v>295</v>
      </c>
      <c r="B57">
        <v>20</v>
      </c>
      <c r="C57">
        <v>13.742000000000001</v>
      </c>
    </row>
    <row r="58" spans="1:3" x14ac:dyDescent="0.25">
      <c r="A58" t="s">
        <v>296</v>
      </c>
      <c r="B58">
        <v>20</v>
      </c>
      <c r="C58">
        <v>14.179</v>
      </c>
    </row>
    <row r="59" spans="1:3" x14ac:dyDescent="0.25">
      <c r="A59" t="s">
        <v>297</v>
      </c>
      <c r="B59">
        <v>23</v>
      </c>
      <c r="C59">
        <v>2.0910000000000002</v>
      </c>
    </row>
    <row r="60" spans="1:3" x14ac:dyDescent="0.25">
      <c r="A60" t="s">
        <v>298</v>
      </c>
      <c r="B60">
        <v>34</v>
      </c>
      <c r="C60">
        <v>3.0489999999999999</v>
      </c>
    </row>
    <row r="61" spans="1:3" x14ac:dyDescent="0.25">
      <c r="A61" t="s">
        <v>299</v>
      </c>
      <c r="B61">
        <v>11</v>
      </c>
      <c r="C61">
        <v>3.4929999999999999</v>
      </c>
    </row>
    <row r="62" spans="1:3" x14ac:dyDescent="0.25">
      <c r="A62" t="s">
        <v>300</v>
      </c>
      <c r="B62">
        <v>69</v>
      </c>
      <c r="C62">
        <v>22.832000000000001</v>
      </c>
    </row>
    <row r="63" spans="1:3" x14ac:dyDescent="0.25">
      <c r="A63" t="s">
        <v>301</v>
      </c>
      <c r="B63">
        <v>13</v>
      </c>
      <c r="C63">
        <v>23.15</v>
      </c>
    </row>
    <row r="64" spans="1:3" x14ac:dyDescent="0.25">
      <c r="A64" t="s">
        <v>302</v>
      </c>
      <c r="B64">
        <v>152</v>
      </c>
      <c r="C64">
        <v>4.032</v>
      </c>
    </row>
    <row r="65" spans="1:3" x14ac:dyDescent="0.25">
      <c r="A65" t="s">
        <v>303</v>
      </c>
      <c r="B65">
        <v>14</v>
      </c>
      <c r="C65">
        <v>4.3869999999999996</v>
      </c>
    </row>
    <row r="66" spans="1:3" x14ac:dyDescent="0.25">
      <c r="A66" t="s">
        <v>304</v>
      </c>
      <c r="B66">
        <v>7</v>
      </c>
      <c r="C66">
        <v>4.5830000000000002</v>
      </c>
    </row>
    <row r="67" spans="1:3" x14ac:dyDescent="0.25">
      <c r="A67" t="s">
        <v>305</v>
      </c>
      <c r="B67">
        <v>11</v>
      </c>
      <c r="C67">
        <v>5.1749999999999998</v>
      </c>
    </row>
    <row r="68" spans="1:3" x14ac:dyDescent="0.25">
      <c r="A68" t="s">
        <v>306</v>
      </c>
      <c r="B68">
        <v>529</v>
      </c>
      <c r="C68">
        <v>2884.2159999999999</v>
      </c>
    </row>
    <row r="69" spans="1:3" x14ac:dyDescent="0.25">
      <c r="A69" t="s">
        <v>307</v>
      </c>
      <c r="B69">
        <v>102</v>
      </c>
      <c r="C69">
        <v>2131.9459999999999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49" workbookViewId="0">
      <selection activeCell="D88" sqref="D88"/>
    </sheetView>
  </sheetViews>
  <sheetFormatPr defaultRowHeight="15" x14ac:dyDescent="0.25"/>
  <cols>
    <col min="1" max="1" width="21.85546875" customWidth="1"/>
    <col min="2" max="3" width="9.140625" customWidth="1"/>
  </cols>
  <sheetData>
    <row r="1" spans="1:3" x14ac:dyDescent="0.25">
      <c r="A1" t="s">
        <v>308</v>
      </c>
      <c r="B1">
        <v>26</v>
      </c>
      <c r="C1">
        <v>1.1990000000000001</v>
      </c>
    </row>
    <row r="2" spans="1:3" x14ac:dyDescent="0.25">
      <c r="A2" t="s">
        <v>309</v>
      </c>
      <c r="B2">
        <v>20</v>
      </c>
      <c r="C2">
        <v>1.752</v>
      </c>
    </row>
    <row r="3" spans="1:3" x14ac:dyDescent="0.25">
      <c r="A3" t="s">
        <v>310</v>
      </c>
      <c r="B3">
        <v>25</v>
      </c>
      <c r="C3">
        <v>2.14</v>
      </c>
    </row>
    <row r="4" spans="1:3" x14ac:dyDescent="0.25">
      <c r="A4" t="s">
        <v>311</v>
      </c>
      <c r="B4">
        <v>22</v>
      </c>
      <c r="C4">
        <v>2.9649999999999999</v>
      </c>
    </row>
    <row r="5" spans="1:3" x14ac:dyDescent="0.25">
      <c r="A5" t="s">
        <v>312</v>
      </c>
      <c r="B5">
        <v>0</v>
      </c>
      <c r="C5">
        <v>3.3279999999999998</v>
      </c>
    </row>
    <row r="6" spans="1:3" x14ac:dyDescent="0.25">
      <c r="A6" t="s">
        <v>313</v>
      </c>
      <c r="B6">
        <v>6</v>
      </c>
      <c r="C6">
        <v>70.765000000000001</v>
      </c>
    </row>
    <row r="7" spans="1:3" x14ac:dyDescent="0.25">
      <c r="A7" t="s">
        <v>314</v>
      </c>
      <c r="B7">
        <v>27</v>
      </c>
      <c r="C7">
        <v>71.126999999999995</v>
      </c>
    </row>
    <row r="8" spans="1:3" x14ac:dyDescent="0.25">
      <c r="A8" t="s">
        <v>315</v>
      </c>
      <c r="B8">
        <v>114</v>
      </c>
      <c r="C8">
        <v>500.55700000000002</v>
      </c>
    </row>
    <row r="9" spans="1:3" x14ac:dyDescent="0.25">
      <c r="A9" t="s">
        <v>316</v>
      </c>
      <c r="B9">
        <v>55</v>
      </c>
      <c r="C9">
        <v>501.45299999999997</v>
      </c>
    </row>
    <row r="10" spans="1:3" x14ac:dyDescent="0.25">
      <c r="A10" t="s">
        <v>317</v>
      </c>
      <c r="B10">
        <v>10</v>
      </c>
      <c r="C10">
        <v>538.70600000000002</v>
      </c>
    </row>
    <row r="11" spans="1:3" x14ac:dyDescent="0.25">
      <c r="A11" t="s">
        <v>318</v>
      </c>
      <c r="B11">
        <v>46</v>
      </c>
      <c r="C11">
        <v>1.1659999999999999</v>
      </c>
    </row>
    <row r="12" spans="1:3" x14ac:dyDescent="0.25">
      <c r="A12" t="s">
        <v>319</v>
      </c>
      <c r="B12">
        <v>45</v>
      </c>
      <c r="C12">
        <v>2.073</v>
      </c>
    </row>
    <row r="13" spans="1:3" x14ac:dyDescent="0.25">
      <c r="A13" t="s">
        <v>320</v>
      </c>
      <c r="B13">
        <v>405</v>
      </c>
      <c r="C13">
        <v>571.97</v>
      </c>
    </row>
    <row r="14" spans="1:3" x14ac:dyDescent="0.25">
      <c r="A14" t="s">
        <v>321</v>
      </c>
      <c r="B14">
        <v>17</v>
      </c>
      <c r="C14">
        <v>572.55799999999999</v>
      </c>
    </row>
    <row r="15" spans="1:3" x14ac:dyDescent="0.25">
      <c r="A15" t="s">
        <v>322</v>
      </c>
      <c r="B15">
        <v>11</v>
      </c>
      <c r="C15">
        <v>575.88300000000004</v>
      </c>
    </row>
    <row r="16" spans="1:3" x14ac:dyDescent="0.25">
      <c r="A16" t="s">
        <v>323</v>
      </c>
      <c r="B16">
        <v>31</v>
      </c>
      <c r="C16">
        <v>4.1349999999999998</v>
      </c>
    </row>
    <row r="17" spans="1:3" x14ac:dyDescent="0.25">
      <c r="A17" t="s">
        <v>324</v>
      </c>
      <c r="B17">
        <v>31</v>
      </c>
      <c r="C17">
        <v>4.4749999999999996</v>
      </c>
    </row>
    <row r="18" spans="1:3" x14ac:dyDescent="0.25">
      <c r="A18" t="s">
        <v>325</v>
      </c>
      <c r="B18">
        <v>31</v>
      </c>
      <c r="C18">
        <v>4.7539999999999996</v>
      </c>
    </row>
    <row r="19" spans="1:3" x14ac:dyDescent="0.25">
      <c r="A19" t="s">
        <v>326</v>
      </c>
      <c r="B19">
        <v>8</v>
      </c>
      <c r="C19">
        <v>4.9260000000000002</v>
      </c>
    </row>
    <row r="20" spans="1:3" x14ac:dyDescent="0.25">
      <c r="A20" t="s">
        <v>327</v>
      </c>
      <c r="B20">
        <v>24</v>
      </c>
      <c r="C20">
        <v>5.3380000000000001</v>
      </c>
    </row>
    <row r="21" spans="1:3" x14ac:dyDescent="0.25">
      <c r="A21" t="s">
        <v>328</v>
      </c>
      <c r="B21">
        <v>20</v>
      </c>
      <c r="C21">
        <v>3.1669999999999998</v>
      </c>
    </row>
    <row r="22" spans="1:3" x14ac:dyDescent="0.25">
      <c r="A22" t="s">
        <v>329</v>
      </c>
      <c r="B22">
        <v>23</v>
      </c>
      <c r="C22">
        <v>3.4060000000000001</v>
      </c>
    </row>
    <row r="23" spans="1:3" x14ac:dyDescent="0.25">
      <c r="A23" t="s">
        <v>330</v>
      </c>
      <c r="B23">
        <v>32</v>
      </c>
      <c r="C23">
        <v>3.8730000000000002</v>
      </c>
    </row>
    <row r="24" spans="1:3" x14ac:dyDescent="0.25">
      <c r="A24" t="s">
        <v>331</v>
      </c>
      <c r="B24">
        <v>5</v>
      </c>
      <c r="C24">
        <v>7.7640000000000002</v>
      </c>
    </row>
    <row r="25" spans="1:3" x14ac:dyDescent="0.25">
      <c r="A25" t="s">
        <v>332</v>
      </c>
      <c r="B25">
        <v>29</v>
      </c>
      <c r="C25">
        <v>8.2080000000000002</v>
      </c>
    </row>
    <row r="26" spans="1:3" x14ac:dyDescent="0.25">
      <c r="A26" t="s">
        <v>333</v>
      </c>
      <c r="B26">
        <v>26</v>
      </c>
      <c r="C26">
        <v>0.499</v>
      </c>
    </row>
    <row r="27" spans="1:3" x14ac:dyDescent="0.25">
      <c r="A27" t="s">
        <v>334</v>
      </c>
      <c r="B27">
        <v>12</v>
      </c>
      <c r="C27">
        <v>2.1579999999999999</v>
      </c>
    </row>
    <row r="28" spans="1:3" x14ac:dyDescent="0.25">
      <c r="A28" t="s">
        <v>335</v>
      </c>
      <c r="B28">
        <v>38</v>
      </c>
      <c r="C28">
        <v>2.8929999999999998</v>
      </c>
    </row>
    <row r="29" spans="1:3" x14ac:dyDescent="0.25">
      <c r="A29" t="s">
        <v>336</v>
      </c>
      <c r="B29">
        <v>19</v>
      </c>
      <c r="C29">
        <v>3.1360000000000001</v>
      </c>
    </row>
    <row r="30" spans="1:3" x14ac:dyDescent="0.25">
      <c r="A30" t="s">
        <v>337</v>
      </c>
      <c r="B30">
        <v>63</v>
      </c>
      <c r="C30">
        <v>4.71</v>
      </c>
    </row>
    <row r="31" spans="1:3" x14ac:dyDescent="0.25">
      <c r="A31" t="s">
        <v>338</v>
      </c>
      <c r="B31">
        <v>20</v>
      </c>
      <c r="C31">
        <v>6.1020000000000003</v>
      </c>
    </row>
    <row r="32" spans="1:3" x14ac:dyDescent="0.25">
      <c r="A32" t="s">
        <v>339</v>
      </c>
      <c r="B32">
        <v>12</v>
      </c>
      <c r="C32">
        <v>0.67900000000000005</v>
      </c>
    </row>
    <row r="33" spans="1:3" x14ac:dyDescent="0.25">
      <c r="A33" t="s">
        <v>340</v>
      </c>
      <c r="B33">
        <v>19</v>
      </c>
      <c r="C33">
        <v>1.367</v>
      </c>
    </row>
    <row r="34" spans="1:3" x14ac:dyDescent="0.25">
      <c r="A34" t="s">
        <v>341</v>
      </c>
      <c r="B34">
        <v>48</v>
      </c>
      <c r="C34">
        <v>2.2330000000000001</v>
      </c>
    </row>
    <row r="35" spans="1:3" x14ac:dyDescent="0.25">
      <c r="A35" t="s">
        <v>342</v>
      </c>
      <c r="B35">
        <v>111</v>
      </c>
      <c r="C35">
        <v>12.694000000000001</v>
      </c>
    </row>
    <row r="36" spans="1:3" x14ac:dyDescent="0.25">
      <c r="A36" t="s">
        <v>343</v>
      </c>
      <c r="B36">
        <v>43</v>
      </c>
      <c r="C36">
        <v>14.382</v>
      </c>
    </row>
    <row r="37" spans="1:3" x14ac:dyDescent="0.25">
      <c r="A37" t="s">
        <v>344</v>
      </c>
      <c r="B37">
        <v>44</v>
      </c>
      <c r="C37">
        <v>1.085</v>
      </c>
    </row>
    <row r="38" spans="1:3" x14ac:dyDescent="0.25">
      <c r="A38" t="s">
        <v>345</v>
      </c>
      <c r="B38">
        <v>31</v>
      </c>
      <c r="C38">
        <v>1.825</v>
      </c>
    </row>
    <row r="39" spans="1:3" x14ac:dyDescent="0.25">
      <c r="A39" t="s">
        <v>346</v>
      </c>
      <c r="B39">
        <v>0</v>
      </c>
      <c r="C39">
        <v>1.841</v>
      </c>
    </row>
    <row r="40" spans="1:3" x14ac:dyDescent="0.25">
      <c r="A40" t="s">
        <v>347</v>
      </c>
      <c r="B40">
        <v>32</v>
      </c>
      <c r="C40">
        <v>2.6840000000000002</v>
      </c>
    </row>
    <row r="41" spans="1:3" x14ac:dyDescent="0.25">
      <c r="A41" t="s">
        <v>348</v>
      </c>
      <c r="B41">
        <v>18</v>
      </c>
      <c r="C41">
        <v>2.9710000000000001</v>
      </c>
    </row>
    <row r="42" spans="1:3" x14ac:dyDescent="0.25">
      <c r="A42" t="s">
        <v>349</v>
      </c>
      <c r="B42">
        <v>41</v>
      </c>
      <c r="C42">
        <v>1.105</v>
      </c>
    </row>
    <row r="43" spans="1:3" x14ac:dyDescent="0.25">
      <c r="A43" t="s">
        <v>72</v>
      </c>
      <c r="B43">
        <v>18</v>
      </c>
      <c r="C43">
        <v>3.3740000000000001</v>
      </c>
    </row>
    <row r="44" spans="1:3" x14ac:dyDescent="0.25">
      <c r="A44" t="s">
        <v>350</v>
      </c>
      <c r="B44">
        <v>31</v>
      </c>
      <c r="C44">
        <v>3.8969999999999998</v>
      </c>
    </row>
    <row r="45" spans="1:3" x14ac:dyDescent="0.25">
      <c r="A45" t="s">
        <v>351</v>
      </c>
      <c r="B45">
        <v>43</v>
      </c>
      <c r="C45">
        <v>4.6070000000000002</v>
      </c>
    </row>
    <row r="46" spans="1:3" x14ac:dyDescent="0.25">
      <c r="A46" t="s">
        <v>352</v>
      </c>
      <c r="B46">
        <v>27</v>
      </c>
      <c r="C46">
        <v>5.6779999999999999</v>
      </c>
    </row>
    <row r="47" spans="1:3" x14ac:dyDescent="0.25">
      <c r="A47" t="s">
        <v>353</v>
      </c>
      <c r="B47">
        <v>247</v>
      </c>
      <c r="C47">
        <v>23.728999999999999</v>
      </c>
    </row>
    <row r="48" spans="1:3" x14ac:dyDescent="0.25">
      <c r="A48" t="s">
        <v>354</v>
      </c>
      <c r="B48">
        <v>11</v>
      </c>
      <c r="C48">
        <v>27.321999999999999</v>
      </c>
    </row>
    <row r="49" spans="1:3" x14ac:dyDescent="0.25">
      <c r="A49" t="s">
        <v>355</v>
      </c>
      <c r="B49">
        <v>6</v>
      </c>
      <c r="C49">
        <v>27.417000000000002</v>
      </c>
    </row>
    <row r="50" spans="1:3" x14ac:dyDescent="0.25">
      <c r="A50" t="s">
        <v>356</v>
      </c>
      <c r="B50">
        <v>37</v>
      </c>
      <c r="C50">
        <v>27.931999999999999</v>
      </c>
    </row>
    <row r="51" spans="1:3" x14ac:dyDescent="0.25">
      <c r="A51" t="s">
        <v>357</v>
      </c>
      <c r="B51">
        <v>175</v>
      </c>
      <c r="C51">
        <v>33.606000000000002</v>
      </c>
    </row>
    <row r="52" spans="1:3" x14ac:dyDescent="0.25">
      <c r="A52" t="s">
        <v>358</v>
      </c>
      <c r="B52">
        <v>5</v>
      </c>
      <c r="C52">
        <v>0.61</v>
      </c>
    </row>
    <row r="53" spans="1:3" x14ac:dyDescent="0.25">
      <c r="A53" t="s">
        <v>359</v>
      </c>
      <c r="B53">
        <v>40</v>
      </c>
      <c r="C53">
        <v>1.4950000000000001</v>
      </c>
    </row>
    <row r="54" spans="1:3" x14ac:dyDescent="0.25">
      <c r="A54" t="s">
        <v>360</v>
      </c>
      <c r="B54">
        <v>71</v>
      </c>
      <c r="C54">
        <v>4.1879999999999997</v>
      </c>
    </row>
    <row r="55" spans="1:3" x14ac:dyDescent="0.25">
      <c r="A55" t="s">
        <v>361</v>
      </c>
      <c r="B55">
        <v>24</v>
      </c>
      <c r="C55">
        <v>4.7519999999999998</v>
      </c>
    </row>
    <row r="56" spans="1:3" x14ac:dyDescent="0.25">
      <c r="A56" t="s">
        <v>362</v>
      </c>
      <c r="B56">
        <v>25</v>
      </c>
      <c r="C56">
        <v>5.3159999999999998</v>
      </c>
    </row>
    <row r="57" spans="1:3" x14ac:dyDescent="0.25">
      <c r="A57" t="s">
        <v>363</v>
      </c>
      <c r="B57">
        <v>26</v>
      </c>
      <c r="C57">
        <v>1.5429999999999999</v>
      </c>
    </row>
    <row r="58" spans="1:3" x14ac:dyDescent="0.25">
      <c r="A58" t="s">
        <v>364</v>
      </c>
      <c r="B58">
        <v>30</v>
      </c>
      <c r="C58">
        <v>1.9410000000000001</v>
      </c>
    </row>
    <row r="59" spans="1:3" x14ac:dyDescent="0.25">
      <c r="A59" t="s">
        <v>365</v>
      </c>
      <c r="B59">
        <v>8</v>
      </c>
      <c r="C59">
        <v>23.791</v>
      </c>
    </row>
    <row r="60" spans="1:3" x14ac:dyDescent="0.25">
      <c r="A60" t="s">
        <v>366</v>
      </c>
      <c r="B60">
        <v>19</v>
      </c>
      <c r="C60">
        <v>24.401</v>
      </c>
    </row>
    <row r="61" spans="1:3" x14ac:dyDescent="0.25">
      <c r="A61" t="s">
        <v>367</v>
      </c>
      <c r="B61">
        <v>16</v>
      </c>
      <c r="C61">
        <v>24.645</v>
      </c>
    </row>
    <row r="62" spans="1:3" x14ac:dyDescent="0.25">
      <c r="A62" t="s">
        <v>368</v>
      </c>
      <c r="B62">
        <v>53</v>
      </c>
      <c r="C62">
        <v>2.2909999999999999</v>
      </c>
    </row>
    <row r="63" spans="1:3" x14ac:dyDescent="0.25">
      <c r="A63" t="s">
        <v>369</v>
      </c>
      <c r="B63">
        <v>25</v>
      </c>
      <c r="C63">
        <v>2.7639999999999998</v>
      </c>
    </row>
    <row r="64" spans="1:3" x14ac:dyDescent="0.25">
      <c r="A64" t="s">
        <v>370</v>
      </c>
      <c r="B64">
        <v>61</v>
      </c>
      <c r="C64">
        <v>4.069</v>
      </c>
    </row>
    <row r="65" spans="1:3" x14ac:dyDescent="0.25">
      <c r="A65" t="s">
        <v>371</v>
      </c>
      <c r="B65">
        <v>29</v>
      </c>
      <c r="C65">
        <v>4.484</v>
      </c>
    </row>
    <row r="66" spans="1:3" x14ac:dyDescent="0.25">
      <c r="A66" t="s">
        <v>368</v>
      </c>
      <c r="B66">
        <v>53</v>
      </c>
      <c r="C66">
        <v>2.2909999999999999</v>
      </c>
    </row>
    <row r="67" spans="1:3" x14ac:dyDescent="0.25">
      <c r="A67" t="s">
        <v>369</v>
      </c>
      <c r="B67">
        <v>25</v>
      </c>
      <c r="C67">
        <v>2.7639999999999998</v>
      </c>
    </row>
    <row r="68" spans="1:3" x14ac:dyDescent="0.25">
      <c r="A68" t="s">
        <v>370</v>
      </c>
      <c r="B68">
        <v>61</v>
      </c>
      <c r="C68">
        <v>4.069</v>
      </c>
    </row>
    <row r="69" spans="1:3" x14ac:dyDescent="0.25">
      <c r="A69" t="s">
        <v>371</v>
      </c>
      <c r="B69">
        <v>29</v>
      </c>
      <c r="C69">
        <v>4.484</v>
      </c>
    </row>
    <row r="70" spans="1:3" x14ac:dyDescent="0.25">
      <c r="A70" t="s">
        <v>372</v>
      </c>
      <c r="B70">
        <v>40</v>
      </c>
      <c r="C70">
        <v>3.5219999999999998</v>
      </c>
    </row>
    <row r="71" spans="1:3" x14ac:dyDescent="0.25">
      <c r="A71" t="s">
        <v>373</v>
      </c>
      <c r="B71">
        <v>33</v>
      </c>
      <c r="C71">
        <v>4.4779999999999998</v>
      </c>
    </row>
    <row r="72" spans="1:3" x14ac:dyDescent="0.25">
      <c r="A72" t="s">
        <v>374</v>
      </c>
      <c r="B72">
        <v>0</v>
      </c>
      <c r="C72">
        <v>4.5069999999999997</v>
      </c>
    </row>
    <row r="73" spans="1:3" x14ac:dyDescent="0.25">
      <c r="A73" t="s">
        <v>375</v>
      </c>
      <c r="B73">
        <v>275</v>
      </c>
      <c r="C73">
        <v>11.52</v>
      </c>
    </row>
    <row r="74" spans="1:3" x14ac:dyDescent="0.25">
      <c r="A74" t="s">
        <v>376</v>
      </c>
      <c r="B74">
        <v>27</v>
      </c>
      <c r="C74">
        <v>12.177</v>
      </c>
    </row>
    <row r="75" spans="1:3" x14ac:dyDescent="0.25">
      <c r="A75" t="s">
        <v>377</v>
      </c>
      <c r="B75">
        <v>21</v>
      </c>
      <c r="C75">
        <v>1.899</v>
      </c>
    </row>
    <row r="76" spans="1:3" x14ac:dyDescent="0.25">
      <c r="A76" t="s">
        <v>378</v>
      </c>
      <c r="B76">
        <v>57</v>
      </c>
      <c r="C76">
        <v>3.601</v>
      </c>
    </row>
    <row r="77" spans="1:3" x14ac:dyDescent="0.25">
      <c r="A77" t="s">
        <v>379</v>
      </c>
      <c r="B77">
        <v>40</v>
      </c>
      <c r="C77">
        <v>4.54</v>
      </c>
    </row>
    <row r="78" spans="1:3" x14ac:dyDescent="0.25">
      <c r="A78" t="s">
        <v>380</v>
      </c>
      <c r="B78">
        <v>56</v>
      </c>
      <c r="C78">
        <v>5.7169999999999996</v>
      </c>
    </row>
    <row r="79" spans="1:3" x14ac:dyDescent="0.25">
      <c r="A79" t="s">
        <v>120</v>
      </c>
      <c r="B79">
        <v>25</v>
      </c>
      <c r="C79">
        <v>6.0179999999999998</v>
      </c>
    </row>
    <row r="80" spans="1:3" x14ac:dyDescent="0.25">
      <c r="A80" t="s">
        <v>381</v>
      </c>
      <c r="B80">
        <v>0</v>
      </c>
      <c r="C80">
        <v>0.52800000000000002</v>
      </c>
    </row>
    <row r="81" spans="1:3" x14ac:dyDescent="0.25">
      <c r="A81" t="s">
        <v>382</v>
      </c>
      <c r="B81">
        <v>57</v>
      </c>
      <c r="C81">
        <v>2.0379999999999998</v>
      </c>
    </row>
    <row r="82" spans="1:3" x14ac:dyDescent="0.25">
      <c r="A82" t="s">
        <v>383</v>
      </c>
      <c r="B82">
        <v>22</v>
      </c>
      <c r="C82">
        <v>4.2190000000000003</v>
      </c>
    </row>
    <row r="83" spans="1:3" x14ac:dyDescent="0.25">
      <c r="A83" t="s">
        <v>384</v>
      </c>
      <c r="B83">
        <v>23</v>
      </c>
      <c r="C83">
        <v>4.53</v>
      </c>
    </row>
    <row r="84" spans="1:3" x14ac:dyDescent="0.25">
      <c r="A84" t="s">
        <v>385</v>
      </c>
      <c r="B84">
        <v>111</v>
      </c>
      <c r="C84">
        <v>150.852</v>
      </c>
    </row>
    <row r="85" spans="1:3" x14ac:dyDescent="0.25">
      <c r="A85" t="s">
        <v>386</v>
      </c>
      <c r="B85">
        <v>17</v>
      </c>
      <c r="C85">
        <v>1.254</v>
      </c>
    </row>
    <row r="86" spans="1:3" x14ac:dyDescent="0.25">
      <c r="A86" t="s">
        <v>387</v>
      </c>
      <c r="B86">
        <v>44</v>
      </c>
      <c r="C86">
        <v>2.8519999999999999</v>
      </c>
    </row>
    <row r="87" spans="1:3" x14ac:dyDescent="0.25">
      <c r="A87" t="s">
        <v>388</v>
      </c>
      <c r="B87">
        <v>38</v>
      </c>
      <c r="C87">
        <v>3.496</v>
      </c>
    </row>
    <row r="88" spans="1:3" x14ac:dyDescent="0.25">
      <c r="A88" t="s">
        <v>389</v>
      </c>
      <c r="B88">
        <v>3</v>
      </c>
      <c r="C88">
        <v>258.15100000000001</v>
      </c>
    </row>
    <row r="89" spans="1:3" x14ac:dyDescent="0.25">
      <c r="A89" t="s">
        <v>306</v>
      </c>
      <c r="B89">
        <v>529</v>
      </c>
      <c r="C89">
        <v>2884.2159999999999</v>
      </c>
    </row>
    <row r="90" spans="1:3" x14ac:dyDescent="0.25">
      <c r="A90" t="s">
        <v>390</v>
      </c>
      <c r="B90">
        <v>1098</v>
      </c>
      <c r="C90">
        <v>5873.152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60" workbookViewId="0">
      <selection activeCell="A2" sqref="A2:C105"/>
    </sheetView>
  </sheetViews>
  <sheetFormatPr defaultRowHeight="15" x14ac:dyDescent="0.25"/>
  <cols>
    <col min="1" max="1" width="17.5703125" customWidth="1"/>
    <col min="2" max="2" width="16.57031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391</v>
      </c>
      <c r="B2">
        <v>3</v>
      </c>
      <c r="C2">
        <v>0.25</v>
      </c>
    </row>
    <row r="3" spans="1:3" x14ac:dyDescent="0.25">
      <c r="A3" t="s">
        <v>392</v>
      </c>
      <c r="B3">
        <v>11</v>
      </c>
      <c r="C3">
        <v>0.93600000000000005</v>
      </c>
    </row>
    <row r="4" spans="1:3" x14ac:dyDescent="0.25">
      <c r="A4" t="s">
        <v>393</v>
      </c>
      <c r="B4">
        <v>14</v>
      </c>
      <c r="C4">
        <v>36.954000000000001</v>
      </c>
    </row>
    <row r="5" spans="1:3" x14ac:dyDescent="0.25">
      <c r="A5" t="s">
        <v>394</v>
      </c>
      <c r="B5">
        <v>77</v>
      </c>
      <c r="C5">
        <v>4.3920000000000003</v>
      </c>
    </row>
    <row r="6" spans="1:3" x14ac:dyDescent="0.25">
      <c r="A6" t="s">
        <v>395</v>
      </c>
      <c r="B6">
        <v>28</v>
      </c>
      <c r="C6">
        <v>53.12</v>
      </c>
    </row>
    <row r="7" spans="1:3" x14ac:dyDescent="0.25">
      <c r="A7" t="s">
        <v>396</v>
      </c>
      <c r="B7">
        <v>23</v>
      </c>
      <c r="C7">
        <v>155.89599999999999</v>
      </c>
    </row>
    <row r="8" spans="1:3" x14ac:dyDescent="0.25">
      <c r="A8" t="s">
        <v>20</v>
      </c>
      <c r="B8">
        <v>17</v>
      </c>
      <c r="C8">
        <v>164.45</v>
      </c>
    </row>
    <row r="9" spans="1:3" x14ac:dyDescent="0.25">
      <c r="A9" t="s">
        <v>397</v>
      </c>
      <c r="B9">
        <v>229</v>
      </c>
      <c r="C9">
        <v>172.702</v>
      </c>
    </row>
    <row r="10" spans="1:3" x14ac:dyDescent="0.25">
      <c r="A10" t="s">
        <v>398</v>
      </c>
      <c r="B10">
        <v>50</v>
      </c>
      <c r="C10">
        <v>4.258</v>
      </c>
    </row>
    <row r="11" spans="1:3" x14ac:dyDescent="0.25">
      <c r="A11" t="s">
        <v>399</v>
      </c>
      <c r="B11">
        <v>0</v>
      </c>
      <c r="C11">
        <v>0.159</v>
      </c>
    </row>
    <row r="12" spans="1:3" x14ac:dyDescent="0.25">
      <c r="A12" t="s">
        <v>400</v>
      </c>
      <c r="B12">
        <v>35</v>
      </c>
      <c r="C12">
        <v>9.3469999999999995</v>
      </c>
    </row>
    <row r="13" spans="1:3" x14ac:dyDescent="0.25">
      <c r="A13" t="s">
        <v>401</v>
      </c>
      <c r="B13">
        <v>112</v>
      </c>
      <c r="C13">
        <v>58.454000000000001</v>
      </c>
    </row>
    <row r="14" spans="1:3" x14ac:dyDescent="0.25">
      <c r="A14" t="s">
        <v>402</v>
      </c>
      <c r="B14">
        <v>56</v>
      </c>
      <c r="C14">
        <v>1.387</v>
      </c>
    </row>
    <row r="15" spans="1:3" x14ac:dyDescent="0.25">
      <c r="A15" t="s">
        <v>403</v>
      </c>
      <c r="B15">
        <v>37</v>
      </c>
      <c r="C15">
        <v>3.1840000000000002</v>
      </c>
    </row>
    <row r="16" spans="1:3" x14ac:dyDescent="0.25">
      <c r="A16" t="s">
        <v>404</v>
      </c>
      <c r="B16">
        <v>77</v>
      </c>
      <c r="C16">
        <v>4.5339999999999998</v>
      </c>
    </row>
    <row r="17" spans="1:3" x14ac:dyDescent="0.25">
      <c r="A17" t="s">
        <v>405</v>
      </c>
      <c r="B17">
        <v>16</v>
      </c>
      <c r="C17">
        <v>4.9320000000000004</v>
      </c>
    </row>
    <row r="18" spans="1:3" x14ac:dyDescent="0.25">
      <c r="A18" t="s">
        <v>406</v>
      </c>
      <c r="B18">
        <v>87</v>
      </c>
      <c r="C18">
        <v>32.847999999999999</v>
      </c>
    </row>
    <row r="19" spans="1:3" x14ac:dyDescent="0.25">
      <c r="A19" t="s">
        <v>407</v>
      </c>
      <c r="B19">
        <v>93</v>
      </c>
      <c r="C19">
        <v>6.1150000000000002</v>
      </c>
    </row>
    <row r="20" spans="1:3" x14ac:dyDescent="0.25">
      <c r="A20" t="s">
        <v>408</v>
      </c>
      <c r="B20">
        <v>79</v>
      </c>
      <c r="C20">
        <v>7.1559999999999997</v>
      </c>
    </row>
    <row r="21" spans="1:3" x14ac:dyDescent="0.25">
      <c r="A21" t="s">
        <v>409</v>
      </c>
      <c r="B21">
        <v>0</v>
      </c>
      <c r="C21">
        <v>7.1870000000000003</v>
      </c>
    </row>
    <row r="22" spans="1:3" x14ac:dyDescent="0.25">
      <c r="A22" t="s">
        <v>410</v>
      </c>
      <c r="B22">
        <v>1</v>
      </c>
      <c r="C22">
        <v>7.2370000000000001</v>
      </c>
    </row>
    <row r="23" spans="1:3" x14ac:dyDescent="0.25">
      <c r="A23" t="s">
        <v>411</v>
      </c>
      <c r="B23">
        <v>42</v>
      </c>
      <c r="C23">
        <v>7.5359999999999996</v>
      </c>
    </row>
    <row r="24" spans="1:3" x14ac:dyDescent="0.25">
      <c r="A24" t="s">
        <v>412</v>
      </c>
      <c r="B24">
        <v>33</v>
      </c>
      <c r="C24">
        <v>15.874000000000001</v>
      </c>
    </row>
    <row r="25" spans="1:3" x14ac:dyDescent="0.25">
      <c r="A25" t="s">
        <v>413</v>
      </c>
      <c r="B25">
        <v>93</v>
      </c>
      <c r="C25">
        <v>18.218</v>
      </c>
    </row>
    <row r="26" spans="1:3" x14ac:dyDescent="0.25">
      <c r="A26" t="s">
        <v>414</v>
      </c>
      <c r="B26">
        <v>331</v>
      </c>
      <c r="C26">
        <v>47.938000000000002</v>
      </c>
    </row>
    <row r="27" spans="1:3" x14ac:dyDescent="0.25">
      <c r="A27" t="s">
        <v>415</v>
      </c>
      <c r="B27">
        <v>7</v>
      </c>
      <c r="C27">
        <v>0.56999999999999995</v>
      </c>
    </row>
    <row r="28" spans="1:3" x14ac:dyDescent="0.25">
      <c r="A28" t="s">
        <v>416</v>
      </c>
      <c r="B28">
        <v>46</v>
      </c>
      <c r="C28">
        <v>1.821</v>
      </c>
    </row>
    <row r="29" spans="1:3" x14ac:dyDescent="0.25">
      <c r="A29" t="s">
        <v>88</v>
      </c>
      <c r="B29">
        <v>6</v>
      </c>
      <c r="C29">
        <v>2.4470000000000001</v>
      </c>
    </row>
    <row r="30" spans="1:3" x14ac:dyDescent="0.25">
      <c r="A30" t="s">
        <v>417</v>
      </c>
      <c r="B30">
        <v>38</v>
      </c>
      <c r="C30">
        <v>2.9020000000000001</v>
      </c>
    </row>
    <row r="31" spans="1:3" x14ac:dyDescent="0.25">
      <c r="A31" t="s">
        <v>418</v>
      </c>
      <c r="B31">
        <v>108</v>
      </c>
      <c r="C31">
        <v>4.4589999999999996</v>
      </c>
    </row>
    <row r="32" spans="1:3" x14ac:dyDescent="0.25">
      <c r="A32" t="s">
        <v>419</v>
      </c>
      <c r="B32">
        <v>132</v>
      </c>
      <c r="C32">
        <v>16.515999999999998</v>
      </c>
    </row>
    <row r="33" spans="1:3" x14ac:dyDescent="0.25">
      <c r="A33" t="s">
        <v>420</v>
      </c>
      <c r="B33">
        <v>140</v>
      </c>
      <c r="C33">
        <v>25.09</v>
      </c>
    </row>
    <row r="34" spans="1:3" x14ac:dyDescent="0.25">
      <c r="A34" t="s">
        <v>421</v>
      </c>
      <c r="B34">
        <v>15</v>
      </c>
      <c r="C34">
        <v>25.292999999999999</v>
      </c>
    </row>
    <row r="35" spans="1:3" x14ac:dyDescent="0.25">
      <c r="A35" t="s">
        <v>422</v>
      </c>
      <c r="B35">
        <v>44</v>
      </c>
      <c r="C35">
        <v>26.401</v>
      </c>
    </row>
    <row r="36" spans="1:3" x14ac:dyDescent="0.25">
      <c r="A36" t="s">
        <v>423</v>
      </c>
      <c r="B36">
        <v>271</v>
      </c>
      <c r="C36">
        <v>33.548000000000002</v>
      </c>
    </row>
    <row r="37" spans="1:3" x14ac:dyDescent="0.25">
      <c r="A37" t="s">
        <v>424</v>
      </c>
      <c r="B37">
        <v>168</v>
      </c>
      <c r="C37">
        <v>3.6059999999999999</v>
      </c>
    </row>
    <row r="38" spans="1:3" x14ac:dyDescent="0.25">
      <c r="A38" t="s">
        <v>425</v>
      </c>
      <c r="B38">
        <v>42</v>
      </c>
      <c r="C38">
        <v>4.5960000000000001</v>
      </c>
    </row>
    <row r="39" spans="1:3" x14ac:dyDescent="0.25">
      <c r="A39" t="s">
        <v>426</v>
      </c>
      <c r="B39">
        <v>35</v>
      </c>
      <c r="C39">
        <v>5.4379999999999997</v>
      </c>
    </row>
    <row r="40" spans="1:3" x14ac:dyDescent="0.25">
      <c r="A40" t="s">
        <v>427</v>
      </c>
      <c r="B40">
        <v>25</v>
      </c>
      <c r="C40">
        <v>6.2709999999999999</v>
      </c>
    </row>
    <row r="41" spans="1:3" x14ac:dyDescent="0.25">
      <c r="A41" t="s">
        <v>428</v>
      </c>
      <c r="B41">
        <v>93</v>
      </c>
      <c r="C41">
        <v>11.233000000000001</v>
      </c>
    </row>
    <row r="42" spans="1:3" x14ac:dyDescent="0.25">
      <c r="A42" t="s">
        <v>429</v>
      </c>
      <c r="B42">
        <v>215</v>
      </c>
      <c r="C42">
        <v>13.872999999999999</v>
      </c>
    </row>
    <row r="43" spans="1:3" x14ac:dyDescent="0.25">
      <c r="A43" t="s">
        <v>430</v>
      </c>
      <c r="B43">
        <v>89</v>
      </c>
      <c r="C43">
        <v>16.623000000000001</v>
      </c>
    </row>
    <row r="44" spans="1:3" x14ac:dyDescent="0.25">
      <c r="A44" t="s">
        <v>431</v>
      </c>
      <c r="B44">
        <v>11</v>
      </c>
      <c r="C44">
        <v>16.844999999999999</v>
      </c>
    </row>
    <row r="45" spans="1:3" x14ac:dyDescent="0.25">
      <c r="A45" t="s">
        <v>432</v>
      </c>
      <c r="B45">
        <v>46</v>
      </c>
      <c r="C45">
        <v>17.864999999999998</v>
      </c>
    </row>
    <row r="46" spans="1:3" x14ac:dyDescent="0.25">
      <c r="A46" t="s">
        <v>433</v>
      </c>
      <c r="B46">
        <v>164</v>
      </c>
      <c r="C46">
        <v>33.338999999999999</v>
      </c>
    </row>
    <row r="47" spans="1:3" x14ac:dyDescent="0.25">
      <c r="A47" t="s">
        <v>434</v>
      </c>
      <c r="B47">
        <v>63</v>
      </c>
      <c r="C47">
        <v>3.5979999999999999</v>
      </c>
    </row>
    <row r="48" spans="1:3" x14ac:dyDescent="0.25">
      <c r="A48" t="s">
        <v>435</v>
      </c>
      <c r="B48">
        <v>37</v>
      </c>
      <c r="C48">
        <v>4.3159999999999998</v>
      </c>
    </row>
    <row r="49" spans="1:3" x14ac:dyDescent="0.25">
      <c r="A49" t="s">
        <v>436</v>
      </c>
      <c r="B49">
        <v>237</v>
      </c>
      <c r="C49">
        <v>26.131</v>
      </c>
    </row>
    <row r="50" spans="1:3" x14ac:dyDescent="0.25">
      <c r="A50" t="s">
        <v>437</v>
      </c>
      <c r="B50">
        <v>73</v>
      </c>
      <c r="C50">
        <v>26.501999999999999</v>
      </c>
    </row>
    <row r="51" spans="1:3" x14ac:dyDescent="0.25">
      <c r="A51" t="s">
        <v>438</v>
      </c>
      <c r="B51">
        <v>52</v>
      </c>
      <c r="C51">
        <v>27.221</v>
      </c>
    </row>
    <row r="52" spans="1:3" x14ac:dyDescent="0.25">
      <c r="A52" t="s">
        <v>439</v>
      </c>
      <c r="B52">
        <v>21</v>
      </c>
      <c r="C52">
        <v>2.5819999999999999</v>
      </c>
    </row>
    <row r="53" spans="1:3" x14ac:dyDescent="0.25">
      <c r="A53" t="s">
        <v>440</v>
      </c>
      <c r="B53">
        <v>24</v>
      </c>
      <c r="C53">
        <v>56.502000000000002</v>
      </c>
    </row>
    <row r="54" spans="1:3" x14ac:dyDescent="0.25">
      <c r="A54" t="s">
        <v>441</v>
      </c>
      <c r="B54">
        <v>67</v>
      </c>
      <c r="C54">
        <v>58.445999999999998</v>
      </c>
    </row>
    <row r="55" spans="1:3" x14ac:dyDescent="0.25">
      <c r="A55" t="s">
        <v>442</v>
      </c>
      <c r="B55">
        <v>119</v>
      </c>
      <c r="C55">
        <v>59.811999999999998</v>
      </c>
    </row>
    <row r="56" spans="1:3" x14ac:dyDescent="0.25">
      <c r="A56" t="s">
        <v>443</v>
      </c>
      <c r="B56">
        <v>123</v>
      </c>
      <c r="C56">
        <v>67.346000000000004</v>
      </c>
    </row>
    <row r="57" spans="1:3" x14ac:dyDescent="0.25">
      <c r="A57" t="s">
        <v>444</v>
      </c>
      <c r="B57">
        <v>229</v>
      </c>
      <c r="C57">
        <v>10.882999999999999</v>
      </c>
    </row>
    <row r="58" spans="1:3" x14ac:dyDescent="0.25">
      <c r="A58" t="s">
        <v>445</v>
      </c>
      <c r="B58">
        <v>0</v>
      </c>
      <c r="C58">
        <v>10.894</v>
      </c>
    </row>
    <row r="59" spans="1:3" x14ac:dyDescent="0.25">
      <c r="A59" t="s">
        <v>446</v>
      </c>
      <c r="B59">
        <v>82</v>
      </c>
      <c r="C59">
        <v>12.46</v>
      </c>
    </row>
    <row r="60" spans="1:3" x14ac:dyDescent="0.25">
      <c r="A60" t="s">
        <v>447</v>
      </c>
      <c r="B60">
        <v>180</v>
      </c>
      <c r="C60">
        <v>62.378</v>
      </c>
    </row>
    <row r="61" spans="1:3" x14ac:dyDescent="0.25">
      <c r="A61" t="s">
        <v>448</v>
      </c>
      <c r="B61">
        <v>4</v>
      </c>
      <c r="C61">
        <v>0.745</v>
      </c>
    </row>
    <row r="62" spans="1:3" x14ac:dyDescent="0.25">
      <c r="A62" t="s">
        <v>449</v>
      </c>
      <c r="B62">
        <v>59</v>
      </c>
      <c r="C62">
        <v>1.587</v>
      </c>
    </row>
    <row r="63" spans="1:3" x14ac:dyDescent="0.25">
      <c r="A63" t="s">
        <v>450</v>
      </c>
      <c r="B63">
        <v>30</v>
      </c>
      <c r="C63">
        <v>2.2360000000000002</v>
      </c>
    </row>
    <row r="64" spans="1:3" x14ac:dyDescent="0.25">
      <c r="A64" t="s">
        <v>451</v>
      </c>
      <c r="B64">
        <v>18</v>
      </c>
      <c r="C64">
        <v>2.6520000000000001</v>
      </c>
    </row>
    <row r="65" spans="1:3" x14ac:dyDescent="0.25">
      <c r="A65" t="s">
        <v>452</v>
      </c>
      <c r="B65">
        <v>57</v>
      </c>
      <c r="C65">
        <v>5.3380000000000001</v>
      </c>
    </row>
    <row r="66" spans="1:3" x14ac:dyDescent="0.25">
      <c r="A66" t="s">
        <v>453</v>
      </c>
      <c r="B66">
        <v>158</v>
      </c>
      <c r="C66">
        <v>15.207000000000001</v>
      </c>
    </row>
    <row r="67" spans="1:3" x14ac:dyDescent="0.25">
      <c r="A67" t="s">
        <v>454</v>
      </c>
      <c r="B67">
        <v>104</v>
      </c>
      <c r="C67">
        <v>16.315000000000001</v>
      </c>
    </row>
    <row r="68" spans="1:3" x14ac:dyDescent="0.25">
      <c r="A68" t="s">
        <v>455</v>
      </c>
      <c r="B68">
        <v>45</v>
      </c>
      <c r="C68">
        <v>3.7749999999999999</v>
      </c>
    </row>
    <row r="69" spans="1:3" x14ac:dyDescent="0.25">
      <c r="A69" t="s">
        <v>456</v>
      </c>
      <c r="B69">
        <v>95</v>
      </c>
      <c r="C69">
        <v>9.093</v>
      </c>
    </row>
    <row r="70" spans="1:3" x14ac:dyDescent="0.25">
      <c r="A70" t="s">
        <v>457</v>
      </c>
      <c r="B70">
        <v>49</v>
      </c>
      <c r="C70">
        <v>14.657999999999999</v>
      </c>
    </row>
    <row r="71" spans="1:3" x14ac:dyDescent="0.25">
      <c r="A71" t="s">
        <v>458</v>
      </c>
      <c r="B71">
        <v>168</v>
      </c>
      <c r="C71">
        <v>18.137</v>
      </c>
    </row>
    <row r="72" spans="1:3" x14ac:dyDescent="0.25">
      <c r="A72" t="s">
        <v>459</v>
      </c>
      <c r="B72">
        <v>16</v>
      </c>
      <c r="C72">
        <v>156.68700000000001</v>
      </c>
    </row>
    <row r="73" spans="1:3" x14ac:dyDescent="0.25">
      <c r="A73" t="s">
        <v>460</v>
      </c>
      <c r="B73">
        <v>58</v>
      </c>
      <c r="C73">
        <v>11.672000000000001</v>
      </c>
    </row>
    <row r="74" spans="1:3" x14ac:dyDescent="0.25">
      <c r="A74" t="s">
        <v>313</v>
      </c>
      <c r="B74">
        <v>6</v>
      </c>
      <c r="C74">
        <v>81.38</v>
      </c>
    </row>
    <row r="75" spans="1:3" x14ac:dyDescent="0.25">
      <c r="A75" t="s">
        <v>461</v>
      </c>
      <c r="B75">
        <v>5</v>
      </c>
      <c r="C75">
        <v>0.38200000000000001</v>
      </c>
    </row>
    <row r="76" spans="1:3" x14ac:dyDescent="0.25">
      <c r="A76" t="s">
        <v>462</v>
      </c>
      <c r="B76">
        <v>132</v>
      </c>
      <c r="C76">
        <v>9.6760000000000002</v>
      </c>
    </row>
    <row r="77" spans="1:3" x14ac:dyDescent="0.25">
      <c r="A77" t="s">
        <v>463</v>
      </c>
      <c r="B77">
        <v>18</v>
      </c>
      <c r="C77">
        <v>2.226</v>
      </c>
    </row>
    <row r="78" spans="1:3" x14ac:dyDescent="0.25">
      <c r="A78" t="s">
        <v>464</v>
      </c>
      <c r="B78">
        <v>226</v>
      </c>
      <c r="C78">
        <v>35.249000000000002</v>
      </c>
    </row>
    <row r="79" spans="1:3" x14ac:dyDescent="0.25">
      <c r="A79" t="s">
        <v>19</v>
      </c>
      <c r="B79">
        <v>241</v>
      </c>
      <c r="C79">
        <v>32.686999999999998</v>
      </c>
    </row>
    <row r="80" spans="1:3" x14ac:dyDescent="0.25">
      <c r="A80" t="s">
        <v>465</v>
      </c>
      <c r="B80">
        <v>363</v>
      </c>
      <c r="C80">
        <v>58.963999999999999</v>
      </c>
    </row>
    <row r="81" spans="1:3" x14ac:dyDescent="0.25">
      <c r="A81" t="s">
        <v>466</v>
      </c>
      <c r="B81">
        <v>0</v>
      </c>
      <c r="C81">
        <v>0.246</v>
      </c>
    </row>
    <row r="82" spans="1:3" x14ac:dyDescent="0.25">
      <c r="A82" t="s">
        <v>467</v>
      </c>
      <c r="B82">
        <v>138</v>
      </c>
      <c r="C82">
        <v>9.4570000000000007</v>
      </c>
    </row>
    <row r="83" spans="1:3" x14ac:dyDescent="0.25">
      <c r="A83" t="s">
        <v>468</v>
      </c>
      <c r="B83">
        <v>22</v>
      </c>
      <c r="C83">
        <v>170.16300000000001</v>
      </c>
    </row>
    <row r="84" spans="1:3" x14ac:dyDescent="0.25">
      <c r="A84" t="s">
        <v>469</v>
      </c>
      <c r="B84">
        <v>289</v>
      </c>
      <c r="C84">
        <v>182.97800000000001</v>
      </c>
    </row>
    <row r="85" spans="1:3" x14ac:dyDescent="0.25">
      <c r="A85" t="s">
        <v>470</v>
      </c>
      <c r="B85">
        <v>2</v>
      </c>
      <c r="C85">
        <v>0.315</v>
      </c>
    </row>
    <row r="86" spans="1:3" x14ac:dyDescent="0.25">
      <c r="A86" t="s">
        <v>471</v>
      </c>
      <c r="B86">
        <v>17</v>
      </c>
      <c r="C86">
        <v>211.60900000000001</v>
      </c>
    </row>
    <row r="87" spans="1:3" x14ac:dyDescent="0.25">
      <c r="A87" t="s">
        <v>472</v>
      </c>
      <c r="B87">
        <v>58</v>
      </c>
      <c r="C87">
        <v>213.39099999999999</v>
      </c>
    </row>
    <row r="88" spans="1:3" x14ac:dyDescent="0.25">
      <c r="A88" t="s">
        <v>473</v>
      </c>
      <c r="B88">
        <v>217</v>
      </c>
      <c r="C88">
        <v>36.502000000000002</v>
      </c>
    </row>
    <row r="89" spans="1:3" x14ac:dyDescent="0.25">
      <c r="A89" t="s">
        <v>474</v>
      </c>
      <c r="B89">
        <v>73</v>
      </c>
      <c r="C89">
        <v>37.639000000000003</v>
      </c>
    </row>
    <row r="90" spans="1:3" x14ac:dyDescent="0.25">
      <c r="A90" t="s">
        <v>475</v>
      </c>
      <c r="B90">
        <v>73</v>
      </c>
      <c r="C90">
        <v>39.628999999999998</v>
      </c>
    </row>
    <row r="91" spans="1:3" x14ac:dyDescent="0.25">
      <c r="A91" t="s">
        <v>476</v>
      </c>
      <c r="B91">
        <v>154</v>
      </c>
      <c r="C91">
        <v>49.34</v>
      </c>
    </row>
    <row r="92" spans="1:3" x14ac:dyDescent="0.25">
      <c r="A92" t="s">
        <v>477</v>
      </c>
      <c r="B92">
        <v>238</v>
      </c>
      <c r="C92">
        <v>94.744</v>
      </c>
    </row>
    <row r="93" spans="1:3" x14ac:dyDescent="0.25">
      <c r="A93" t="s">
        <v>478</v>
      </c>
      <c r="B93">
        <v>198</v>
      </c>
      <c r="C93">
        <v>30.341000000000001</v>
      </c>
    </row>
    <row r="94" spans="1:3" x14ac:dyDescent="0.25">
      <c r="A94" t="s">
        <v>479</v>
      </c>
      <c r="B94">
        <v>42</v>
      </c>
      <c r="C94">
        <v>30.853000000000002</v>
      </c>
    </row>
    <row r="95" spans="1:3" x14ac:dyDescent="0.25">
      <c r="A95" t="s">
        <v>480</v>
      </c>
      <c r="B95">
        <v>7</v>
      </c>
      <c r="C95">
        <v>177.57400000000001</v>
      </c>
    </row>
    <row r="96" spans="1:3" x14ac:dyDescent="0.25">
      <c r="A96" t="s">
        <v>481</v>
      </c>
      <c r="B96">
        <v>0</v>
      </c>
      <c r="C96">
        <v>177.58199999999999</v>
      </c>
    </row>
    <row r="97" spans="1:3" x14ac:dyDescent="0.25">
      <c r="A97" t="s">
        <v>482</v>
      </c>
      <c r="B97">
        <v>48</v>
      </c>
      <c r="C97">
        <v>179.58199999999999</v>
      </c>
    </row>
    <row r="98" spans="1:3" x14ac:dyDescent="0.25">
      <c r="A98" t="s">
        <v>483</v>
      </c>
      <c r="B98">
        <v>171</v>
      </c>
      <c r="C98">
        <v>6.3479999999999999</v>
      </c>
    </row>
    <row r="99" spans="1:3" x14ac:dyDescent="0.25">
      <c r="A99" t="s">
        <v>484</v>
      </c>
      <c r="B99">
        <v>161</v>
      </c>
      <c r="C99">
        <v>20.071000000000002</v>
      </c>
    </row>
    <row r="100" spans="1:3" x14ac:dyDescent="0.25">
      <c r="A100" t="s">
        <v>485</v>
      </c>
      <c r="B100">
        <v>110</v>
      </c>
      <c r="C100">
        <v>6.2169999999999996</v>
      </c>
    </row>
    <row r="101" spans="1:3" x14ac:dyDescent="0.25">
      <c r="A101" t="s">
        <v>486</v>
      </c>
      <c r="B101">
        <v>161</v>
      </c>
      <c r="C101">
        <v>23.88</v>
      </c>
    </row>
    <row r="102" spans="1:3" x14ac:dyDescent="0.25">
      <c r="A102" t="s">
        <v>487</v>
      </c>
      <c r="B102">
        <v>81</v>
      </c>
      <c r="C102">
        <v>28.321999999999999</v>
      </c>
    </row>
    <row r="103" spans="1:3" x14ac:dyDescent="0.25">
      <c r="A103" t="s">
        <v>488</v>
      </c>
      <c r="B103">
        <v>66</v>
      </c>
      <c r="C103">
        <v>31.120999999999999</v>
      </c>
    </row>
    <row r="104" spans="1:3" x14ac:dyDescent="0.25">
      <c r="A104" t="s">
        <v>489</v>
      </c>
      <c r="B104">
        <v>13</v>
      </c>
      <c r="C104">
        <v>31.402999999999999</v>
      </c>
    </row>
    <row r="105" spans="1:3" x14ac:dyDescent="0.25">
      <c r="A105" t="s">
        <v>490</v>
      </c>
      <c r="B105">
        <v>127</v>
      </c>
      <c r="C105">
        <v>108.773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9" workbookViewId="0">
      <selection activeCell="A59" sqref="A59:C59"/>
    </sheetView>
  </sheetViews>
  <sheetFormatPr defaultRowHeight="15" x14ac:dyDescent="0.25"/>
  <cols>
    <col min="1" max="1" width="15.7109375" customWidth="1"/>
    <col min="2" max="2" width="17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493</v>
      </c>
      <c r="B2">
        <v>154</v>
      </c>
      <c r="C2">
        <v>14.384</v>
      </c>
    </row>
    <row r="3" spans="1:3" x14ac:dyDescent="0.25">
      <c r="A3" t="s">
        <v>494</v>
      </c>
      <c r="B3">
        <v>261</v>
      </c>
      <c r="C3">
        <v>1780.4960000000001</v>
      </c>
    </row>
    <row r="4" spans="1:3" x14ac:dyDescent="0.25">
      <c r="A4" t="s">
        <v>495</v>
      </c>
      <c r="B4">
        <v>179</v>
      </c>
      <c r="C4">
        <v>1791.1590000000001</v>
      </c>
    </row>
    <row r="5" spans="1:3" x14ac:dyDescent="0.25">
      <c r="A5" t="s">
        <v>496</v>
      </c>
      <c r="B5">
        <v>159</v>
      </c>
      <c r="C5">
        <v>1796.2139999999999</v>
      </c>
    </row>
    <row r="6" spans="1:3" x14ac:dyDescent="0.25">
      <c r="A6" t="s">
        <v>497</v>
      </c>
      <c r="B6">
        <v>120</v>
      </c>
      <c r="C6">
        <v>1856.77</v>
      </c>
    </row>
    <row r="7" spans="1:3" x14ac:dyDescent="0.25">
      <c r="A7" t="s">
        <v>498</v>
      </c>
      <c r="B7">
        <v>184</v>
      </c>
      <c r="C7">
        <v>1888.6420000000001</v>
      </c>
    </row>
    <row r="8" spans="1:3" x14ac:dyDescent="0.25">
      <c r="A8" t="s">
        <v>499</v>
      </c>
      <c r="B8">
        <v>56</v>
      </c>
      <c r="C8">
        <v>1889.579</v>
      </c>
    </row>
    <row r="9" spans="1:3" x14ac:dyDescent="0.25">
      <c r="A9" t="s">
        <v>500</v>
      </c>
      <c r="B9">
        <v>0</v>
      </c>
      <c r="C9">
        <v>1889.604</v>
      </c>
    </row>
    <row r="10" spans="1:3" x14ac:dyDescent="0.25">
      <c r="A10" t="s">
        <v>501</v>
      </c>
      <c r="B10">
        <v>40</v>
      </c>
      <c r="C10">
        <v>2.3959999999999999</v>
      </c>
    </row>
    <row r="11" spans="1:3" x14ac:dyDescent="0.25">
      <c r="A11" t="s">
        <v>502</v>
      </c>
      <c r="B11">
        <v>6</v>
      </c>
      <c r="C11">
        <v>2.448</v>
      </c>
    </row>
    <row r="12" spans="1:3" x14ac:dyDescent="0.25">
      <c r="A12" t="s">
        <v>503</v>
      </c>
      <c r="B12">
        <v>235</v>
      </c>
      <c r="C12">
        <v>70.768000000000001</v>
      </c>
    </row>
    <row r="13" spans="1:3" x14ac:dyDescent="0.25">
      <c r="A13" t="s">
        <v>504</v>
      </c>
      <c r="B13">
        <v>97</v>
      </c>
      <c r="C13">
        <v>648.58600000000001</v>
      </c>
    </row>
    <row r="14" spans="1:3" x14ac:dyDescent="0.25">
      <c r="A14" t="s">
        <v>505</v>
      </c>
      <c r="B14">
        <v>125</v>
      </c>
      <c r="C14">
        <v>653.50800000000004</v>
      </c>
    </row>
    <row r="15" spans="1:3" x14ac:dyDescent="0.25">
      <c r="A15" t="s">
        <v>506</v>
      </c>
      <c r="B15">
        <v>314</v>
      </c>
      <c r="C15">
        <v>43.158999999999999</v>
      </c>
    </row>
    <row r="16" spans="1:3" x14ac:dyDescent="0.25">
      <c r="A16" t="s">
        <v>507</v>
      </c>
      <c r="B16">
        <v>356</v>
      </c>
      <c r="C16">
        <v>59.347999999999999</v>
      </c>
    </row>
    <row r="17" spans="1:3" x14ac:dyDescent="0.25">
      <c r="A17" t="s">
        <v>508</v>
      </c>
      <c r="B17">
        <v>77</v>
      </c>
      <c r="C17">
        <v>63.061999999999998</v>
      </c>
    </row>
    <row r="18" spans="1:3" x14ac:dyDescent="0.25">
      <c r="A18" t="s">
        <v>509</v>
      </c>
      <c r="B18">
        <v>79</v>
      </c>
      <c r="C18">
        <v>84.016999999999996</v>
      </c>
    </row>
    <row r="19" spans="1:3" x14ac:dyDescent="0.25">
      <c r="A19" t="s">
        <v>510</v>
      </c>
      <c r="B19">
        <v>28</v>
      </c>
      <c r="C19">
        <v>84.415000000000006</v>
      </c>
    </row>
    <row r="20" spans="1:3" x14ac:dyDescent="0.25">
      <c r="A20" t="s">
        <v>511</v>
      </c>
      <c r="B20">
        <v>300</v>
      </c>
      <c r="C20">
        <v>18.170000000000002</v>
      </c>
    </row>
    <row r="21" spans="1:3" x14ac:dyDescent="0.25">
      <c r="A21" t="s">
        <v>512</v>
      </c>
      <c r="B21">
        <v>63</v>
      </c>
      <c r="C21">
        <v>110.934</v>
      </c>
    </row>
    <row r="22" spans="1:3" x14ac:dyDescent="0.25">
      <c r="A22" t="s">
        <v>513</v>
      </c>
      <c r="B22">
        <v>19</v>
      </c>
      <c r="C22">
        <v>1485.364</v>
      </c>
    </row>
    <row r="23" spans="1:3" x14ac:dyDescent="0.25">
      <c r="A23" t="s">
        <v>514</v>
      </c>
      <c r="B23">
        <v>159</v>
      </c>
      <c r="C23">
        <v>1507.2860000000001</v>
      </c>
    </row>
    <row r="24" spans="1:3" x14ac:dyDescent="0.25">
      <c r="A24" t="s">
        <v>515</v>
      </c>
      <c r="B24">
        <v>319</v>
      </c>
      <c r="C24">
        <v>96.441999999999993</v>
      </c>
    </row>
    <row r="25" spans="1:3" x14ac:dyDescent="0.25">
      <c r="A25" t="s">
        <v>516</v>
      </c>
      <c r="B25">
        <v>5</v>
      </c>
      <c r="C25">
        <v>96.736999999999995</v>
      </c>
    </row>
    <row r="26" spans="1:3" x14ac:dyDescent="0.25">
      <c r="A26" t="s">
        <v>517</v>
      </c>
      <c r="B26">
        <v>60</v>
      </c>
      <c r="C26">
        <v>119.828</v>
      </c>
    </row>
    <row r="27" spans="1:3" x14ac:dyDescent="0.25">
      <c r="A27" t="s">
        <v>518</v>
      </c>
      <c r="B27">
        <v>169</v>
      </c>
      <c r="C27">
        <v>81.501999999999995</v>
      </c>
    </row>
    <row r="28" spans="1:3" x14ac:dyDescent="0.25">
      <c r="A28" t="s">
        <v>519</v>
      </c>
      <c r="B28">
        <v>8</v>
      </c>
      <c r="C28">
        <v>81.665000000000006</v>
      </c>
    </row>
    <row r="29" spans="1:3" x14ac:dyDescent="0.25">
      <c r="A29" t="s">
        <v>520</v>
      </c>
      <c r="B29">
        <v>88</v>
      </c>
      <c r="C29">
        <v>92.528000000000006</v>
      </c>
    </row>
    <row r="30" spans="1:3" x14ac:dyDescent="0.25">
      <c r="A30" t="s">
        <v>521</v>
      </c>
      <c r="B30">
        <v>47</v>
      </c>
      <c r="C30">
        <v>1.1499999999999999</v>
      </c>
    </row>
    <row r="31" spans="1:3" x14ac:dyDescent="0.25">
      <c r="A31" t="s">
        <v>522</v>
      </c>
      <c r="B31">
        <v>523</v>
      </c>
      <c r="C31">
        <v>82.18</v>
      </c>
    </row>
    <row r="32" spans="1:3" x14ac:dyDescent="0.25">
      <c r="A32" t="s">
        <v>523</v>
      </c>
      <c r="B32">
        <v>197</v>
      </c>
      <c r="C32">
        <v>86.195999999999998</v>
      </c>
    </row>
    <row r="33" spans="1:3" x14ac:dyDescent="0.25">
      <c r="A33" t="s">
        <v>524</v>
      </c>
      <c r="B33">
        <v>617</v>
      </c>
      <c r="C33">
        <v>171.43700000000001</v>
      </c>
    </row>
    <row r="34" spans="1:3" x14ac:dyDescent="0.25">
      <c r="A34" t="s">
        <v>525</v>
      </c>
      <c r="B34">
        <v>299</v>
      </c>
      <c r="C34">
        <v>71.971000000000004</v>
      </c>
    </row>
    <row r="35" spans="1:3" x14ac:dyDescent="0.25">
      <c r="A35" t="s">
        <v>526</v>
      </c>
      <c r="B35">
        <v>160</v>
      </c>
      <c r="C35">
        <v>87.049000000000007</v>
      </c>
    </row>
    <row r="36" spans="1:3" x14ac:dyDescent="0.25">
      <c r="A36" t="s">
        <v>527</v>
      </c>
      <c r="B36">
        <v>279</v>
      </c>
      <c r="C36">
        <v>124.075</v>
      </c>
    </row>
    <row r="37" spans="1:3" x14ac:dyDescent="0.25">
      <c r="A37" t="s">
        <v>528</v>
      </c>
      <c r="B37">
        <v>298</v>
      </c>
      <c r="C37">
        <v>165.857</v>
      </c>
    </row>
    <row r="38" spans="1:3" x14ac:dyDescent="0.25">
      <c r="A38" t="s">
        <v>529</v>
      </c>
      <c r="B38">
        <v>76</v>
      </c>
      <c r="C38">
        <v>172.03299999999999</v>
      </c>
    </row>
    <row r="39" spans="1:3" x14ac:dyDescent="0.25">
      <c r="A39" t="s">
        <v>530</v>
      </c>
      <c r="B39">
        <v>15</v>
      </c>
      <c r="C39">
        <v>1.399</v>
      </c>
    </row>
    <row r="40" spans="1:3" x14ac:dyDescent="0.25">
      <c r="A40" t="s">
        <v>531</v>
      </c>
      <c r="B40">
        <v>115</v>
      </c>
      <c r="C40">
        <v>24.224</v>
      </c>
    </row>
    <row r="41" spans="1:3" x14ac:dyDescent="0.25">
      <c r="A41" t="s">
        <v>532</v>
      </c>
      <c r="B41">
        <v>36</v>
      </c>
      <c r="C41">
        <v>2.8610000000000002</v>
      </c>
    </row>
    <row r="42" spans="1:3" x14ac:dyDescent="0.25">
      <c r="A42" t="s">
        <v>533</v>
      </c>
      <c r="B42">
        <v>224</v>
      </c>
      <c r="C42">
        <v>1753.25</v>
      </c>
    </row>
    <row r="43" spans="1:3" x14ac:dyDescent="0.25">
      <c r="A43" t="s">
        <v>534</v>
      </c>
      <c r="B43">
        <v>31</v>
      </c>
      <c r="C43">
        <v>2.1720000000000002</v>
      </c>
    </row>
    <row r="44" spans="1:3" x14ac:dyDescent="0.25">
      <c r="A44" t="s">
        <v>535</v>
      </c>
      <c r="B44">
        <v>77</v>
      </c>
      <c r="C44">
        <v>4.2830000000000004</v>
      </c>
    </row>
    <row r="45" spans="1:3" x14ac:dyDescent="0.25">
      <c r="A45" t="s">
        <v>536</v>
      </c>
      <c r="B45">
        <v>91</v>
      </c>
      <c r="C45">
        <v>15.782999999999999</v>
      </c>
    </row>
    <row r="46" spans="1:3" x14ac:dyDescent="0.25">
      <c r="A46" t="s">
        <v>537</v>
      </c>
      <c r="B46">
        <v>95</v>
      </c>
      <c r="C46">
        <v>4.6900000000000004</v>
      </c>
    </row>
    <row r="47" spans="1:3" x14ac:dyDescent="0.25">
      <c r="A47" t="s">
        <v>538</v>
      </c>
      <c r="B47">
        <v>258</v>
      </c>
      <c r="C47">
        <v>181.36600000000001</v>
      </c>
    </row>
    <row r="48" spans="1:3" x14ac:dyDescent="0.25">
      <c r="A48" t="s">
        <v>539</v>
      </c>
      <c r="B48">
        <v>190</v>
      </c>
      <c r="C48">
        <v>553.90599999999995</v>
      </c>
    </row>
    <row r="49" spans="1:3" x14ac:dyDescent="0.25">
      <c r="A49" t="s">
        <v>540</v>
      </c>
      <c r="B49">
        <v>988</v>
      </c>
      <c r="C49">
        <v>2615.2440000000001</v>
      </c>
    </row>
    <row r="50" spans="1:3" x14ac:dyDescent="0.25">
      <c r="A50" t="s">
        <v>541</v>
      </c>
      <c r="B50">
        <v>84</v>
      </c>
      <c r="C50">
        <v>2619.3609999999999</v>
      </c>
    </row>
    <row r="51" spans="1:3" x14ac:dyDescent="0.25">
      <c r="A51" t="s">
        <v>542</v>
      </c>
      <c r="B51">
        <v>176</v>
      </c>
      <c r="C51">
        <v>2840.4180000000001</v>
      </c>
    </row>
    <row r="52" spans="1:3" x14ac:dyDescent="0.25">
      <c r="A52" t="s">
        <v>543</v>
      </c>
      <c r="B52">
        <v>472</v>
      </c>
      <c r="C52">
        <v>2867.4630000000002</v>
      </c>
    </row>
    <row r="53" spans="1:3" x14ac:dyDescent="0.25">
      <c r="A53" t="s">
        <v>544</v>
      </c>
      <c r="B53">
        <v>329</v>
      </c>
      <c r="C53">
        <v>2881.5390000000002</v>
      </c>
    </row>
    <row r="54" spans="1:3" x14ac:dyDescent="0.25">
      <c r="A54" t="s">
        <v>548</v>
      </c>
      <c r="B54">
        <v>819</v>
      </c>
      <c r="C54">
        <v>798.93899999999996</v>
      </c>
    </row>
    <row r="55" spans="1:3" x14ac:dyDescent="0.25">
      <c r="A55" t="s">
        <v>549</v>
      </c>
      <c r="B55">
        <v>1446</v>
      </c>
      <c r="C55">
        <v>2268.7660000000001</v>
      </c>
    </row>
    <row r="56" spans="1:3" x14ac:dyDescent="0.25">
      <c r="A56" t="s">
        <v>550</v>
      </c>
      <c r="B56">
        <v>0</v>
      </c>
      <c r="C56">
        <v>2268.8389999999999</v>
      </c>
    </row>
    <row r="57" spans="1:3" x14ac:dyDescent="0.25">
      <c r="A57" t="s">
        <v>551</v>
      </c>
      <c r="B57">
        <v>0</v>
      </c>
      <c r="C57">
        <v>0.64800000000000002</v>
      </c>
    </row>
    <row r="58" spans="1:3" x14ac:dyDescent="0.25">
      <c r="A58" t="s">
        <v>552</v>
      </c>
      <c r="B58">
        <v>470</v>
      </c>
      <c r="C58">
        <v>65360.767</v>
      </c>
    </row>
    <row r="59" spans="1:3" x14ac:dyDescent="0.25">
      <c r="A59" t="s">
        <v>555</v>
      </c>
      <c r="B59">
        <v>94</v>
      </c>
      <c r="C59">
        <v>5530.67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module-1</vt:lpstr>
      <vt:lpstr>module-2</vt:lpstr>
      <vt:lpstr>pato_generaic</vt:lpstr>
      <vt:lpstr>0-module</vt:lpstr>
      <vt:lpstr>moduel-3-4</vt:lpstr>
      <vt:lpstr>module-5-10</vt:lpstr>
      <vt:lpstr>module-10-20</vt:lpstr>
      <vt:lpstr>module-20-50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A.Algergawy</dc:creator>
  <cp:lastModifiedBy>A.Algergawy</cp:lastModifiedBy>
  <dcterms:created xsi:type="dcterms:W3CDTF">2019-09-25T09:50:40Z</dcterms:created>
  <dcterms:modified xsi:type="dcterms:W3CDTF">2019-09-30T16:36:10Z</dcterms:modified>
</cp:coreProperties>
</file>