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8_{5E9AF8C7-4862-4910-9293-E271EAFF2855}" xr6:coauthVersionLast="47" xr6:coauthVersionMax="47" xr10:uidLastSave="{00000000-0000-0000-0000-000000000000}"/>
  <bookViews>
    <workbookView xWindow="2055" yWindow="255" windowWidth="44220" windowHeight="20355" activeTab="2" xr2:uid="{00000000-000D-0000-FFFF-FFFF00000000}"/>
  </bookViews>
  <sheets>
    <sheet name="配置任务list" sheetId="2" r:id="rId1"/>
    <sheet name="log" sheetId="7" r:id="rId2"/>
    <sheet name="鱼单价工具" sheetId="8" r:id="rId3"/>
    <sheet name="Sheet1" sheetId="13" r:id="rId4"/>
    <sheet name="鱼种重量参数" sheetId="9" r:id="rId5"/>
    <sheet name="饵长-鱼长工具" sheetId="10" r:id="rId6"/>
    <sheet name="数据透视表" sheetId="11" r:id="rId7"/>
    <sheet name="钓场鱼品质列表" sheetId="12" r:id="rId8"/>
  </sheets>
  <calcPr calcId="191029"/>
  <pivotCaches>
    <pivotCache cacheId="20" r:id="rId9"/>
    <pivotCache cacheId="3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3" l="1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4" i="13"/>
  <c r="L57" i="13"/>
  <c r="K57" i="13"/>
  <c r="I57" i="13" s="1"/>
  <c r="B57" i="13"/>
  <c r="L56" i="13"/>
  <c r="K56" i="13"/>
  <c r="B56" i="13"/>
  <c r="L55" i="13"/>
  <c r="K55" i="13"/>
  <c r="B55" i="13"/>
  <c r="L54" i="13"/>
  <c r="K54" i="13"/>
  <c r="J54" i="13" s="1"/>
  <c r="O54" i="13" s="1"/>
  <c r="P54" i="13" s="1"/>
  <c r="B54" i="13"/>
  <c r="L53" i="13"/>
  <c r="K53" i="13"/>
  <c r="J53" i="13" s="1"/>
  <c r="O53" i="13" s="1"/>
  <c r="P53" i="13" s="1"/>
  <c r="B53" i="13"/>
  <c r="L52" i="13"/>
  <c r="K52" i="13"/>
  <c r="J52" i="13" s="1"/>
  <c r="O52" i="13" s="1"/>
  <c r="P52" i="13" s="1"/>
  <c r="B52" i="13"/>
  <c r="L51" i="13"/>
  <c r="K51" i="13"/>
  <c r="H51" i="13" s="1"/>
  <c r="B51" i="13"/>
  <c r="L50" i="13"/>
  <c r="K50" i="13"/>
  <c r="J50" i="13" s="1"/>
  <c r="O50" i="13" s="1"/>
  <c r="P50" i="13" s="1"/>
  <c r="B50" i="13"/>
  <c r="L49" i="13"/>
  <c r="K49" i="13"/>
  <c r="B49" i="13"/>
  <c r="L48" i="13"/>
  <c r="K48" i="13"/>
  <c r="I48" i="13" s="1"/>
  <c r="B48" i="13"/>
  <c r="L47" i="13"/>
  <c r="K47" i="13"/>
  <c r="J47" i="13" s="1"/>
  <c r="O47" i="13" s="1"/>
  <c r="P47" i="13" s="1"/>
  <c r="B47" i="13"/>
  <c r="L46" i="13"/>
  <c r="K46" i="13"/>
  <c r="B46" i="13"/>
  <c r="L45" i="13"/>
  <c r="K45" i="13"/>
  <c r="J45" i="13" s="1"/>
  <c r="O45" i="13" s="1"/>
  <c r="P45" i="13" s="1"/>
  <c r="B45" i="13"/>
  <c r="L44" i="13"/>
  <c r="J44" i="13" s="1"/>
  <c r="O44" i="13" s="1"/>
  <c r="P44" i="13" s="1"/>
  <c r="K44" i="13"/>
  <c r="B44" i="13"/>
  <c r="L43" i="13"/>
  <c r="K43" i="13"/>
  <c r="B43" i="13"/>
  <c r="L42" i="13"/>
  <c r="K42" i="13"/>
  <c r="B42" i="13"/>
  <c r="L41" i="13"/>
  <c r="K41" i="13"/>
  <c r="B41" i="13"/>
  <c r="L40" i="13"/>
  <c r="K40" i="13"/>
  <c r="J40" i="13" s="1"/>
  <c r="O40" i="13" s="1"/>
  <c r="P40" i="13" s="1"/>
  <c r="B40" i="13"/>
  <c r="L39" i="13"/>
  <c r="K39" i="13"/>
  <c r="J39" i="13"/>
  <c r="O39" i="13" s="1"/>
  <c r="P39" i="13" s="1"/>
  <c r="B39" i="13"/>
  <c r="L38" i="13"/>
  <c r="K38" i="13"/>
  <c r="J38" i="13" s="1"/>
  <c r="O38" i="13" s="1"/>
  <c r="P38" i="13" s="1"/>
  <c r="B38" i="13"/>
  <c r="L37" i="13"/>
  <c r="K37" i="13"/>
  <c r="B37" i="13"/>
  <c r="L36" i="13"/>
  <c r="K36" i="13"/>
  <c r="B36" i="13"/>
  <c r="L35" i="13"/>
  <c r="K35" i="13"/>
  <c r="J35" i="13" s="1"/>
  <c r="O35" i="13" s="1"/>
  <c r="P35" i="13" s="1"/>
  <c r="B35" i="13"/>
  <c r="L34" i="13"/>
  <c r="K34" i="13"/>
  <c r="B34" i="13"/>
  <c r="L33" i="13"/>
  <c r="H33" i="13" s="1"/>
  <c r="K33" i="13"/>
  <c r="B33" i="13"/>
  <c r="L32" i="13"/>
  <c r="K32" i="13"/>
  <c r="H32" i="13" s="1"/>
  <c r="B32" i="13"/>
  <c r="L31" i="13"/>
  <c r="I31" i="13" s="1"/>
  <c r="K31" i="13"/>
  <c r="B31" i="13"/>
  <c r="L30" i="13"/>
  <c r="K30" i="13"/>
  <c r="J30" i="13" s="1"/>
  <c r="O30" i="13" s="1"/>
  <c r="P30" i="13" s="1"/>
  <c r="B30" i="13"/>
  <c r="L29" i="13"/>
  <c r="K29" i="13"/>
  <c r="J29" i="13" s="1"/>
  <c r="O29" i="13" s="1"/>
  <c r="P29" i="13" s="1"/>
  <c r="B29" i="13"/>
  <c r="L28" i="13"/>
  <c r="K28" i="13"/>
  <c r="I28" i="13"/>
  <c r="B28" i="13"/>
  <c r="L27" i="13"/>
  <c r="J27" i="13" s="1"/>
  <c r="O27" i="13" s="1"/>
  <c r="P27" i="13" s="1"/>
  <c r="K27" i="13"/>
  <c r="B27" i="13"/>
  <c r="L26" i="13"/>
  <c r="K26" i="13"/>
  <c r="B26" i="13"/>
  <c r="L25" i="13"/>
  <c r="K25" i="13"/>
  <c r="B25" i="13"/>
  <c r="L24" i="13"/>
  <c r="J24" i="13" s="1"/>
  <c r="O24" i="13" s="1"/>
  <c r="P24" i="13" s="1"/>
  <c r="K24" i="13"/>
  <c r="B24" i="13"/>
  <c r="L23" i="13"/>
  <c r="K23" i="13"/>
  <c r="J23" i="13" s="1"/>
  <c r="O23" i="13" s="1"/>
  <c r="P23" i="13" s="1"/>
  <c r="B23" i="13"/>
  <c r="L22" i="13"/>
  <c r="K22" i="13"/>
  <c r="I22" i="13" s="1"/>
  <c r="B22" i="13"/>
  <c r="L21" i="13"/>
  <c r="K21" i="13"/>
  <c r="J21" i="13" s="1"/>
  <c r="O21" i="13" s="1"/>
  <c r="P21" i="13" s="1"/>
  <c r="B21" i="13"/>
  <c r="L20" i="13"/>
  <c r="K20" i="13"/>
  <c r="H20" i="13" s="1"/>
  <c r="B20" i="13"/>
  <c r="L19" i="13"/>
  <c r="K19" i="13"/>
  <c r="H19" i="13" s="1"/>
  <c r="B19" i="13"/>
  <c r="L18" i="13"/>
  <c r="K18" i="13"/>
  <c r="B18" i="13"/>
  <c r="L17" i="13"/>
  <c r="K17" i="13"/>
  <c r="J17" i="13" s="1"/>
  <c r="O17" i="13" s="1"/>
  <c r="P17" i="13" s="1"/>
  <c r="B17" i="13"/>
  <c r="L16" i="13"/>
  <c r="K16" i="13"/>
  <c r="B16" i="13"/>
  <c r="L15" i="13"/>
  <c r="K15" i="13"/>
  <c r="B15" i="13"/>
  <c r="L14" i="13"/>
  <c r="K14" i="13"/>
  <c r="B14" i="13"/>
  <c r="L13" i="13"/>
  <c r="K13" i="13"/>
  <c r="I13" i="13" s="1"/>
  <c r="B13" i="13"/>
  <c r="L12" i="13"/>
  <c r="H12" i="13" s="1"/>
  <c r="K12" i="13"/>
  <c r="B12" i="13"/>
  <c r="L11" i="13"/>
  <c r="K11" i="13"/>
  <c r="B11" i="13"/>
  <c r="L10" i="13"/>
  <c r="K10" i="13"/>
  <c r="J10" i="13" s="1"/>
  <c r="O10" i="13" s="1"/>
  <c r="P10" i="13" s="1"/>
  <c r="B10" i="13"/>
  <c r="L9" i="13"/>
  <c r="J9" i="13" s="1"/>
  <c r="O9" i="13" s="1"/>
  <c r="P9" i="13" s="1"/>
  <c r="K9" i="13"/>
  <c r="B9" i="13"/>
  <c r="L8" i="13"/>
  <c r="K8" i="13"/>
  <c r="B8" i="13"/>
  <c r="L7" i="13"/>
  <c r="K7" i="13"/>
  <c r="I7" i="13"/>
  <c r="B7" i="13"/>
  <c r="L6" i="13"/>
  <c r="K6" i="13"/>
  <c r="B6" i="13"/>
  <c r="L5" i="13"/>
  <c r="K5" i="13"/>
  <c r="H5" i="13" s="1"/>
  <c r="B5" i="13"/>
  <c r="L4" i="13"/>
  <c r="K4" i="13"/>
  <c r="J4" i="13" s="1"/>
  <c r="O4" i="13" s="1"/>
  <c r="P4" i="13" s="1"/>
  <c r="B4" i="13"/>
  <c r="T36" i="8"/>
  <c r="T38" i="8"/>
  <c r="T4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4" i="8"/>
  <c r="F39" i="10"/>
  <c r="E39" i="10"/>
  <c r="D39" i="10"/>
  <c r="C39" i="10"/>
  <c r="A39" i="10"/>
  <c r="F38" i="10"/>
  <c r="E38" i="10"/>
  <c r="D38" i="10"/>
  <c r="C38" i="10"/>
  <c r="A38" i="10"/>
  <c r="F37" i="10"/>
  <c r="E37" i="10"/>
  <c r="D37" i="10"/>
  <c r="C37" i="10"/>
  <c r="A37" i="10"/>
  <c r="F36" i="10"/>
  <c r="E36" i="10"/>
  <c r="D36" i="10"/>
  <c r="C36" i="10"/>
  <c r="A36" i="10"/>
  <c r="F35" i="10"/>
  <c r="E35" i="10"/>
  <c r="D35" i="10"/>
  <c r="C35" i="10"/>
  <c r="A35" i="10"/>
  <c r="F34" i="10"/>
  <c r="E34" i="10"/>
  <c r="D34" i="10"/>
  <c r="C34" i="10"/>
  <c r="A34" i="10"/>
  <c r="F33" i="10"/>
  <c r="E33" i="10"/>
  <c r="D33" i="10"/>
  <c r="C33" i="10"/>
  <c r="A33" i="10"/>
  <c r="F32" i="10"/>
  <c r="E32" i="10"/>
  <c r="D32" i="10"/>
  <c r="C32" i="10"/>
  <c r="A32" i="10"/>
  <c r="F31" i="10"/>
  <c r="E31" i="10"/>
  <c r="D31" i="10"/>
  <c r="C31" i="10"/>
  <c r="A31" i="10"/>
  <c r="F30" i="10"/>
  <c r="E30" i="10"/>
  <c r="D30" i="10"/>
  <c r="C30" i="10"/>
  <c r="A30" i="10"/>
  <c r="F29" i="10"/>
  <c r="E29" i="10"/>
  <c r="D29" i="10"/>
  <c r="C29" i="10"/>
  <c r="A29" i="10"/>
  <c r="F28" i="10"/>
  <c r="E28" i="10"/>
  <c r="D28" i="10"/>
  <c r="C28" i="10"/>
  <c r="A28" i="10"/>
  <c r="F27" i="10"/>
  <c r="E27" i="10"/>
  <c r="D27" i="10"/>
  <c r="C27" i="10"/>
  <c r="A27" i="10"/>
  <c r="F26" i="10"/>
  <c r="E26" i="10"/>
  <c r="D26" i="10"/>
  <c r="C26" i="10"/>
  <c r="A26" i="10"/>
  <c r="F25" i="10"/>
  <c r="E25" i="10"/>
  <c r="D25" i="10"/>
  <c r="C25" i="10"/>
  <c r="A25" i="10"/>
  <c r="F24" i="10"/>
  <c r="E24" i="10"/>
  <c r="D24" i="10"/>
  <c r="C24" i="10"/>
  <c r="A24" i="10"/>
  <c r="F23" i="10"/>
  <c r="E23" i="10"/>
  <c r="D23" i="10"/>
  <c r="C23" i="10"/>
  <c r="A23" i="10"/>
  <c r="F22" i="10"/>
  <c r="E22" i="10"/>
  <c r="D22" i="10"/>
  <c r="C22" i="10"/>
  <c r="A22" i="10"/>
  <c r="F21" i="10"/>
  <c r="E21" i="10"/>
  <c r="D21" i="10"/>
  <c r="C21" i="10"/>
  <c r="A21" i="10"/>
  <c r="F20" i="10"/>
  <c r="E20" i="10"/>
  <c r="D20" i="10"/>
  <c r="C20" i="10"/>
  <c r="A20" i="10"/>
  <c r="F19" i="10"/>
  <c r="E19" i="10"/>
  <c r="D19" i="10"/>
  <c r="C19" i="10"/>
  <c r="A19" i="10"/>
  <c r="F18" i="10"/>
  <c r="E18" i="10"/>
  <c r="D18" i="10"/>
  <c r="C18" i="10"/>
  <c r="A18" i="10"/>
  <c r="F17" i="10"/>
  <c r="E17" i="10"/>
  <c r="D17" i="10"/>
  <c r="C17" i="10"/>
  <c r="A17" i="10"/>
  <c r="F16" i="10"/>
  <c r="E16" i="10"/>
  <c r="D16" i="10"/>
  <c r="C16" i="10"/>
  <c r="A16" i="10"/>
  <c r="F15" i="10"/>
  <c r="E15" i="10"/>
  <c r="D15" i="10"/>
  <c r="C15" i="10"/>
  <c r="A15" i="10"/>
  <c r="F14" i="10"/>
  <c r="E14" i="10"/>
  <c r="D14" i="10"/>
  <c r="C14" i="10"/>
  <c r="A14" i="10"/>
  <c r="F13" i="10"/>
  <c r="E13" i="10"/>
  <c r="D13" i="10"/>
  <c r="C13" i="10"/>
  <c r="A13" i="10"/>
  <c r="F12" i="10"/>
  <c r="E12" i="10"/>
  <c r="D12" i="10"/>
  <c r="C12" i="10"/>
  <c r="A12" i="10"/>
  <c r="F11" i="10"/>
  <c r="E11" i="10"/>
  <c r="D11" i="10"/>
  <c r="C11" i="10"/>
  <c r="A11" i="10"/>
  <c r="F10" i="10"/>
  <c r="E10" i="10"/>
  <c r="D10" i="10"/>
  <c r="C10" i="10"/>
  <c r="A10" i="10"/>
  <c r="F9" i="10"/>
  <c r="E9" i="10"/>
  <c r="D9" i="10"/>
  <c r="C9" i="10"/>
  <c r="A9" i="10"/>
  <c r="F8" i="10"/>
  <c r="E8" i="10"/>
  <c r="D8" i="10"/>
  <c r="C8" i="10"/>
  <c r="A8" i="10"/>
  <c r="F7" i="10"/>
  <c r="E7" i="10"/>
  <c r="D7" i="10"/>
  <c r="C7" i="10"/>
  <c r="A7" i="10"/>
  <c r="F6" i="10"/>
  <c r="E6" i="10"/>
  <c r="D6" i="10"/>
  <c r="C6" i="10"/>
  <c r="A6" i="10"/>
  <c r="F5" i="10"/>
  <c r="E5" i="10"/>
  <c r="D5" i="10"/>
  <c r="C5" i="10"/>
  <c r="A5" i="10"/>
  <c r="F4" i="10"/>
  <c r="E4" i="10"/>
  <c r="D4" i="10"/>
  <c r="C4" i="10"/>
  <c r="A4" i="10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L57" i="8"/>
  <c r="K57" i="8"/>
  <c r="B57" i="8"/>
  <c r="L56" i="8"/>
  <c r="K56" i="8"/>
  <c r="H56" i="8" s="1"/>
  <c r="T56" i="8" s="1"/>
  <c r="B56" i="8"/>
  <c r="L55" i="8"/>
  <c r="K55" i="8"/>
  <c r="J55" i="8" s="1"/>
  <c r="O55" i="8" s="1"/>
  <c r="B55" i="8"/>
  <c r="L54" i="8"/>
  <c r="K54" i="8"/>
  <c r="J54" i="8" s="1"/>
  <c r="O54" i="8" s="1"/>
  <c r="H54" i="8"/>
  <c r="T54" i="8" s="1"/>
  <c r="B54" i="8"/>
  <c r="L53" i="8"/>
  <c r="K53" i="8"/>
  <c r="J53" i="8" s="1"/>
  <c r="O53" i="8" s="1"/>
  <c r="B53" i="8"/>
  <c r="L52" i="8"/>
  <c r="K52" i="8"/>
  <c r="J52" i="8" s="1"/>
  <c r="O52" i="8" s="1"/>
  <c r="H52" i="8"/>
  <c r="T52" i="8" s="1"/>
  <c r="B52" i="8"/>
  <c r="L51" i="8"/>
  <c r="K51" i="8"/>
  <c r="J51" i="8" s="1"/>
  <c r="O51" i="8" s="1"/>
  <c r="B51" i="8"/>
  <c r="L50" i="8"/>
  <c r="K50" i="8"/>
  <c r="H50" i="8" s="1"/>
  <c r="T50" i="8" s="1"/>
  <c r="B50" i="8"/>
  <c r="L49" i="8"/>
  <c r="K49" i="8"/>
  <c r="B49" i="8"/>
  <c r="L48" i="8"/>
  <c r="K48" i="8"/>
  <c r="J48" i="8" s="1"/>
  <c r="O48" i="8" s="1"/>
  <c r="H48" i="8"/>
  <c r="B48" i="8"/>
  <c r="L47" i="8"/>
  <c r="K47" i="8"/>
  <c r="J47" i="8" s="1"/>
  <c r="O47" i="8" s="1"/>
  <c r="B47" i="8"/>
  <c r="L46" i="8"/>
  <c r="K46" i="8"/>
  <c r="J46" i="8" s="1"/>
  <c r="O46" i="8" s="1"/>
  <c r="B46" i="8"/>
  <c r="L45" i="8"/>
  <c r="K45" i="8"/>
  <c r="J45" i="8" s="1"/>
  <c r="O45" i="8" s="1"/>
  <c r="B45" i="8"/>
  <c r="L44" i="8"/>
  <c r="K44" i="8"/>
  <c r="J44" i="8" s="1"/>
  <c r="O44" i="8" s="1"/>
  <c r="H44" i="8"/>
  <c r="T44" i="8" s="1"/>
  <c r="B44" i="8"/>
  <c r="L43" i="8"/>
  <c r="K43" i="8"/>
  <c r="B43" i="8"/>
  <c r="L42" i="8"/>
  <c r="K42" i="8"/>
  <c r="H42" i="8"/>
  <c r="T42" i="8" s="1"/>
  <c r="B42" i="8"/>
  <c r="L41" i="8"/>
  <c r="K41" i="8"/>
  <c r="J41" i="8" s="1"/>
  <c r="O41" i="8" s="1"/>
  <c r="B41" i="8"/>
  <c r="L40" i="8"/>
  <c r="K40" i="8"/>
  <c r="J40" i="8" s="1"/>
  <c r="O40" i="8" s="1"/>
  <c r="B40" i="8"/>
  <c r="L39" i="8"/>
  <c r="K39" i="8"/>
  <c r="B39" i="8"/>
  <c r="B39" i="10" s="1"/>
  <c r="L38" i="8"/>
  <c r="K38" i="8"/>
  <c r="J38" i="8" s="1"/>
  <c r="O38" i="8" s="1"/>
  <c r="H38" i="8"/>
  <c r="B38" i="8"/>
  <c r="B38" i="10" s="1"/>
  <c r="L37" i="8"/>
  <c r="K37" i="8"/>
  <c r="J37" i="8" s="1"/>
  <c r="O37" i="8" s="1"/>
  <c r="B37" i="8"/>
  <c r="B37" i="10" s="1"/>
  <c r="L36" i="8"/>
  <c r="K36" i="8"/>
  <c r="J36" i="8" s="1"/>
  <c r="O36" i="8" s="1"/>
  <c r="H36" i="8"/>
  <c r="B36" i="8"/>
  <c r="B36" i="10" s="1"/>
  <c r="L35" i="8"/>
  <c r="K35" i="8"/>
  <c r="J35" i="8" s="1"/>
  <c r="O35" i="8" s="1"/>
  <c r="B35" i="8"/>
  <c r="B35" i="10" s="1"/>
  <c r="L34" i="8"/>
  <c r="K34" i="8"/>
  <c r="J34" i="8" s="1"/>
  <c r="O34" i="8" s="1"/>
  <c r="H34" i="8"/>
  <c r="T34" i="8" s="1"/>
  <c r="B34" i="8"/>
  <c r="B34" i="10" s="1"/>
  <c r="L33" i="8"/>
  <c r="K33" i="8"/>
  <c r="B33" i="8"/>
  <c r="B33" i="10" s="1"/>
  <c r="L32" i="8"/>
  <c r="K32" i="8"/>
  <c r="H32" i="8" s="1"/>
  <c r="T32" i="8" s="1"/>
  <c r="B32" i="8"/>
  <c r="B32" i="10" s="1"/>
  <c r="L31" i="8"/>
  <c r="K31" i="8"/>
  <c r="J31" i="8" s="1"/>
  <c r="O31" i="8" s="1"/>
  <c r="B31" i="8"/>
  <c r="B31" i="10" s="1"/>
  <c r="L30" i="8"/>
  <c r="K30" i="8"/>
  <c r="J30" i="8" s="1"/>
  <c r="O30" i="8" s="1"/>
  <c r="H30" i="8"/>
  <c r="T30" i="8" s="1"/>
  <c r="B30" i="8"/>
  <c r="B30" i="10" s="1"/>
  <c r="L29" i="8"/>
  <c r="K29" i="8"/>
  <c r="J29" i="8" s="1"/>
  <c r="O29" i="8" s="1"/>
  <c r="B29" i="8"/>
  <c r="B29" i="10" s="1"/>
  <c r="L28" i="8"/>
  <c r="K28" i="8"/>
  <c r="J28" i="8" s="1"/>
  <c r="O28" i="8" s="1"/>
  <c r="H28" i="8"/>
  <c r="T28" i="8" s="1"/>
  <c r="B28" i="8"/>
  <c r="B28" i="10" s="1"/>
  <c r="L27" i="8"/>
  <c r="K27" i="8"/>
  <c r="J27" i="8" s="1"/>
  <c r="O27" i="8" s="1"/>
  <c r="B27" i="8"/>
  <c r="B27" i="10" s="1"/>
  <c r="L26" i="8"/>
  <c r="H26" i="8" s="1"/>
  <c r="T26" i="8" s="1"/>
  <c r="K26" i="8"/>
  <c r="B26" i="8"/>
  <c r="B26" i="10" s="1"/>
  <c r="L25" i="8"/>
  <c r="K25" i="8"/>
  <c r="B25" i="8"/>
  <c r="B25" i="10" s="1"/>
  <c r="L24" i="8"/>
  <c r="K24" i="8"/>
  <c r="J24" i="8" s="1"/>
  <c r="O24" i="8" s="1"/>
  <c r="B24" i="8"/>
  <c r="B24" i="10" s="1"/>
  <c r="L23" i="8"/>
  <c r="K23" i="8"/>
  <c r="J23" i="8" s="1"/>
  <c r="O23" i="8" s="1"/>
  <c r="B23" i="8"/>
  <c r="B23" i="10" s="1"/>
  <c r="L22" i="8"/>
  <c r="K22" i="8"/>
  <c r="J22" i="8" s="1"/>
  <c r="O22" i="8" s="1"/>
  <c r="B22" i="8"/>
  <c r="B22" i="10" s="1"/>
  <c r="L21" i="8"/>
  <c r="K21" i="8"/>
  <c r="B21" i="8"/>
  <c r="B21" i="10" s="1"/>
  <c r="L20" i="8"/>
  <c r="K20" i="8"/>
  <c r="J20" i="8" s="1"/>
  <c r="O20" i="8" s="1"/>
  <c r="B20" i="8"/>
  <c r="B20" i="10" s="1"/>
  <c r="L19" i="8"/>
  <c r="K19" i="8"/>
  <c r="H19" i="8" s="1"/>
  <c r="T19" i="8" s="1"/>
  <c r="B19" i="8"/>
  <c r="B19" i="10" s="1"/>
  <c r="L18" i="8"/>
  <c r="K18" i="8"/>
  <c r="I18" i="8" s="1"/>
  <c r="J18" i="8"/>
  <c r="O18" i="8" s="1"/>
  <c r="B18" i="8"/>
  <c r="B18" i="10" s="1"/>
  <c r="L17" i="8"/>
  <c r="K17" i="8"/>
  <c r="J17" i="8"/>
  <c r="O17" i="8" s="1"/>
  <c r="I17" i="8"/>
  <c r="H17" i="8"/>
  <c r="T17" i="8" s="1"/>
  <c r="B17" i="8"/>
  <c r="B17" i="10" s="1"/>
  <c r="L16" i="8"/>
  <c r="K16" i="8"/>
  <c r="H16" i="8" s="1"/>
  <c r="T16" i="8" s="1"/>
  <c r="J16" i="8"/>
  <c r="O16" i="8" s="1"/>
  <c r="B16" i="8"/>
  <c r="B16" i="10" s="1"/>
  <c r="L15" i="8"/>
  <c r="K15" i="8"/>
  <c r="B15" i="8"/>
  <c r="B15" i="10" s="1"/>
  <c r="L14" i="8"/>
  <c r="K14" i="8"/>
  <c r="J14" i="8" s="1"/>
  <c r="O14" i="8" s="1"/>
  <c r="B14" i="8"/>
  <c r="B14" i="10" s="1"/>
  <c r="L13" i="8"/>
  <c r="I13" i="8" s="1"/>
  <c r="K13" i="8"/>
  <c r="J13" i="8" s="1"/>
  <c r="O13" i="8" s="1"/>
  <c r="B13" i="8"/>
  <c r="B13" i="10" s="1"/>
  <c r="L12" i="8"/>
  <c r="K12" i="8"/>
  <c r="B12" i="8"/>
  <c r="B12" i="10" s="1"/>
  <c r="L11" i="8"/>
  <c r="K11" i="8"/>
  <c r="J11" i="8" s="1"/>
  <c r="O11" i="8" s="1"/>
  <c r="B11" i="8"/>
  <c r="B11" i="10" s="1"/>
  <c r="L10" i="8"/>
  <c r="K10" i="8"/>
  <c r="H10" i="8" s="1"/>
  <c r="T10" i="8" s="1"/>
  <c r="B10" i="8"/>
  <c r="B10" i="10" s="1"/>
  <c r="L9" i="8"/>
  <c r="K9" i="8"/>
  <c r="B9" i="8"/>
  <c r="B9" i="10" s="1"/>
  <c r="L8" i="8"/>
  <c r="K8" i="8"/>
  <c r="J8" i="8"/>
  <c r="O8" i="8" s="1"/>
  <c r="B8" i="8"/>
  <c r="B8" i="10" s="1"/>
  <c r="L7" i="8"/>
  <c r="K7" i="8"/>
  <c r="J7" i="8" s="1"/>
  <c r="O7" i="8" s="1"/>
  <c r="H7" i="8"/>
  <c r="T7" i="8" s="1"/>
  <c r="B7" i="8"/>
  <c r="B7" i="10" s="1"/>
  <c r="L6" i="8"/>
  <c r="K6" i="8"/>
  <c r="B6" i="8"/>
  <c r="B6" i="10" s="1"/>
  <c r="L5" i="8"/>
  <c r="K5" i="8"/>
  <c r="B5" i="8"/>
  <c r="B5" i="10" s="1"/>
  <c r="L4" i="8"/>
  <c r="K4" i="8"/>
  <c r="J4" i="8" s="1"/>
  <c r="O4" i="8" s="1"/>
  <c r="B4" i="8"/>
  <c r="B4" i="10" s="1"/>
  <c r="Y26" i="13"/>
  <c r="Y27" i="13"/>
  <c r="Y19" i="13"/>
  <c r="Y24" i="13"/>
  <c r="Y20" i="13"/>
  <c r="Y21" i="13"/>
  <c r="Y22" i="13"/>
  <c r="Y25" i="13"/>
  <c r="Y23" i="13"/>
  <c r="Y18" i="13"/>
  <c r="Y6" i="13"/>
  <c r="Y13" i="13"/>
  <c r="Y7" i="13"/>
  <c r="Y15" i="13"/>
  <c r="Y8" i="13"/>
  <c r="Y10" i="13"/>
  <c r="Y11" i="13"/>
  <c r="Y14" i="13"/>
  <c r="Y16" i="13"/>
  <c r="Y12" i="13"/>
  <c r="Y9" i="13"/>
  <c r="Y5" i="13"/>
  <c r="H18" i="8" l="1"/>
  <c r="T18" i="8" s="1"/>
  <c r="J21" i="8"/>
  <c r="O21" i="8" s="1"/>
  <c r="J25" i="8"/>
  <c r="O25" i="8" s="1"/>
  <c r="J42" i="8"/>
  <c r="O42" i="8" s="1"/>
  <c r="J49" i="8"/>
  <c r="O49" i="8" s="1"/>
  <c r="J32" i="8"/>
  <c r="O32" i="8" s="1"/>
  <c r="J39" i="8"/>
  <c r="O39" i="8" s="1"/>
  <c r="H46" i="8"/>
  <c r="T46" i="8" s="1"/>
  <c r="J56" i="8"/>
  <c r="O56" i="8" s="1"/>
  <c r="I10" i="8"/>
  <c r="I4" i="8"/>
  <c r="J15" i="8"/>
  <c r="O15" i="8" s="1"/>
  <c r="H13" i="8"/>
  <c r="T13" i="8" s="1"/>
  <c r="J43" i="8"/>
  <c r="O43" i="8" s="1"/>
  <c r="J26" i="8"/>
  <c r="O26" i="8" s="1"/>
  <c r="J33" i="8"/>
  <c r="O33" i="8" s="1"/>
  <c r="H40" i="8"/>
  <c r="T40" i="8" s="1"/>
  <c r="J50" i="8"/>
  <c r="O50" i="8" s="1"/>
  <c r="J57" i="8"/>
  <c r="O57" i="8" s="1"/>
  <c r="J46" i="13"/>
  <c r="O46" i="13" s="1"/>
  <c r="P46" i="13" s="1"/>
  <c r="J14" i="13"/>
  <c r="O14" i="13" s="1"/>
  <c r="P14" i="13" s="1"/>
  <c r="J18" i="13"/>
  <c r="O18" i="13" s="1"/>
  <c r="P18" i="13" s="1"/>
  <c r="I36" i="13"/>
  <c r="I39" i="13"/>
  <c r="J43" i="13"/>
  <c r="O43" i="13" s="1"/>
  <c r="P43" i="13" s="1"/>
  <c r="J22" i="13"/>
  <c r="O22" i="13" s="1"/>
  <c r="P22" i="13" s="1"/>
  <c r="J55" i="13"/>
  <c r="O55" i="13" s="1"/>
  <c r="P55" i="13" s="1"/>
  <c r="I4" i="13"/>
  <c r="J7" i="13"/>
  <c r="O7" i="13" s="1"/>
  <c r="P7" i="13" s="1"/>
  <c r="H11" i="13"/>
  <c r="H15" i="13"/>
  <c r="J19" i="13"/>
  <c r="O19" i="13" s="1"/>
  <c r="P19" i="13" s="1"/>
  <c r="I26" i="13"/>
  <c r="J33" i="13"/>
  <c r="O33" i="13" s="1"/>
  <c r="P33" i="13" s="1"/>
  <c r="I37" i="13"/>
  <c r="H44" i="13"/>
  <c r="H56" i="13"/>
  <c r="I27" i="13"/>
  <c r="J8" i="13"/>
  <c r="O8" i="13" s="1"/>
  <c r="P8" i="13" s="1"/>
  <c r="J12" i="13"/>
  <c r="O12" i="13" s="1"/>
  <c r="P12" i="13" s="1"/>
  <c r="J16" i="13"/>
  <c r="O16" i="13" s="1"/>
  <c r="P16" i="13" s="1"/>
  <c r="I34" i="13"/>
  <c r="I38" i="13"/>
  <c r="H41" i="13"/>
  <c r="J31" i="13"/>
  <c r="O31" i="13" s="1"/>
  <c r="P31" i="13" s="1"/>
  <c r="I5" i="13"/>
  <c r="I24" i="13"/>
  <c r="J42" i="13"/>
  <c r="O42" i="13" s="1"/>
  <c r="P42" i="13" s="1"/>
  <c r="H45" i="13"/>
  <c r="I9" i="13"/>
  <c r="I17" i="13"/>
  <c r="J20" i="13"/>
  <c r="O20" i="13" s="1"/>
  <c r="P20" i="13" s="1"/>
  <c r="I25" i="13"/>
  <c r="I33" i="13"/>
  <c r="J36" i="13"/>
  <c r="O36" i="13" s="1"/>
  <c r="P36" i="13" s="1"/>
  <c r="I53" i="13"/>
  <c r="I15" i="13"/>
  <c r="J28" i="13"/>
  <c r="O28" i="13" s="1"/>
  <c r="P28" i="13" s="1"/>
  <c r="H31" i="13"/>
  <c r="H34" i="13"/>
  <c r="H39" i="13"/>
  <c r="I45" i="13"/>
  <c r="H48" i="13"/>
  <c r="I51" i="13"/>
  <c r="H57" i="13"/>
  <c r="H7" i="13"/>
  <c r="H10" i="13"/>
  <c r="I12" i="13"/>
  <c r="J15" i="13"/>
  <c r="O15" i="13" s="1"/>
  <c r="P15" i="13" s="1"/>
  <c r="H23" i="13"/>
  <c r="H26" i="13"/>
  <c r="J48" i="13"/>
  <c r="O48" i="13" s="1"/>
  <c r="P48" i="13" s="1"/>
  <c r="J51" i="13"/>
  <c r="O51" i="13" s="1"/>
  <c r="P51" i="13" s="1"/>
  <c r="J57" i="13"/>
  <c r="O57" i="13" s="1"/>
  <c r="P57" i="13" s="1"/>
  <c r="I10" i="13"/>
  <c r="H21" i="13"/>
  <c r="I43" i="13"/>
  <c r="J26" i="13"/>
  <c r="O26" i="13" s="1"/>
  <c r="P26" i="13" s="1"/>
  <c r="H29" i="13"/>
  <c r="J32" i="13"/>
  <c r="O32" i="13" s="1"/>
  <c r="P32" i="13" s="1"/>
  <c r="J34" i="13"/>
  <c r="O34" i="13" s="1"/>
  <c r="P34" i="13" s="1"/>
  <c r="I40" i="13"/>
  <c r="H43" i="13"/>
  <c r="H46" i="13"/>
  <c r="I46" i="13"/>
  <c r="J5" i="13"/>
  <c r="O5" i="13" s="1"/>
  <c r="P5" i="13" s="1"/>
  <c r="H8" i="13"/>
  <c r="I16" i="13"/>
  <c r="I19" i="13"/>
  <c r="I21" i="13"/>
  <c r="H24" i="13"/>
  <c r="H35" i="13"/>
  <c r="H38" i="13"/>
  <c r="I49" i="13"/>
  <c r="I52" i="13"/>
  <c r="H55" i="13"/>
  <c r="H14" i="13"/>
  <c r="H22" i="13"/>
  <c r="J6" i="13"/>
  <c r="O6" i="13" s="1"/>
  <c r="P6" i="13" s="1"/>
  <c r="H9" i="13"/>
  <c r="J11" i="13"/>
  <c r="O11" i="13" s="1"/>
  <c r="P11" i="13" s="1"/>
  <c r="I14" i="13"/>
  <c r="H27" i="13"/>
  <c r="J41" i="13"/>
  <c r="O41" i="13" s="1"/>
  <c r="P41" i="13" s="1"/>
  <c r="H47" i="13"/>
  <c r="H50" i="13"/>
  <c r="J56" i="13"/>
  <c r="O56" i="13" s="1"/>
  <c r="P56" i="13" s="1"/>
  <c r="H17" i="13"/>
  <c r="H36" i="13"/>
  <c r="H53" i="13"/>
  <c r="I8" i="13"/>
  <c r="J13" i="13"/>
  <c r="O13" i="13" s="1"/>
  <c r="P13" i="13" s="1"/>
  <c r="I20" i="13"/>
  <c r="J25" i="13"/>
  <c r="O25" i="13" s="1"/>
  <c r="P25" i="13" s="1"/>
  <c r="I32" i="13"/>
  <c r="J37" i="13"/>
  <c r="O37" i="13" s="1"/>
  <c r="P37" i="13" s="1"/>
  <c r="I44" i="13"/>
  <c r="J49" i="13"/>
  <c r="O49" i="13" s="1"/>
  <c r="P49" i="13" s="1"/>
  <c r="I56" i="13"/>
  <c r="I29" i="13"/>
  <c r="I41" i="13"/>
  <c r="I55" i="13"/>
  <c r="I50" i="13"/>
  <c r="H4" i="13"/>
  <c r="H16" i="13"/>
  <c r="H28" i="13"/>
  <c r="H40" i="13"/>
  <c r="H52" i="13"/>
  <c r="H6" i="13"/>
  <c r="I11" i="13"/>
  <c r="H18" i="13"/>
  <c r="I23" i="13"/>
  <c r="H30" i="13"/>
  <c r="I35" i="13"/>
  <c r="H42" i="13"/>
  <c r="I47" i="13"/>
  <c r="H54" i="13"/>
  <c r="I6" i="13"/>
  <c r="H13" i="13"/>
  <c r="I18" i="13"/>
  <c r="H25" i="13"/>
  <c r="I30" i="13"/>
  <c r="H37" i="13"/>
  <c r="I42" i="13"/>
  <c r="H49" i="13"/>
  <c r="I54" i="13"/>
  <c r="I14" i="8"/>
  <c r="I8" i="8"/>
  <c r="H24" i="8"/>
  <c r="T24" i="8" s="1"/>
  <c r="H20" i="8"/>
  <c r="T20" i="8" s="1"/>
  <c r="I22" i="8"/>
  <c r="I24" i="8"/>
  <c r="I26" i="8"/>
  <c r="I28" i="8"/>
  <c r="I30" i="8"/>
  <c r="I32" i="8"/>
  <c r="I34" i="8"/>
  <c r="I36" i="8"/>
  <c r="I38" i="8"/>
  <c r="I40" i="8"/>
  <c r="I42" i="8"/>
  <c r="I44" i="8"/>
  <c r="I46" i="8"/>
  <c r="I48" i="8"/>
  <c r="I50" i="8"/>
  <c r="I52" i="8"/>
  <c r="I54" i="8"/>
  <c r="I56" i="8"/>
  <c r="H22" i="8"/>
  <c r="T22" i="8" s="1"/>
  <c r="I11" i="8"/>
  <c r="J19" i="8"/>
  <c r="O19" i="8" s="1"/>
  <c r="J5" i="8"/>
  <c r="O5" i="8" s="1"/>
  <c r="H4" i="8"/>
  <c r="T4" i="8" s="1"/>
  <c r="H21" i="8"/>
  <c r="T21" i="8" s="1"/>
  <c r="H23" i="8"/>
  <c r="T23" i="8" s="1"/>
  <c r="H25" i="8"/>
  <c r="T25" i="8" s="1"/>
  <c r="H27" i="8"/>
  <c r="T27" i="8" s="1"/>
  <c r="H29" i="8"/>
  <c r="T29" i="8" s="1"/>
  <c r="H31" i="8"/>
  <c r="T31" i="8" s="1"/>
  <c r="H33" i="8"/>
  <c r="T33" i="8" s="1"/>
  <c r="H35" i="8"/>
  <c r="T35" i="8" s="1"/>
  <c r="H37" i="8"/>
  <c r="T37" i="8" s="1"/>
  <c r="H39" i="8"/>
  <c r="T39" i="8" s="1"/>
  <c r="H41" i="8"/>
  <c r="T41" i="8" s="1"/>
  <c r="H43" i="8"/>
  <c r="T43" i="8" s="1"/>
  <c r="H45" i="8"/>
  <c r="T45" i="8" s="1"/>
  <c r="H47" i="8"/>
  <c r="T47" i="8" s="1"/>
  <c r="H49" i="8"/>
  <c r="T49" i="8" s="1"/>
  <c r="H51" i="8"/>
  <c r="T51" i="8" s="1"/>
  <c r="H53" i="8"/>
  <c r="T53" i="8" s="1"/>
  <c r="H55" i="8"/>
  <c r="T55" i="8" s="1"/>
  <c r="H57" i="8"/>
  <c r="T57" i="8" s="1"/>
  <c r="I20" i="8"/>
  <c r="I16" i="8"/>
  <c r="I21" i="8"/>
  <c r="I23" i="8"/>
  <c r="I25" i="8"/>
  <c r="I27" i="8"/>
  <c r="I29" i="8"/>
  <c r="I31" i="8"/>
  <c r="I33" i="8"/>
  <c r="I35" i="8"/>
  <c r="I37" i="8"/>
  <c r="I39" i="8"/>
  <c r="I41" i="8"/>
  <c r="I43" i="8"/>
  <c r="I45" i="8"/>
  <c r="I47" i="8"/>
  <c r="I49" i="8"/>
  <c r="I51" i="8"/>
  <c r="I53" i="8"/>
  <c r="I55" i="8"/>
  <c r="I57" i="8"/>
  <c r="I7" i="8"/>
  <c r="I5" i="8"/>
  <c r="H5" i="8"/>
  <c r="T5" i="8" s="1"/>
  <c r="J9" i="8"/>
  <c r="I9" i="8"/>
  <c r="H9" i="8"/>
  <c r="T9" i="8" s="1"/>
  <c r="J12" i="8"/>
  <c r="I12" i="8"/>
  <c r="H12" i="8"/>
  <c r="T12" i="8" s="1"/>
  <c r="J6" i="8"/>
  <c r="I6" i="8"/>
  <c r="H6" i="8"/>
  <c r="T6" i="8" s="1"/>
  <c r="H15" i="8"/>
  <c r="T15" i="8" s="1"/>
  <c r="J10" i="8"/>
  <c r="O10" i="8" s="1"/>
  <c r="I15" i="8"/>
  <c r="H8" i="8"/>
  <c r="T8" i="8" s="1"/>
  <c r="H14" i="8"/>
  <c r="T14" i="8" s="1"/>
  <c r="I19" i="8"/>
  <c r="H11" i="8"/>
  <c r="T11" i="8" s="1"/>
  <c r="P31" i="8" l="1"/>
  <c r="R31" i="8" s="1"/>
  <c r="P29" i="8"/>
  <c r="R35" i="8"/>
  <c r="O12" i="8"/>
  <c r="P4" i="8"/>
  <c r="R4" i="8" s="1"/>
  <c r="O6" i="8"/>
  <c r="R15" i="8"/>
  <c r="O9" i="8"/>
  <c r="R42" i="8"/>
  <c r="R16" i="8"/>
  <c r="R27" i="8"/>
  <c r="R56" i="8"/>
  <c r="R28" i="8"/>
  <c r="R39" i="8"/>
  <c r="R25" i="8"/>
  <c r="R34" i="8"/>
  <c r="R51" i="8"/>
  <c r="R37" i="8"/>
  <c r="R18" i="8"/>
  <c r="R54" i="8"/>
  <c r="R22" i="8"/>
  <c r="R9" i="8"/>
  <c r="R43" i="8"/>
  <c r="R40" i="8"/>
  <c r="R26" i="8"/>
  <c r="R19" i="8"/>
  <c r="R46" i="8"/>
  <c r="R8" i="8"/>
  <c r="R11" i="8"/>
  <c r="R52" i="8"/>
  <c r="R14" i="8"/>
  <c r="R49" i="8"/>
  <c r="R5" i="8"/>
  <c r="R23" i="8"/>
  <c r="R21" i="8"/>
  <c r="R20" i="8"/>
  <c r="R55" i="8"/>
  <c r="R10" i="8"/>
  <c r="R33" i="8"/>
  <c r="R32" i="8"/>
  <c r="R13" i="8"/>
  <c r="R45" i="8"/>
  <c r="R38" i="8"/>
  <c r="R7" i="8"/>
  <c r="R57" i="8"/>
  <c r="R44" i="8"/>
  <c r="R6" i="8"/>
  <c r="R50" i="8"/>
  <c r="R17" i="8" l="1"/>
  <c r="R48" i="8"/>
  <c r="R36" i="8"/>
  <c r="R30" i="8"/>
  <c r="R24" i="8"/>
  <c r="R12" i="8"/>
  <c r="R47" i="8"/>
  <c r="R41" i="8"/>
  <c r="R29" i="8"/>
  <c r="R53" i="8"/>
</calcChain>
</file>

<file path=xl/sharedStrings.xml><?xml version="1.0" encoding="utf-8"?>
<sst xmlns="http://schemas.openxmlformats.org/spreadsheetml/2006/main" count="765" uniqueCount="306">
  <si>
    <r>
      <rPr>
        <sz val="10.5"/>
        <color rgb="FF000000"/>
        <rFont val="Calibri"/>
        <family val="2"/>
      </rPr>
      <t>96000</t>
    </r>
  </si>
  <si>
    <r>
      <rPr>
        <sz val="9.75"/>
        <color rgb="FF000000"/>
        <rFont val="Calibri"/>
        <family val="2"/>
      </rPr>
      <t>1920</t>
    </r>
  </si>
  <si>
    <r>
      <rPr>
        <sz val="9.75"/>
        <color rgb="FF000000"/>
        <rFont val="Calibri"/>
        <family val="2"/>
      </rPr>
      <t>43200</t>
    </r>
  </si>
  <si>
    <r>
      <rPr>
        <sz val="9.75"/>
        <color rgb="FF000000"/>
        <rFont val="Calibri"/>
        <family val="2"/>
      </rPr>
      <t>28800</t>
    </r>
  </si>
  <si>
    <r>
      <rPr>
        <sz val="9.75"/>
        <color rgb="FF000000"/>
        <rFont val="Calibri"/>
        <family val="2"/>
      </rPr>
      <t>57600</t>
    </r>
  </si>
  <si>
    <r>
      <rPr>
        <sz val="9.75"/>
        <color rgb="FF000000"/>
        <rFont val="Calibri"/>
        <family val="2"/>
      </rPr>
      <t>800</t>
    </r>
  </si>
  <si>
    <r>
      <rPr>
        <sz val="9.75"/>
        <color rgb="FF000000"/>
        <rFont val="Calibri"/>
        <family val="2"/>
      </rPr>
      <t>2</t>
    </r>
  </si>
  <si>
    <r>
      <rPr>
        <sz val="9.75"/>
        <color rgb="FF000000"/>
        <rFont val="Calibri"/>
        <family val="2"/>
      </rPr>
      <t>1166400</t>
    </r>
  </si>
  <si>
    <r>
      <rPr>
        <sz val="9.75"/>
        <color rgb="FF000000"/>
        <rFont val="Calibri"/>
        <family val="2"/>
      </rPr>
      <t>2332800</t>
    </r>
  </si>
  <si>
    <r>
      <rPr>
        <sz val="9.75"/>
        <color rgb="FF000000"/>
        <rFont val="Calibri"/>
        <family val="2"/>
      </rPr>
      <t>86400</t>
    </r>
  </si>
  <si>
    <r>
      <rPr>
        <sz val="9.75"/>
        <color rgb="FF000000"/>
        <rFont val="Calibri"/>
        <family val="2"/>
      </rPr>
      <t>5</t>
    </r>
  </si>
  <si>
    <r>
      <rPr>
        <sz val="10.5"/>
        <color rgb="FF000000"/>
        <rFont val="Calibri"/>
        <family val="2"/>
      </rPr>
      <t>3888000</t>
    </r>
  </si>
  <si>
    <r>
      <rPr>
        <sz val="9.75"/>
        <color rgb="FF000000"/>
        <rFont val="Calibri"/>
        <family val="2"/>
      </rPr>
      <t>51840</t>
    </r>
  </si>
  <si>
    <r>
      <rPr>
        <sz val="9.75"/>
        <color rgb="FF000000"/>
        <rFont val="Calibri"/>
        <family val="2"/>
      </rPr>
      <t>1749600</t>
    </r>
  </si>
  <si>
    <r>
      <rPr>
        <sz val="9.75"/>
        <color rgb="FF000000"/>
        <rFont val="Calibri"/>
        <family val="2"/>
      </rPr>
      <t>1</t>
    </r>
  </si>
  <si>
    <r>
      <rPr>
        <sz val="10.5"/>
        <color rgb="FF000000"/>
        <rFont val="Calibri"/>
        <family val="2"/>
      </rPr>
      <t>32000</t>
    </r>
  </si>
  <si>
    <r>
      <rPr>
        <sz val="9.75"/>
        <color rgb="FF000000"/>
        <rFont val="Calibri"/>
        <family val="2"/>
      </rPr>
      <t>640</t>
    </r>
  </si>
  <si>
    <r>
      <rPr>
        <sz val="9.75"/>
        <color rgb="FF000000"/>
        <rFont val="Calibri"/>
        <family val="2"/>
      </rPr>
      <t>14400</t>
    </r>
  </si>
  <si>
    <r>
      <rPr>
        <sz val="9.75"/>
        <color rgb="FF000000"/>
        <rFont val="Calibri"/>
        <family val="2"/>
      </rPr>
      <t>9600</t>
    </r>
  </si>
  <si>
    <r>
      <rPr>
        <sz val="9.75"/>
        <color rgb="FF000000"/>
        <rFont val="Calibri"/>
        <family val="2"/>
      </rPr>
      <t>19200</t>
    </r>
  </si>
  <si>
    <r>
      <rPr>
        <sz val="9.75"/>
        <color rgb="FF000000"/>
        <rFont val="Calibri"/>
        <family val="2"/>
      </rPr>
      <t>0</t>
    </r>
  </si>
  <si>
    <r>
      <rPr>
        <sz val="10.5"/>
        <color rgb="FF000000"/>
        <rFont val="Calibri"/>
        <family val="2"/>
      </rPr>
      <t>1296000</t>
    </r>
  </si>
  <si>
    <r>
      <rPr>
        <sz val="9.75"/>
        <color rgb="FF000000"/>
        <rFont val="Calibri"/>
        <family val="2"/>
      </rPr>
      <t>17280</t>
    </r>
  </si>
  <si>
    <r>
      <rPr>
        <sz val="9.75"/>
        <color rgb="FF000000"/>
        <rFont val="Calibri"/>
        <family val="2"/>
      </rPr>
      <t>583200</t>
    </r>
  </si>
  <si>
    <r>
      <rPr>
        <sz val="9.75"/>
        <color rgb="FF000000"/>
        <rFont val="Calibri"/>
        <family val="2"/>
      </rPr>
      <t>388800</t>
    </r>
  </si>
  <si>
    <r>
      <rPr>
        <sz val="9.75"/>
        <color rgb="FF000000"/>
        <rFont val="Calibri"/>
        <family val="2"/>
      </rPr>
      <t>777600</t>
    </r>
  </si>
  <si>
    <r>
      <rPr>
        <sz val="9.75"/>
        <color rgb="FF000000"/>
        <rFont val="Calibri"/>
        <family val="2"/>
      </rPr>
      <t>21600</t>
    </r>
  </si>
  <si>
    <r>
      <rPr>
        <sz val="9.75"/>
        <color rgb="FF000000"/>
        <rFont val="Calibri"/>
        <family val="2"/>
      </rPr>
      <t>4</t>
    </r>
  </si>
  <si>
    <r>
      <rPr>
        <b/>
        <sz val="9.75"/>
        <color rgb="FFFFFFFF"/>
        <rFont val="Calibri"/>
        <family val="2"/>
      </rPr>
      <t>钓鱼累积</t>
    </r>
    <r>
      <rPr>
        <b/>
        <sz val="9.75"/>
        <color rgb="FFFFFFFF"/>
        <rFont val="Calibri"/>
        <family val="2"/>
      </rPr>
      <t>xp</t>
    </r>
  </si>
  <si>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gold</t>
    </r>
  </si>
  <si>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xp</t>
    </r>
  </si>
  <si>
    <r>
      <rPr>
        <b/>
        <sz val="9.75"/>
        <color rgb="FFFFFFFF"/>
        <rFont val="Calibri"/>
        <family val="2"/>
      </rPr>
      <t>维修总花费</t>
    </r>
  </si>
  <si>
    <r>
      <rPr>
        <b/>
        <sz val="9.75"/>
        <color rgb="FFFFFFFF"/>
        <rFont val="Calibri"/>
        <family val="2"/>
      </rPr>
      <t>阶段</t>
    </r>
  </si>
  <si>
    <r>
      <rPr>
        <b/>
        <sz val="9.75"/>
        <color rgb="FFFFFFFF"/>
        <rFont val="Calibri"/>
        <family val="2"/>
      </rPr>
      <t>购置钓具</t>
    </r>
  </si>
  <si>
    <r>
      <rPr>
        <b/>
        <sz val="9.75"/>
        <color rgb="FFFFFFFF"/>
        <rFont val="Calibri"/>
        <family val="2"/>
      </rPr>
      <t>饵总花费</t>
    </r>
  </si>
  <si>
    <r>
      <rPr>
        <sz val="10.5"/>
        <color rgb="FF000000"/>
        <rFont val="Calibri"/>
        <family val="2"/>
      </rPr>
      <t>288000</t>
    </r>
  </si>
  <si>
    <r>
      <rPr>
        <sz val="9.75"/>
        <color rgb="FF000000"/>
        <rFont val="Calibri"/>
        <family val="2"/>
      </rPr>
      <t>5760</t>
    </r>
  </si>
  <si>
    <r>
      <rPr>
        <sz val="9.75"/>
        <color rgb="FF000000"/>
        <rFont val="Calibri"/>
        <family val="2"/>
      </rPr>
      <t>129600</t>
    </r>
  </si>
  <si>
    <r>
      <rPr>
        <sz val="9.75"/>
        <color rgb="FF000000"/>
        <rFont val="Calibri"/>
        <family val="2"/>
      </rPr>
      <t>172800</t>
    </r>
  </si>
  <si>
    <r>
      <rPr>
        <sz val="9.75"/>
        <color rgb="FF000000"/>
        <rFont val="Calibri"/>
        <family val="2"/>
      </rPr>
      <t>4800</t>
    </r>
  </si>
  <si>
    <r>
      <rPr>
        <sz val="9.75"/>
        <color rgb="FF000000"/>
        <rFont val="Calibri"/>
        <family val="2"/>
      </rPr>
      <t>3</t>
    </r>
  </si>
  <si>
    <r>
      <rPr>
        <sz val="9.75"/>
        <color rgb="FF000000"/>
        <rFont val="Calibri"/>
        <family val="2"/>
      </rPr>
      <t>466560</t>
    </r>
  </si>
  <si>
    <r>
      <rPr>
        <sz val="9.75"/>
        <color rgb="FF000000"/>
        <rFont val="Calibri"/>
        <family val="2"/>
      </rPr>
      <t>15746400</t>
    </r>
  </si>
  <si>
    <r>
      <rPr>
        <sz val="9.75"/>
        <color rgb="FF000000"/>
        <rFont val="Calibri"/>
        <family val="2"/>
      </rPr>
      <t>10497600</t>
    </r>
  </si>
  <si>
    <r>
      <rPr>
        <sz val="9.75"/>
        <color rgb="FF000000"/>
        <rFont val="Calibri"/>
        <family val="2"/>
      </rPr>
      <t>20995200</t>
    </r>
  </si>
  <si>
    <r>
      <rPr>
        <sz val="9.75"/>
        <color rgb="FF000000"/>
        <rFont val="Calibri"/>
        <family val="2"/>
      </rPr>
      <t>7</t>
    </r>
  </si>
  <si>
    <r>
      <rPr>
        <sz val="10.5"/>
        <color rgb="FF000000"/>
        <rFont val="Calibri"/>
        <family val="2"/>
      </rPr>
      <t>34992000</t>
    </r>
  </si>
  <si>
    <r>
      <rPr>
        <sz val="9.75"/>
        <color rgb="FF000000"/>
        <rFont val="Calibri"/>
        <family val="2"/>
      </rPr>
      <t>324000</t>
    </r>
  </si>
  <si>
    <r>
      <rPr>
        <sz val="9.75"/>
        <color rgb="FF000000"/>
        <rFont val="Calibri"/>
        <family val="2"/>
      </rPr>
      <t>6</t>
    </r>
  </si>
  <si>
    <r>
      <rPr>
        <sz val="10.5"/>
        <color rgb="FF000000"/>
        <rFont val="Calibri"/>
        <family val="2"/>
      </rPr>
      <t>11664000</t>
    </r>
  </si>
  <si>
    <r>
      <rPr>
        <sz val="9.75"/>
        <color rgb="FF000000"/>
        <rFont val="Calibri"/>
        <family val="2"/>
      </rPr>
      <t>155520</t>
    </r>
  </si>
  <si>
    <r>
      <rPr>
        <sz val="9.75"/>
        <color rgb="FF000000"/>
        <rFont val="Calibri"/>
        <family val="2"/>
      </rPr>
      <t>5248800</t>
    </r>
  </si>
  <si>
    <r>
      <rPr>
        <sz val="9.75"/>
        <color rgb="FF000000"/>
        <rFont val="Calibri"/>
        <family val="2"/>
      </rPr>
      <t>3499200</t>
    </r>
  </si>
  <si>
    <r>
      <rPr>
        <sz val="9.75"/>
        <color rgb="FF000000"/>
        <rFont val="Calibri"/>
        <family val="2"/>
      </rPr>
      <t>6998400</t>
    </r>
  </si>
  <si>
    <r>
      <t>本</t>
    </r>
    <r>
      <rPr>
        <b/>
        <sz val="9.75"/>
        <color rgb="FFF54A45"/>
        <rFont val="Calibri"/>
        <family val="2"/>
      </rPr>
      <t>阶段</t>
    </r>
    <r>
      <rPr>
        <sz val="10"/>
        <color theme="1"/>
        <rFont val="等线"/>
        <family val="2"/>
        <scheme val="minor"/>
      </rPr>
      <t>期望gold/条</t>
    </r>
  </si>
  <si>
    <t>类别</t>
  </si>
  <si>
    <t>项目</t>
  </si>
  <si>
    <t>进度</t>
  </si>
  <si>
    <t>负责人</t>
  </si>
  <si>
    <t>step（后置依赖前置）</t>
  </si>
  <si>
    <t>备注</t>
  </si>
  <si>
    <t>玩法-体验整体设计</t>
  </si>
  <si>
    <t>整体玩法框架 &amp; 体验框架设计</t>
  </si>
  <si>
    <t>斧头</t>
  </si>
  <si>
    <t>阶段-鱼-钓场-钓具-饵种-饵长度 基本设置表</t>
  </si>
  <si>
    <t>JK</t>
  </si>
  <si>
    <t>改由斧头设计</t>
  </si>
  <si>
    <t>阶段-等级对应</t>
  </si>
  <si>
    <t>兴奋点 元素解锁 错落排布</t>
  </si>
  <si>
    <t>大宝</t>
  </si>
  <si>
    <t>数值设计</t>
  </si>
  <si>
    <t>各等阶投入-产出表</t>
  </si>
  <si>
    <t>各等阶鱼价-竿轮线饵价</t>
  </si>
  <si>
    <t>优化各等阶产出-投入表</t>
  </si>
  <si>
    <t>鱼价格期望工具表</t>
  </si>
  <si>
    <t>鱼长-饵长 工具表</t>
  </si>
  <si>
    <t>供JK&amp;斧头主要使用</t>
  </si>
  <si>
    <t>Excel跨表单跳转、新建、后退工具</t>
  </si>
  <si>
    <t>各阶段鱼种、稀有度、鱼长设计</t>
  </si>
  <si>
    <t>各阶段鱼单价设计</t>
  </si>
  <si>
    <t>数字美化工具</t>
  </si>
  <si>
    <t>鱼</t>
  </si>
  <si>
    <t>做工具，从设计表→配置表的转换和填入、更新、增加</t>
  </si>
  <si>
    <t>鱼单价配置</t>
  </si>
  <si>
    <t>鱼长度配置</t>
  </si>
  <si>
    <t>鱼力量、耐力配置</t>
  </si>
  <si>
    <t>鱼力量-代码重构后调整</t>
  </si>
  <si>
    <t>结构体习性配置</t>
  </si>
  <si>
    <t>觅食水层习性配置</t>
  </si>
  <si>
    <t>水温习性配置</t>
  </si>
  <si>
    <t>时段习性配置</t>
  </si>
  <si>
    <t>饵种习性配置</t>
  </si>
  <si>
    <t>饵长度习性</t>
  </si>
  <si>
    <t>模拟器检验效果</t>
  </si>
  <si>
    <t>等级配置</t>
  </si>
  <si>
    <t>经验值配置</t>
  </si>
  <si>
    <t>赠送货币配置</t>
  </si>
  <si>
    <t>赠送物品配置</t>
  </si>
  <si>
    <t>？</t>
  </si>
  <si>
    <t>钓具解锁的升级UI呈现？</t>
  </si>
  <si>
    <t>大宝？</t>
  </si>
  <si>
    <t>经验数据美化</t>
  </si>
  <si>
    <t>搏鱼配置</t>
  </si>
  <si>
    <t>等级-能量配置</t>
  </si>
  <si>
    <t>能量-体力配置</t>
  </si>
  <si>
    <t>食物-体力配置</t>
  </si>
  <si>
    <t>任务</t>
  </si>
  <si>
    <t>根据鱼种、关卡设计、系统限制，拉出任务单</t>
  </si>
  <si>
    <t>配置通用鱼数量任务</t>
  </si>
  <si>
    <t>配置定向鱼数量任务</t>
  </si>
  <si>
    <t>配置条件下钓鱼数量任务</t>
  </si>
  <si>
    <t>配置饵、钓法钓鱼任务</t>
  </si>
  <si>
    <t>配置钓场任务组</t>
  </si>
  <si>
    <t>配置任务解锁关系</t>
  </si>
  <si>
    <t>难度估算+调整</t>
  </si>
  <si>
    <t>奖励配置</t>
  </si>
  <si>
    <t>任务多语言处理</t>
  </si>
  <si>
    <t>任务关联其他表校验</t>
  </si>
  <si>
    <t>钓场</t>
  </si>
  <si>
    <t>投鱼种类、品质</t>
  </si>
  <si>
    <t>JK？</t>
  </si>
  <si>
    <t>投鱼权重</t>
  </si>
  <si>
    <t>钓场底温</t>
  </si>
  <si>
    <t>水流速</t>
  </si>
  <si>
    <t>浣熊</t>
  </si>
  <si>
    <t>钓场多语言</t>
  </si>
  <si>
    <t>根据关卡设计，调整地图内结构触发盒</t>
  </si>
  <si>
    <t>在钓场1、2中，为高阶鱼的栖息加特殊结构</t>
  </si>
  <si>
    <t>在钓场1、2中，为传奇鱼的栖息特殊结构加视觉提示</t>
  </si>
  <si>
    <t>天气</t>
  </si>
  <si>
    <t>钓场1 天气 3条链配置</t>
  </si>
  <si>
    <t>钓场2 天气 3条链配置</t>
  </si>
  <si>
    <t>天气roll权重 配置</t>
  </si>
  <si>
    <t>天气链挂钩钓场</t>
  </si>
  <si>
    <t>钓具</t>
  </si>
  <si>
    <t>各阶钓具，根据鱼种、关卡作多样化、分野规划</t>
  </si>
  <si>
    <t>配置钓具属性</t>
  </si>
  <si>
    <t>配置饵长度、感知系数</t>
  </si>
  <si>
    <t>配置钓具解锁等级</t>
  </si>
  <si>
    <t>售卖配置</t>
  </si>
  <si>
    <t>物品售卖批次配置</t>
  </si>
  <si>
    <t>钓具售卖多语言配置</t>
  </si>
  <si>
    <t>钓具售卖等级配置</t>
  </si>
  <si>
    <t>钓具售卖价格配置</t>
  </si>
  <si>
    <t>物品售卖图片配置</t>
  </si>
  <si>
    <t>食物配置</t>
  </si>
  <si>
    <t>维修</t>
  </si>
  <si>
    <t>维修参数调整</t>
  </si>
  <si>
    <t>维修价格调整</t>
  </si>
  <si>
    <t>新手引导</t>
  </si>
  <si>
    <t>新手引导鱼配置</t>
  </si>
  <si>
    <t>雷子？</t>
  </si>
  <si>
    <t>新手引导文字速度调整</t>
  </si>
  <si>
    <t>雷子</t>
  </si>
  <si>
    <t>新手引导多语言配置</t>
  </si>
  <si>
    <t>成就</t>
  </si>
  <si>
    <t>成就项目列表设计</t>
  </si>
  <si>
    <t>成就条件配置</t>
  </si>
  <si>
    <t>成就奖励配置</t>
  </si>
  <si>
    <t>阶段</t>
  </si>
  <si>
    <t>coeff</t>
  </si>
  <si>
    <t>TODO</t>
  </si>
  <si>
    <t>竿降低，饵提高</t>
  </si>
  <si>
    <t>任务、成就</t>
  </si>
  <si>
    <t>工具 用中间表和代码 生成饵-姿态-鱼的bp表</t>
  </si>
  <si>
    <t>回环中抢先尝鲜带来的半数提升，调整框算</t>
  </si>
  <si>
    <t>调整等级表</t>
  </si>
  <si>
    <t>饵细化</t>
  </si>
  <si>
    <t>等级奖励</t>
  </si>
  <si>
    <t>收益效率改进：钓二阶鱼时夹杂一阶鱼</t>
  </si>
  <si>
    <t>钓具升级是钓到更好鱼的基础</t>
  </si>
  <si>
    <t>填写绿色格子，勿动白色、蓝色单元格！</t>
  </si>
  <si>
    <t>cm</t>
  </si>
  <si>
    <t>g</t>
  </si>
  <si>
    <t>主要用于同鱼种的加权</t>
  </si>
  <si>
    <t>这个鱼种多个品质加权</t>
  </si>
  <si>
    <t>(/minute)</t>
  </si>
  <si>
    <t>等阶</t>
  </si>
  <si>
    <t>中文名</t>
  </si>
  <si>
    <t>鱼种</t>
  </si>
  <si>
    <t>稀有度</t>
  </si>
  <si>
    <t>最小长度</t>
  </si>
  <si>
    <t>最大长度</t>
  </si>
  <si>
    <t>最小重量</t>
  </si>
  <si>
    <t>最大重量</t>
  </si>
  <si>
    <t>期望重量</t>
  </si>
  <si>
    <t>重量参数a</t>
  </si>
  <si>
    <t>重量参数b</t>
  </si>
  <si>
    <t>单价</t>
  </si>
  <si>
    <t>权重</t>
  </si>
  <si>
    <t>期望价格/条</t>
  </si>
  <si>
    <t>钓鱼时间</t>
  </si>
  <si>
    <t>提供单位时间收益</t>
  </si>
  <si>
    <t>Tench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</si>
  <si>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</si>
  <si>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</si>
  <si>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</si>
  <si>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</si>
  <si>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</si>
  <si>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</si>
  <si>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</si>
  <si>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</si>
  <si>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</si>
  <si>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</si>
  <si>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</si>
  <si>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</si>
  <si>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</si>
  <si>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</si>
  <si>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</si>
  <si>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</si>
  <si>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</si>
  <si>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</si>
  <si>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Walleye</t>
  </si>
  <si>
    <t>Muskellunge</t>
  </si>
  <si>
    <t>Bowfin</t>
  </si>
  <si>
    <t>Yellow_Perch</t>
  </si>
  <si>
    <t>Rock_Bass</t>
  </si>
  <si>
    <t>手调鱼种string</t>
  </si>
  <si>
    <t>鱼种string</t>
  </si>
  <si>
    <t>鱼种类</t>
  </si>
  <si>
    <t>STRING</t>
  </si>
  <si>
    <t>Redear Sunfish</t>
  </si>
  <si>
    <t>小冠太阳鱼</t>
  </si>
  <si>
    <t>Buffalo</t>
  </si>
  <si>
    <t>水牛鱼</t>
  </si>
  <si>
    <t>弓鳍鱼</t>
  </si>
  <si>
    <t>Yellow Perch</t>
  </si>
  <si>
    <t>黄鲈</t>
  </si>
  <si>
    <t>Channel Catfish</t>
  </si>
  <si>
    <t>斑点叉尾鮰</t>
  </si>
  <si>
    <t>北美狗鱼</t>
  </si>
  <si>
    <t>Alewife</t>
  </si>
  <si>
    <t>灰西鲱</t>
  </si>
  <si>
    <t>Striped Bass</t>
  </si>
  <si>
    <t>美洲条纹狼鲈</t>
  </si>
  <si>
    <t>Blacktail_Shiner</t>
  </si>
  <si>
    <t>Blacktail Shiner</t>
  </si>
  <si>
    <t>黑尾沙丁鱼</t>
  </si>
  <si>
    <t>Brook_Trout</t>
  </si>
  <si>
    <t>Brook Trout</t>
  </si>
  <si>
    <t>美洲红点鲑</t>
  </si>
  <si>
    <t>丁鱥</t>
  </si>
  <si>
    <t>Freshwater_Drum</t>
  </si>
  <si>
    <t>Freshwater Drum</t>
  </si>
  <si>
    <t>淡水石首鱼</t>
  </si>
  <si>
    <t>Largemouth Bass</t>
  </si>
  <si>
    <t>大口黑鲈</t>
  </si>
  <si>
    <t>Spotted_Bass</t>
  </si>
  <si>
    <t>Spotted Bass</t>
  </si>
  <si>
    <t>斑点黑鲈</t>
  </si>
  <si>
    <t>White Crappie</t>
  </si>
  <si>
    <t>白斑刺盖太阳鱼</t>
  </si>
  <si>
    <t>Rock Bass</t>
  </si>
  <si>
    <t>岩钝鲈</t>
  </si>
  <si>
    <t>Smallmouth_Bass</t>
  </si>
  <si>
    <t>Smallmouth Bass</t>
  </si>
  <si>
    <t>小口黑鲈</t>
  </si>
  <si>
    <t>Black Crappie</t>
  </si>
  <si>
    <t>黑斑刺盖太阳鱼</t>
  </si>
  <si>
    <t>Pumpkinseed Sunfish</t>
  </si>
  <si>
    <t>驼背太阳鱼</t>
  </si>
  <si>
    <t>Green Sunfish</t>
  </si>
  <si>
    <t>绿太阳鱼</t>
  </si>
  <si>
    <t>Redspotted Sunfish</t>
  </si>
  <si>
    <t>红斑太阳鱼</t>
  </si>
  <si>
    <t>Chain_Pickerel</t>
  </si>
  <si>
    <t>Chain Pickerel</t>
  </si>
  <si>
    <t>链纹狗鱼</t>
  </si>
  <si>
    <t>Sauger</t>
  </si>
  <si>
    <t>加拿大梭鲈</t>
  </si>
  <si>
    <t>玻璃梭鲈</t>
  </si>
  <si>
    <t>Rainbow_Trout</t>
  </si>
  <si>
    <t>Rainbow Trout</t>
  </si>
  <si>
    <t>虹鳟</t>
  </si>
  <si>
    <t>Golden_Trout</t>
  </si>
  <si>
    <t>Golden Trout</t>
  </si>
  <si>
    <t>金鳟</t>
  </si>
  <si>
    <t>Bluegill Sunfish</t>
  </si>
  <si>
    <t>蓝鳃太阳鱼</t>
  </si>
  <si>
    <t>American_Eel</t>
  </si>
  <si>
    <t>American Eel</t>
  </si>
  <si>
    <t>美洲鳗鲡</t>
  </si>
  <si>
    <t>Bream</t>
  </si>
  <si>
    <t>美鳊</t>
  </si>
  <si>
    <t>Golden Bream</t>
  </si>
  <si>
    <t>金体美鳊</t>
  </si>
  <si>
    <t>Longback_Dace</t>
  </si>
  <si>
    <t>Longback Dace</t>
  </si>
  <si>
    <t>长背亚口鱼</t>
  </si>
  <si>
    <t>White Channel Catfish</t>
  </si>
  <si>
    <t>白化叉尾鮰</t>
  </si>
  <si>
    <t>品质</t>
  </si>
  <si>
    <t>随机权重</t>
  </si>
  <si>
    <t>值</t>
  </si>
  <si>
    <t>求和项:任务经验</t>
  </si>
  <si>
    <t>求和项:任务金币</t>
  </si>
  <si>
    <t>求和项:经验目标</t>
  </si>
  <si>
    <t>总计</t>
  </si>
  <si>
    <t>xp</t>
    <phoneticPr fontId="16" type="noConversion"/>
  </si>
  <si>
    <t>min_reward</t>
    <phoneticPr fontId="16" type="noConversion"/>
  </si>
  <si>
    <t>行标签</t>
  </si>
  <si>
    <t>单条*权重</t>
    <phoneticPr fontId="16" type="noConversion"/>
  </si>
  <si>
    <t>求和项:单条*权重</t>
  </si>
  <si>
    <t>求和项:权重</t>
  </si>
  <si>
    <t>求和项:等阶</t>
  </si>
  <si>
    <t>单条卖价min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</si>
</sst>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7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0.5"/>
      <color rgb="FF1F2329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8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990099"/>
      <name val="等线"/>
      <family val="2"/>
      <scheme val="minor"/>
    </font>
    <font>
      <b/>
      <sz val="9.75"/>
      <color rgb="FFF54A45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10.5"/>
      <color rgb="FF000000"/>
      <name val="Calibri"/>
      <family val="2"/>
    </font>
    <font>
      <sz val="9.75"/>
      <color rgb="FF000000"/>
      <name val="Calibri"/>
      <family val="2"/>
    </font>
    <font>
      <b/>
      <sz val="9.75"/>
      <color rgb="FFFFFFFF"/>
      <name val="Calibri"/>
      <family val="2"/>
    </font>
    <font>
      <b/>
      <sz val="9.75"/>
      <color rgb="FFF54A45"/>
      <name val="Calibri"/>
      <family val="2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7EAED"/>
      </patternFill>
    </fill>
    <fill>
      <patternFill patternType="solid">
        <fgColor rgb="FFCCD2D8"/>
      </patternFill>
    </fill>
    <fill>
      <patternFill patternType="solid">
        <fgColor rgb="FF156082"/>
      </patternFill>
    </fill>
    <fill>
      <patternFill patternType="solid">
        <fgColor rgb="FF156082"/>
      </patternFill>
    </fill>
    <fill>
      <patternFill patternType="solid">
        <fgColor rgb="FFB4C6E7"/>
      </patternFill>
    </fill>
    <fill>
      <patternFill patternType="solid">
        <fgColor rgb="FFD9F5D6"/>
      </patternFill>
    </fill>
    <fill>
      <patternFill patternType="solid">
        <fgColor rgb="FFD9E1F2"/>
      </patternFill>
    </fill>
    <fill>
      <patternFill patternType="solid">
        <fgColor rgb="FF8EE085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D9F3FD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37">
    <xf numFmtId="0" fontId="0" fillId="0" borderId="0" xfId="0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6" fillId="3" borderId="9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top" wrapText="1"/>
    </xf>
    <xf numFmtId="176" fontId="5" fillId="0" borderId="12" xfId="0" applyNumberFormat="1" applyFont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8" borderId="15" xfId="0" applyFont="1" applyFill="1" applyBorder="1" applyAlignment="1">
      <alignment vertical="center"/>
    </xf>
    <xf numFmtId="0" fontId="8" fillId="9" borderId="16" xfId="0" applyFont="1" applyFill="1" applyBorder="1" applyAlignment="1">
      <alignment vertical="center"/>
    </xf>
    <xf numFmtId="0" fontId="9" fillId="0" borderId="17" xfId="0" applyFont="1" applyBorder="1"/>
    <xf numFmtId="0" fontId="8" fillId="10" borderId="18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176" fontId="8" fillId="12" borderId="20" xfId="0" applyNumberFormat="1" applyFont="1" applyFill="1" applyBorder="1" applyAlignment="1">
      <alignment vertical="center"/>
    </xf>
    <xf numFmtId="0" fontId="5" fillId="13" borderId="21" xfId="0" applyFont="1" applyFill="1" applyBorder="1" applyAlignment="1">
      <alignment vertical="center"/>
    </xf>
    <xf numFmtId="176" fontId="5" fillId="14" borderId="22" xfId="0" applyNumberFormat="1" applyFont="1" applyFill="1" applyBorder="1" applyAlignment="1">
      <alignment vertical="center"/>
    </xf>
    <xf numFmtId="0" fontId="4" fillId="0" borderId="23" xfId="0" applyFont="1" applyBorder="1"/>
    <xf numFmtId="0" fontId="5" fillId="0" borderId="24" xfId="0" applyFont="1" applyBorder="1" applyAlignment="1">
      <alignment vertical="center"/>
    </xf>
    <xf numFmtId="0" fontId="8" fillId="15" borderId="25" xfId="0" applyFont="1" applyFill="1" applyBorder="1" applyAlignment="1">
      <alignment vertical="center"/>
    </xf>
    <xf numFmtId="0" fontId="11" fillId="16" borderId="26" xfId="0" applyFont="1" applyFill="1" applyBorder="1"/>
    <xf numFmtId="0" fontId="4" fillId="0" borderId="27" xfId="0" applyFont="1" applyBorder="1" applyAlignment="1">
      <alignment wrapTex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17" borderId="3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8" fillId="10" borderId="18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38100</xdr:rowOff>
    </xdr:from>
    <xdr:to>
      <xdr:col>10</xdr:col>
      <xdr:colOff>-38100</xdr:colOff>
      <xdr:row>1</xdr:row>
      <xdr:rowOff>-38100</xdr:rowOff>
    </xdr:to>
    <xdr:pic>
      <xdr:nvPicPr>
        <xdr:cNvPr id="2" name="Picture 2" descr="OWtIg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38100</xdr:rowOff>
    </xdr:from>
    <xdr:to>
      <xdr:col>10</xdr:col>
      <xdr:colOff>-38100</xdr:colOff>
      <xdr:row>1</xdr:row>
      <xdr:rowOff>-38100</xdr:rowOff>
    </xdr:to>
    <xdr:pic>
      <xdr:nvPicPr>
        <xdr:cNvPr id="2" name="Picture 2" descr="OWtIgT">
          <a:extLst>
            <a:ext uri="{FF2B5EF4-FFF2-40B4-BE49-F238E27FC236}">
              <a16:creationId xmlns:a16="http://schemas.microsoft.com/office/drawing/2014/main" id="{14B7DBA3-C74A-4DDA-93A0-D63E7F532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2475" y="38100"/>
          <a:ext cx="857250" cy="304800"/>
        </a:xfrm>
        <a:prstGeom prst="rect">
          <a:avLst/>
        </a:prstGeom>
      </xdr:spPr>
    </xdr:pic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&#40060;&#21333;&#20215;&#24037;&#20855;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宋甫" refreshedDate="45771.679470601855" createdVersion="3" refreshedVersion="8" minRefreshableVersion="3" recordCount="12" xr:uid="{00000000-000A-0000-FFFF-FFFF01000000}">
  <cacheSource type="worksheet">
    <worksheetSource ref="A1:O13" sheet="切到多套" r:id="rId1"/>
  </cacheSource>
  <cacheFields count="15">
    <cacheField name="阶段" numFmtId="0">
      <sharedItems containsMixedTypes="1" containsNumber="1" containsInteger="1" minValue="1" maxValue="5" count="6">
        <s v="coeff"/>
        <n v="1"/>
        <n v="2"/>
        <n v="3"/>
        <n v="4"/>
        <n v="5"/>
      </sharedItems>
    </cacheField>
    <cacheField name="拥有本阶竿组套数" numFmtId="0">
      <sharedItems containsString="0" containsBlank="1" containsNumber="1" containsInteger="1" minValue="1" maxValue="3"/>
    </cacheField>
    <cacheField name="本阶钓鱼效率" numFmtId="0">
      <sharedItems containsBlank="1"/>
    </cacheField>
    <cacheField name="目标钓具等阶" numFmtId="0">
      <sharedItems containsString="0" containsBlank="1" containsNumber="1" containsInteger="1" minValue="2" maxValue="5"/>
    </cacheField>
    <cacheField name="上阶钓鱼效率" numFmtId="0">
      <sharedItems containsBlank="1" containsMixedTypes="1" containsNumber="1" containsInteger="1" minValue="0" maxValue="0"/>
    </cacheField>
    <cacheField name="本阶鱼时段数" numFmtId="0">
      <sharedItems containsString="0" containsBlank="1" containsNumber="1" containsInteger="1" minValue="1" maxValue="4"/>
    </cacheField>
    <cacheField name="上阶鱼时段数" numFmtId="0">
      <sharedItems containsBlank="1" containsMixedTypes="1" containsNumber="1" containsInteger="1" minValue="0" maxValue="3"/>
    </cacheField>
    <cacheField name="小阶段加权效率" numFmtId="0">
      <sharedItems containsBlank="1"/>
    </cacheField>
    <cacheField name="目标竿组价格" numFmtId="0">
      <sharedItems containsBlank="1"/>
    </cacheField>
    <cacheField name="任务金币" numFmtId="0">
      <sharedItems containsMixedTypes="1" containsNumber="1" minValue="0.3" maxValue="0.3"/>
    </cacheField>
    <cacheField name="搬砖卖鱼金币" numFmtId="0">
      <sharedItems containsBlank="1"/>
    </cacheField>
    <cacheField name="搬砖时间" numFmtId="0">
      <sharedItems containsBlank="1"/>
    </cacheField>
    <cacheField name="经验目标" numFmtId="0">
      <sharedItems containsMixedTypes="1" containsNumber="1" minValue="1.3" maxValue="1.3"/>
    </cacheField>
    <cacheField name="钓鱼提供经验" numFmtId="0">
      <sharedItems containsMixedTypes="1" containsNumber="1" minValue="0.4" maxValue="0.4"/>
    </cacheField>
    <cacheField name="任务经验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宋甫" refreshedDate="45771.748536574072" createdVersion="8" refreshedVersion="8" minRefreshableVersion="3" recordCount="55" xr:uid="{E301716B-57D2-404A-BD1D-D553F5E01243}">
  <cacheSource type="worksheet">
    <worksheetSource ref="A2:P57" sheet="Sheet1"/>
  </cacheSource>
  <cacheFields count="16">
    <cacheField name="等阶" numFmtId="0">
      <sharedItems containsString="0" containsBlank="1" containsNumber="1" containsInteger="1" minValue="1" maxValue="5"/>
    </cacheField>
    <cacheField name="中文名" numFmtId="0">
      <sharedItems containsBlank="1"/>
    </cacheField>
    <cacheField name="鱼种" numFmtId="0">
      <sharedItems containsBlank="1" count="20">
        <m/>
        <s v="Tench"/>
        <s v="Golden_Bream"/>
        <s v="Green_Sunfish"/>
        <s v="Black_Crappie"/>
        <s v="White_Crappie"/>
        <s v="Redspotted_Sunfish"/>
        <s v="Largemouth_Bass"/>
        <s v="Channel_Catfish"/>
        <s v="Pumpkinseed_Sunfish"/>
        <s v="Buffalofish"/>
        <s v="Redear_Sunfish"/>
        <s v="Bluegill_Sunfish"/>
        <s v="White_Channel_Catfish"/>
        <s v="Striped_Bass"/>
        <s v="Walleye"/>
        <s v="Muskellunge"/>
        <s v="Bowfin"/>
        <s v="Yellow_Perch"/>
        <s v="Rock_Bass"/>
      </sharedItems>
    </cacheField>
    <cacheField name="稀有度" numFmtId="0">
      <sharedItems containsBlank="1"/>
    </cacheField>
    <cacheField name="钓场" numFmtId="0">
      <sharedItems containsString="0" containsBlank="1" containsNumber="1" containsInteger="1" minValue="1" maxValue="2" count="3">
        <m/>
        <n v="1"/>
        <n v="2"/>
      </sharedItems>
    </cacheField>
    <cacheField name="最小长度" numFmtId="0">
      <sharedItems containsString="0" containsBlank="1" containsNumber="1" containsInteger="1" minValue="10" maxValue="132"/>
    </cacheField>
    <cacheField name="最大长度" numFmtId="0">
      <sharedItems containsString="0" containsBlank="1" containsNumber="1" containsInteger="1" minValue="12" maxValue="145"/>
    </cacheField>
    <cacheField name="最小重量" numFmtId="176">
      <sharedItems containsString="0" containsBlank="1" containsNumber="1" minValue="11.758008464407093" maxValue="31876.449691362985"/>
    </cacheField>
    <cacheField name="最大重量" numFmtId="176">
      <sharedItems containsString="0" containsBlank="1" containsNumber="1" minValue="21.429368367853929" maxValue="42691.312390698185"/>
    </cacheField>
    <cacheField name="期望重量" numFmtId="176">
      <sharedItems containsString="0" containsBlank="1" containsNumber="1" minValue="16.615827331373239" maxValue="37105.538787036086"/>
    </cacheField>
    <cacheField name="重量参数a" numFmtId="0">
      <sharedItems containsString="0" containsBlank="1" containsNumber="1" minValue="5.1000000000000004E-3" maxValue="1.35E-2"/>
    </cacheField>
    <cacheField name="重量参数b" numFmtId="0">
      <sharedItems containsString="0" containsBlank="1" containsNumber="1" minValue="2.94" maxValue="3.29"/>
    </cacheField>
    <cacheField name="单价" numFmtId="0">
      <sharedItems containsString="0" containsBlank="1" containsNumber="1" containsInteger="1" minValue="225" maxValue="12000"/>
    </cacheField>
    <cacheField name="权重" numFmtId="0">
      <sharedItems containsString="0" containsBlank="1" containsNumber="1" containsInteger="1" minValue="37" maxValue="857"/>
    </cacheField>
    <cacheField name="期望价格/条" numFmtId="0">
      <sharedItems containsString="0" containsBlank="1" containsNumber="1" containsInteger="1" minValue="8" maxValue="27829"/>
    </cacheField>
    <cacheField name="单条*权重" numFmtId="0">
      <sharedItems containsString="0" containsBlank="1" containsNumber="1" containsInteger="1" minValue="4000" maxValue="230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m/>
    <m/>
    <x v="0"/>
    <m/>
    <x v="0"/>
    <m/>
    <m/>
    <m/>
    <m/>
    <m/>
    <m/>
    <m/>
    <m/>
    <m/>
    <m/>
    <m/>
  </r>
  <r>
    <n v="3"/>
    <s v="丁鱥"/>
    <x v="1"/>
    <s v="_Common"/>
    <x v="1"/>
    <n v="28"/>
    <n v="46"/>
    <n v="270.00959999999998"/>
    <n v="1197.2328"/>
    <n v="659.89499999999998"/>
    <n v="1.23E-2"/>
    <n v="3"/>
    <n v="799"/>
    <n v="378"/>
    <n v="527"/>
    <n v="199206"/>
  </r>
  <r>
    <n v="3"/>
    <s v="丁鱥"/>
    <x v="1"/>
    <s v="_Trophy"/>
    <x v="1"/>
    <n v="46"/>
    <n v="60"/>
    <n v="1197.2328"/>
    <n v="2656.8"/>
    <n v="1863.1302000000001"/>
    <n v="1.23E-2"/>
    <n v="3"/>
    <n v="2000"/>
    <n v="189"/>
    <n v="3726"/>
    <n v="704214"/>
  </r>
  <r>
    <n v="3"/>
    <s v="丁鱥"/>
    <x v="1"/>
    <s v="_Unique"/>
    <x v="1"/>
    <n v="60"/>
    <n v="70"/>
    <n v="2656.8"/>
    <n v="4218.8999999999996"/>
    <n v="3397.875"/>
    <n v="1.23E-2"/>
    <n v="3"/>
    <n v="3000"/>
    <n v="94"/>
    <n v="10193"/>
    <n v="958142"/>
  </r>
  <r>
    <n v="3"/>
    <s v="丁鱥"/>
    <x v="1"/>
    <s v="_Apex"/>
    <x v="1"/>
    <n v="70"/>
    <n v="77"/>
    <n v="4218.8999999999996"/>
    <n v="5615.3559000000005"/>
    <n v="4894.9787249999999"/>
    <n v="1.23E-2"/>
    <n v="3"/>
    <n v="4000"/>
    <n v="37"/>
    <n v="19579"/>
    <n v="724423"/>
  </r>
  <r>
    <n v="4"/>
    <s v="金体美鳊"/>
    <x v="2"/>
    <s v="_Common"/>
    <x v="1"/>
    <n v="12"/>
    <n v="20"/>
    <n v="28.526203857619141"/>
    <n v="138.27912342353937"/>
    <n v="74.060758624063453"/>
    <n v="1.32E-2"/>
    <n v="3.09"/>
    <n v="7000"/>
    <n v="378"/>
    <n v="518"/>
    <n v="195804"/>
  </r>
  <r>
    <n v="4"/>
    <s v="金体美鳊"/>
    <x v="2"/>
    <s v="_Trophy"/>
    <x v="1"/>
    <n v="20"/>
    <n v="26"/>
    <n v="138.27912342353937"/>
    <n v="311.05814405987309"/>
    <n v="216.86753370358295"/>
    <n v="1.32E-2"/>
    <n v="3.09"/>
    <n v="8000"/>
    <n v="189"/>
    <n v="1734"/>
    <n v="327726"/>
  </r>
  <r>
    <n v="4"/>
    <s v="金体美鳊"/>
    <x v="2"/>
    <s v="_Unique"/>
    <x v="1"/>
    <n v="26"/>
    <n v="30"/>
    <n v="311.05814405987309"/>
    <n v="484.03705318138668"/>
    <n v="393.25182456509145"/>
    <n v="1.32E-2"/>
    <n v="3.09"/>
    <n v="10250"/>
    <n v="94"/>
    <n v="4030"/>
    <n v="378820"/>
  </r>
  <r>
    <n v="4"/>
    <s v="金体美鳊"/>
    <x v="2"/>
    <s v="_Apex"/>
    <x v="1"/>
    <n v="30"/>
    <n v="33"/>
    <n v="484.03705318138668"/>
    <n v="649.80343894993587"/>
    <n v="564.17293316269797"/>
    <n v="1.32E-2"/>
    <n v="3.09"/>
    <n v="12000"/>
    <n v="37"/>
    <n v="6770"/>
    <n v="250490"/>
  </r>
  <r>
    <n v="3"/>
    <s v="绿太阳鱼"/>
    <x v="3"/>
    <s v="_Common"/>
    <x v="1"/>
    <n v="12"/>
    <n v="20"/>
    <n v="20.736000000000001"/>
    <n v="96"/>
    <n v="52.224000000000004"/>
    <n v="1.2E-2"/>
    <n v="3"/>
    <n v="3000"/>
    <n v="857"/>
    <n v="156"/>
    <n v="133692"/>
  </r>
  <r>
    <n v="3"/>
    <s v="绿太阳鱼"/>
    <x v="3"/>
    <s v="_Trophy"/>
    <x v="1"/>
    <n v="20"/>
    <n v="26"/>
    <n v="96"/>
    <n v="210.91200000000001"/>
    <n v="148.488"/>
    <n v="1.2E-2"/>
    <n v="3"/>
    <n v="3750"/>
    <n v="428"/>
    <n v="556"/>
    <n v="237968"/>
  </r>
  <r>
    <n v="3"/>
    <s v="绿太阳鱼"/>
    <x v="3"/>
    <s v="_Unique"/>
    <x v="1"/>
    <n v="26"/>
    <n v="31"/>
    <n v="210.91200000000001"/>
    <n v="357.49200000000002"/>
    <n v="279.92700000000002"/>
    <n v="1.2E-2"/>
    <n v="3"/>
    <n v="4250"/>
    <n v="214"/>
    <n v="1189"/>
    <n v="254446"/>
  </r>
  <r>
    <n v="2"/>
    <s v="黑斑刺盖太阳鱼"/>
    <x v="4"/>
    <s v="_Young"/>
    <x v="1"/>
    <n v="12"/>
    <n v="20"/>
    <n v="21.268315581016481"/>
    <n v="103.62492270132965"/>
    <n v="55.404837410194837"/>
    <n v="9.5999999999999992E-3"/>
    <n v="3.1"/>
    <n v="1000"/>
    <n v="500"/>
    <n v="55"/>
    <n v="27500"/>
  </r>
  <r>
    <n v="2"/>
    <s v="黑斑刺盖太阳鱼"/>
    <x v="4"/>
    <s v="_Common"/>
    <x v="1"/>
    <n v="20"/>
    <n v="32"/>
    <n v="103.62492270132965"/>
    <n v="444.87312011367936"/>
    <n v="247.22441848803112"/>
    <n v="9.5999999999999992E-3"/>
    <n v="3.1"/>
    <n v="1500"/>
    <n v="500"/>
    <n v="370"/>
    <n v="185000"/>
  </r>
  <r>
    <n v="2"/>
    <s v="白斑刺盖太阳鱼"/>
    <x v="5"/>
    <s v="_Young"/>
    <x v="1"/>
    <n v="13"/>
    <n v="21"/>
    <n v="25.776009024976432"/>
    <n v="106.58901889043149"/>
    <n v="60.078323212574709"/>
    <n v="1.2999999999999999E-2"/>
    <n v="2.96"/>
    <n v="1250"/>
    <n v="500"/>
    <n v="75"/>
    <n v="37500"/>
  </r>
  <r>
    <n v="2"/>
    <s v="白斑刺盖太阳鱼"/>
    <x v="5"/>
    <s v="_Common"/>
    <x v="1"/>
    <n v="21"/>
    <n v="34"/>
    <n v="106.58901889043149"/>
    <n v="443.73220179010627"/>
    <n v="249.58285672425302"/>
    <n v="1.2999999999999999E-2"/>
    <n v="2.96"/>
    <n v="1750"/>
    <n v="500"/>
    <n v="436"/>
    <n v="218000"/>
  </r>
  <r>
    <n v="2"/>
    <s v="红斑太阳鱼"/>
    <x v="6"/>
    <s v="_Young"/>
    <x v="1"/>
    <n v="10"/>
    <n v="12"/>
    <n v="12.356116867000619"/>
    <n v="21.429368367853929"/>
    <n v="16.615827331373239"/>
    <n v="1.18E-2"/>
    <n v="3.02"/>
    <n v="7500"/>
    <n v="500"/>
    <n v="124"/>
    <n v="62000"/>
  </r>
  <r>
    <n v="2"/>
    <s v="红斑太阳鱼"/>
    <x v="6"/>
    <s v="_Common"/>
    <x v="1"/>
    <n v="12"/>
    <n v="15"/>
    <n v="21.429368367853929"/>
    <n v="42.041442577297488"/>
    <n v="30.96759686942076"/>
    <n v="1.18E-2"/>
    <n v="3.02"/>
    <n v="10000"/>
    <n v="500"/>
    <n v="309"/>
    <n v="154500"/>
  </r>
  <r>
    <n v="2"/>
    <s v="大口黑鲈"/>
    <x v="7"/>
    <s v="_Young"/>
    <x v="1"/>
    <n v="19"/>
    <n v="30"/>
    <n v="72.906775515538342"/>
    <n v="318.7831902597141"/>
    <n v="175.76331341062141"/>
    <n v="5.4000000000000003E-3"/>
    <n v="3.23"/>
    <n v="1000"/>
    <n v="500"/>
    <n v="175"/>
    <n v="87500"/>
  </r>
  <r>
    <n v="2"/>
    <s v="大口黑鲈"/>
    <x v="7"/>
    <s v="_Common"/>
    <x v="1"/>
    <n v="30"/>
    <n v="49"/>
    <n v="318.7831902597141"/>
    <n v="1554.9882020608422"/>
    <n v="829.05221093928049"/>
    <n v="5.4000000000000003E-3"/>
    <n v="3.23"/>
    <n v="1000"/>
    <n v="500"/>
    <n v="829"/>
    <n v="414500"/>
  </r>
  <r>
    <n v="2"/>
    <s v="斑点叉尾鮰"/>
    <x v="8"/>
    <s v="_Young"/>
    <x v="1"/>
    <n v="33"/>
    <n v="53"/>
    <n v="427.62528033361224"/>
    <n v="1866.3065202183568"/>
    <n v="1031.6619382063702"/>
    <n v="8.0999999999999996E-3"/>
    <n v="3.11"/>
    <n v="1000"/>
    <n v="500"/>
    <n v="1031"/>
    <n v="515500"/>
  </r>
  <r>
    <n v="2"/>
    <s v="斑点叉尾鮰"/>
    <x v="8"/>
    <s v="_Common"/>
    <x v="1"/>
    <n v="53"/>
    <n v="86"/>
    <n v="1866.3065202183568"/>
    <n v="8409.5973479025488"/>
    <n v="4603.0459805946039"/>
    <n v="8.0999999999999996E-3"/>
    <n v="3.11"/>
    <n v="1000"/>
    <n v="500"/>
    <n v="4603"/>
    <n v="2301500"/>
  </r>
  <r>
    <n v="1"/>
    <s v="驼背太阳鱼"/>
    <x v="9"/>
    <s v="_Young"/>
    <x v="1"/>
    <n v="10"/>
    <n v="16"/>
    <n v="11.758008464407093"/>
    <n v="46.8216287923983"/>
    <n v="26.715988833938326"/>
    <n v="1.35E-2"/>
    <n v="2.94"/>
    <n v="1000"/>
    <n v="500"/>
    <n v="26"/>
    <n v="13000"/>
  </r>
  <r>
    <n v="1"/>
    <s v="驼背太阳鱼"/>
    <x v="9"/>
    <s v="_Common"/>
    <x v="1"/>
    <n v="16"/>
    <n v="25"/>
    <n v="46.8216287923983"/>
    <n v="173.891115713255"/>
    <n v="101.47015883116175"/>
    <n v="1.35E-2"/>
    <n v="2.94"/>
    <n v="1000"/>
    <n v="500"/>
    <n v="101"/>
    <n v="50500"/>
  </r>
  <r>
    <n v="3"/>
    <s v="水牛鱼"/>
    <x v="10"/>
    <s v="_Young"/>
    <x v="1"/>
    <n v="30"/>
    <n v="48"/>
    <n v="409.6658822028968"/>
    <n v="1717.8915506672356"/>
    <n v="962.53522587023849"/>
    <n v="1.2800000000000001E-2"/>
    <n v="3.05"/>
    <n v="250"/>
    <n v="500"/>
    <n v="240"/>
    <n v="120000"/>
  </r>
  <r>
    <n v="3"/>
    <s v="水牛鱼"/>
    <x v="10"/>
    <s v="_Common"/>
    <x v="1"/>
    <n v="48"/>
    <n v="78"/>
    <n v="1717.8915506672356"/>
    <n v="7552.6351916084304"/>
    <n v="4169.9321029911998"/>
    <n v="1.2800000000000001E-2"/>
    <n v="3.05"/>
    <n v="500"/>
    <n v="500"/>
    <n v="2084"/>
    <n v="1042000"/>
  </r>
  <r>
    <n v="1"/>
    <s v="小冠太阳鱼"/>
    <x v="11"/>
    <s v="_Young"/>
    <x v="1"/>
    <n v="10"/>
    <n v="16"/>
    <n v="15.97429444099487"/>
    <n v="68.902476432798139"/>
    <n v="38.227764741071375"/>
    <n v="1.24E-2"/>
    <n v="3.11"/>
    <n v="225"/>
    <n v="500"/>
    <n v="8"/>
    <n v="4000"/>
  </r>
  <r>
    <n v="1"/>
    <s v="小冠太阳鱼"/>
    <x v="11"/>
    <s v="_Common"/>
    <x v="1"/>
    <n v="16"/>
    <n v="26"/>
    <n v="68.902476432798139"/>
    <n v="311.88091332141556"/>
    <n v="170.47357964554791"/>
    <n v="1.24E-2"/>
    <n v="3.11"/>
    <n v="275"/>
    <n v="500"/>
    <n v="46"/>
    <n v="23000"/>
  </r>
  <r>
    <n v="1"/>
    <s v="蓝鳃太阳鱼"/>
    <x v="12"/>
    <s v="_Young"/>
    <x v="1"/>
    <n v="10"/>
    <n v="16"/>
    <n v="14.743485661608476"/>
    <n v="65.105745613103934"/>
    <n v="35.827607099101712"/>
    <n v="1.0200000000000001E-2"/>
    <n v="3.16"/>
    <n v="2000"/>
    <n v="500"/>
    <n v="71"/>
    <n v="35500"/>
  </r>
  <r>
    <n v="1"/>
    <s v="蓝鳃太阳鱼"/>
    <x v="12"/>
    <s v="_Common"/>
    <x v="1"/>
    <n v="16"/>
    <n v="27"/>
    <n v="65.105745613103934"/>
    <n v="340.18069689204094"/>
    <n v="177.9542588783969"/>
    <n v="1.0200000000000001E-2"/>
    <n v="3.16"/>
    <n v="3000"/>
    <n v="500"/>
    <n v="533"/>
    <n v="266500"/>
  </r>
  <r>
    <n v="5"/>
    <s v="白化叉尾鮰"/>
    <x v="13"/>
    <s v="_Common"/>
    <x v="2"/>
    <n v="53"/>
    <n v="86"/>
    <n v="1866.3065202183568"/>
    <n v="8409.5973479025488"/>
    <n v="4603.0459805946039"/>
    <n v="8.0999999999999996E-3"/>
    <n v="3.11"/>
    <n v="250"/>
    <n v="540"/>
    <n v="1150"/>
    <n v="621000"/>
  </r>
  <r>
    <n v="5"/>
    <s v="白化叉尾鮰"/>
    <x v="13"/>
    <s v="_Trophy"/>
    <x v="2"/>
    <n v="86"/>
    <n v="112"/>
    <n v="8409.5973479025488"/>
    <n v="19122.869856208727"/>
    <n v="13274.715066215165"/>
    <n v="8.0999999999999996E-3"/>
    <n v="3.11"/>
    <n v="250"/>
    <n v="270"/>
    <n v="3318"/>
    <n v="895860"/>
  </r>
  <r>
    <n v="5"/>
    <s v="白化叉尾鮰"/>
    <x v="13"/>
    <s v="_Unique"/>
    <x v="2"/>
    <n v="112"/>
    <n v="132"/>
    <n v="19122.869856208727"/>
    <n v="31876.449691362985"/>
    <n v="25132.967583510064"/>
    <n v="8.0999999999999996E-3"/>
    <n v="3.11"/>
    <n v="500"/>
    <n v="135"/>
    <n v="12566"/>
    <n v="1696410"/>
  </r>
  <r>
    <n v="5"/>
    <s v="白化叉尾鮰"/>
    <x v="13"/>
    <s v="_Apex"/>
    <x v="2"/>
    <n v="132"/>
    <n v="145"/>
    <n v="31876.449691362985"/>
    <n v="42691.312390698185"/>
    <n v="37105.538787036086"/>
    <n v="8.0999999999999996E-3"/>
    <n v="3.11"/>
    <n v="750"/>
    <n v="54"/>
    <n v="27829"/>
    <n v="1502766"/>
  </r>
  <r>
    <n v="5"/>
    <s v="美洲条纹狼鲈"/>
    <x v="14"/>
    <s v="_Common"/>
    <x v="2"/>
    <n v="40"/>
    <n v="65"/>
    <n v="1384.3550736403015"/>
    <n v="6805.2884023488959"/>
    <n v="3616.5377869819226"/>
    <n v="7.7000000000000002E-3"/>
    <n v="3.28"/>
    <n v="250"/>
    <n v="378"/>
    <n v="904"/>
    <n v="341712"/>
  </r>
  <r>
    <n v="5"/>
    <s v="美洲条纹狼鲈"/>
    <x v="14"/>
    <s v="_Trophy"/>
    <x v="2"/>
    <n v="65"/>
    <n v="85"/>
    <n v="6805.2884023488959"/>
    <n v="16405.323604457306"/>
    <n v="11122.765890492892"/>
    <n v="7.7000000000000002E-3"/>
    <n v="3.28"/>
    <n v="250"/>
    <n v="189"/>
    <n v="2780"/>
    <n v="525420"/>
  </r>
  <r>
    <n v="5"/>
    <s v="美洲条纹狼鲈"/>
    <x v="14"/>
    <s v="_Unique"/>
    <x v="2"/>
    <n v="85"/>
    <n v="100"/>
    <n v="16405.323604457306"/>
    <n v="27957.01021729784"/>
    <n v="21826.300862163727"/>
    <n v="7.7000000000000002E-3"/>
    <n v="3.28"/>
    <n v="250"/>
    <n v="94"/>
    <n v="5456"/>
    <n v="512864"/>
  </r>
  <r>
    <n v="5"/>
    <s v="美洲条纹狼鲈"/>
    <x v="14"/>
    <s v="_Apex"/>
    <x v="2"/>
    <n v="100"/>
    <n v="110"/>
    <n v="27957.01021729784"/>
    <n v="38217.188329969795"/>
    <n v="32901.628377731206"/>
    <n v="7.7000000000000002E-3"/>
    <n v="3.28"/>
    <n v="500"/>
    <n v="37"/>
    <n v="16450"/>
    <n v="608650"/>
  </r>
  <r>
    <n v="4"/>
    <s v="玻璃梭鲈"/>
    <x v="15"/>
    <s v="_Common"/>
    <x v="2"/>
    <n v="43"/>
    <n v="70"/>
    <n v="1119.4688817215413"/>
    <n v="5508.594027974852"/>
    <n v="2927.0918557048535"/>
    <n v="5.1000000000000004E-3"/>
    <n v="3.27"/>
    <n v="250"/>
    <n v="800"/>
    <n v="731"/>
    <n v="584800"/>
  </r>
  <r>
    <n v="4"/>
    <s v="玻璃梭鲈"/>
    <x v="15"/>
    <s v="_Trophy"/>
    <x v="2"/>
    <n v="70"/>
    <n v="91"/>
    <n v="5508.594027974852"/>
    <n v="12990.78900270357"/>
    <n v="8883.2409645119187"/>
    <n v="5.1000000000000004E-3"/>
    <n v="3.27"/>
    <n v="250"/>
    <n v="400"/>
    <n v="2220"/>
    <n v="888000"/>
  </r>
  <r>
    <n v="4"/>
    <s v="玻璃梭鲈"/>
    <x v="15"/>
    <s v="_Unique"/>
    <x v="2"/>
    <n v="91"/>
    <n v="107"/>
    <n v="12990.78900270357"/>
    <n v="22062.520645279143"/>
    <n v="17250.115775744132"/>
    <n v="5.1000000000000004E-3"/>
    <n v="3.27"/>
    <n v="250"/>
    <n v="200"/>
    <n v="4312"/>
    <n v="862400"/>
  </r>
  <r>
    <n v="3"/>
    <s v="北美狗鱼"/>
    <x v="16"/>
    <s v="_Young"/>
    <x v="2"/>
    <n v="38"/>
    <n v="60"/>
    <n v="882.42145698118827"/>
    <n v="3965.570185792667"/>
    <n v="2165.736340138531"/>
    <n v="5.5999999999999999E-3"/>
    <n v="3.29"/>
    <n v="250"/>
    <n v="500"/>
    <n v="541"/>
    <n v="270500"/>
  </r>
  <r>
    <n v="3"/>
    <s v="北美狗鱼"/>
    <x v="16"/>
    <s v="_Common"/>
    <x v="2"/>
    <n v="60"/>
    <n v="98"/>
    <n v="3965.570185792667"/>
    <n v="19921.489921252232"/>
    <n v="10516.328064870298"/>
    <n v="5.5999999999999999E-3"/>
    <n v="3.29"/>
    <n v="250"/>
    <n v="500"/>
    <n v="2629"/>
    <n v="1314500"/>
  </r>
  <r>
    <n v="2"/>
    <s v="弓鳍鱼"/>
    <x v="17"/>
    <s v="_Young"/>
    <x v="2"/>
    <n v="22"/>
    <n v="35"/>
    <n v="154.33919406686036"/>
    <n v="707.73882463815721"/>
    <n v="384.17319541453219"/>
    <n v="6.1000000000000004E-3"/>
    <n v="3.28"/>
    <n v="250"/>
    <n v="500"/>
    <n v="96"/>
    <n v="48000"/>
  </r>
  <r>
    <n v="2"/>
    <s v="弓鳍鱼"/>
    <x v="17"/>
    <s v="_Common"/>
    <x v="2"/>
    <n v="35"/>
    <n v="57"/>
    <n v="707.73882463815721"/>
    <n v="3504.2845315797804"/>
    <n v="1858.2557289476579"/>
    <n v="6.1000000000000004E-3"/>
    <n v="3.28"/>
    <n v="500"/>
    <n v="500"/>
    <n v="929"/>
    <n v="464500"/>
  </r>
  <r>
    <n v="2"/>
    <s v="斑点叉尾鮰"/>
    <x v="8"/>
    <s v="_Young"/>
    <x v="2"/>
    <n v="33"/>
    <n v="53"/>
    <n v="427.62528033361224"/>
    <n v="1866.3065202183568"/>
    <n v="1031.6619382063702"/>
    <n v="8.0999999999999996E-3"/>
    <n v="3.11"/>
    <n v="250"/>
    <n v="500"/>
    <n v="257"/>
    <n v="128500"/>
  </r>
  <r>
    <n v="2"/>
    <s v="斑点叉尾鮰"/>
    <x v="8"/>
    <s v="_Common"/>
    <x v="2"/>
    <n v="53"/>
    <n v="86"/>
    <n v="1866.3065202183568"/>
    <n v="8409.5973479025488"/>
    <n v="4603.0459805946039"/>
    <n v="8.0999999999999996E-3"/>
    <n v="3.11"/>
    <n v="250"/>
    <n v="500"/>
    <n v="1150"/>
    <n v="575000"/>
  </r>
  <r>
    <n v="2"/>
    <s v="大口黑鲈"/>
    <x v="7"/>
    <s v="_Young"/>
    <x v="2"/>
    <n v="19"/>
    <n v="30"/>
    <n v="72.906775515538342"/>
    <n v="318.7831902597141"/>
    <n v="175.76331341062141"/>
    <n v="5.4000000000000003E-3"/>
    <n v="3.23"/>
    <n v="500"/>
    <n v="500"/>
    <n v="87"/>
    <n v="43500"/>
  </r>
  <r>
    <n v="2"/>
    <s v="大口黑鲈"/>
    <x v="7"/>
    <s v="_Common"/>
    <x v="2"/>
    <n v="30"/>
    <n v="49"/>
    <n v="318.7831902597141"/>
    <n v="1554.9882020608422"/>
    <n v="829.05221093928049"/>
    <n v="5.4000000000000003E-3"/>
    <n v="3.23"/>
    <n v="750"/>
    <n v="500"/>
    <n v="621"/>
    <n v="310500"/>
  </r>
  <r>
    <n v="2"/>
    <s v="黑斑刺盖太阳鱼"/>
    <x v="4"/>
    <s v="_Young"/>
    <x v="2"/>
    <n v="12"/>
    <n v="20"/>
    <n v="21.268315581016481"/>
    <n v="103.62492270132965"/>
    <n v="55.404837410194837"/>
    <n v="9.5999999999999992E-3"/>
    <n v="3.1"/>
    <n v="2250"/>
    <n v="500"/>
    <n v="124"/>
    <n v="62000"/>
  </r>
  <r>
    <n v="2"/>
    <s v="黑斑刺盖太阳鱼"/>
    <x v="4"/>
    <s v="_Common"/>
    <x v="2"/>
    <n v="20"/>
    <n v="32"/>
    <n v="103.62492270132965"/>
    <n v="444.87312011367936"/>
    <n v="247.22441848803112"/>
    <n v="9.5999999999999992E-3"/>
    <n v="3.1"/>
    <n v="3000"/>
    <n v="500"/>
    <n v="741"/>
    <n v="370500"/>
  </r>
  <r>
    <n v="2"/>
    <s v="黄鲈"/>
    <x v="18"/>
    <s v="_Young"/>
    <x v="2"/>
    <n v="10"/>
    <n v="16"/>
    <n v="13.728626547120081"/>
    <n v="62.947115700691413"/>
    <n v="34.192908244491427"/>
    <n v="7.9000000000000008E-3"/>
    <n v="3.24"/>
    <n v="3250"/>
    <n v="500"/>
    <n v="111"/>
    <n v="55500"/>
  </r>
  <r>
    <n v="2"/>
    <s v="黄鲈"/>
    <x v="18"/>
    <s v="_Common"/>
    <x v="2"/>
    <n v="16"/>
    <n v="26"/>
    <n v="62.947115700691413"/>
    <n v="303.48745149982199"/>
    <n v="162.3471671647242"/>
    <n v="7.9000000000000008E-3"/>
    <n v="3.24"/>
    <n v="4000"/>
    <n v="500"/>
    <n v="649"/>
    <n v="324500"/>
  </r>
  <r>
    <n v="2"/>
    <s v="岩钝鲈"/>
    <x v="19"/>
    <s v="_Young"/>
    <x v="2"/>
    <n v="10"/>
    <n v="18"/>
    <n v="12.5"/>
    <n v="72.900000000000006"/>
    <n v="37.1"/>
    <n v="1.2500000000000001E-2"/>
    <n v="3"/>
    <n v="2750"/>
    <n v="500"/>
    <n v="102"/>
    <n v="51000"/>
  </r>
  <r>
    <n v="2"/>
    <s v="岩钝鲈"/>
    <x v="19"/>
    <s v="_Common"/>
    <x v="2"/>
    <n v="18"/>
    <n v="30"/>
    <n v="72.900000000000006"/>
    <n v="337.5"/>
    <n v="183.60000000000002"/>
    <n v="1.2500000000000001E-2"/>
    <n v="3"/>
    <n v="3250"/>
    <n v="500"/>
    <n v="596"/>
    <n v="29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60608-36F1-4075-A8DD-13782525B5E9}" name="数据透视表2" cacheId="3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U3:X28" firstHeaderRow="0" firstDataRow="1" firstDataCol="1"/>
  <pivotFields count="16">
    <pivotField dataField="1" showAll="0"/>
    <pivotField showAll="0"/>
    <pivotField axis="axisRow" showAll="0">
      <items count="21">
        <item x="4"/>
        <item x="12"/>
        <item x="17"/>
        <item x="10"/>
        <item x="8"/>
        <item x="2"/>
        <item x="3"/>
        <item x="7"/>
        <item x="16"/>
        <item x="9"/>
        <item x="11"/>
        <item x="6"/>
        <item x="19"/>
        <item x="14"/>
        <item x="1"/>
        <item x="15"/>
        <item x="13"/>
        <item x="5"/>
        <item x="18"/>
        <item x="0"/>
        <item t="default"/>
      </items>
    </pivotField>
    <pivotField showAll="0"/>
    <pivotField axis="axisRow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2">
    <field x="4"/>
    <field x="2"/>
  </rowFields>
  <rowItems count="25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7"/>
    </i>
    <i>
      <x v="1"/>
    </i>
    <i r="1">
      <x/>
    </i>
    <i r="1">
      <x v="2"/>
    </i>
    <i r="1">
      <x v="4"/>
    </i>
    <i r="1">
      <x v="7"/>
    </i>
    <i r="1">
      <x v="8"/>
    </i>
    <i r="1">
      <x v="12"/>
    </i>
    <i r="1">
      <x v="13"/>
    </i>
    <i r="1">
      <x v="15"/>
    </i>
    <i r="1">
      <x v="16"/>
    </i>
    <i r="1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等阶" fld="0" baseField="0" baseItem="0"/>
    <dataField name="求和项:单条*权重" fld="15" baseField="0" baseItem="0"/>
    <dataField name="求和项:权重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 Table1" cacheId="20" applyNumberFormats="0" applyBorderFormats="0" applyFontFormats="0" applyPatternFormats="0" applyAlignmentFormats="0" applyWidthHeightFormats="0" dataCaption="值" updatedVersion="8" minRefreshableVersion="3" useAutoFormatting="1" createdVersion="3" compact="0" compactData="0">
  <location ref="A1:D9" firstHeaderRow="1" firstDataRow="2" firstDataCol="1"/>
  <pivotFields count="15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任务经验" fld="14" baseField="0" baseItem="0"/>
    <dataField name="求和项:任务金币" fld="9" baseField="0" baseItem="0"/>
    <dataField name="求和项:经验目标" fld="1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027B-631C-4C04-9F61-EA07E11F6C2D}">
  <sheetPr codeName="Sheet1">
    <outlinePr summaryBelow="0" summaryRight="0"/>
  </sheetPr>
  <dimension ref="A1:T247"/>
  <sheetViews>
    <sheetView workbookViewId="0"/>
  </sheetViews>
  <sheetFormatPr defaultColWidth="14" defaultRowHeight="12.75" x14ac:dyDescent="0.2"/>
  <cols>
    <col min="2" max="2" width="37" customWidth="1"/>
  </cols>
  <sheetData>
    <row r="1" spans="1:20" ht="18.95" customHeight="1" x14ac:dyDescent="0.2">
      <c r="A1" s="3" t="s">
        <v>55</v>
      </c>
      <c r="B1" s="3" t="s">
        <v>56</v>
      </c>
      <c r="C1" s="4" t="s">
        <v>57</v>
      </c>
      <c r="D1" s="3" t="s">
        <v>58</v>
      </c>
      <c r="E1" s="3" t="s">
        <v>59</v>
      </c>
      <c r="F1" s="3" t="s">
        <v>60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95" customHeight="1" x14ac:dyDescent="0.2">
      <c r="A2" s="2" t="s">
        <v>61</v>
      </c>
      <c r="C2" s="1"/>
    </row>
    <row r="3" spans="1:20" ht="18.95" customHeight="1" x14ac:dyDescent="0.2">
      <c r="B3" s="2" t="s">
        <v>62</v>
      </c>
      <c r="C3" s="1">
        <v>1</v>
      </c>
      <c r="D3" s="2" t="s">
        <v>63</v>
      </c>
      <c r="E3" s="2">
        <v>1</v>
      </c>
    </row>
    <row r="4" spans="1:20" ht="18.95" customHeight="1" x14ac:dyDescent="0.2">
      <c r="B4" s="2" t="s">
        <v>64</v>
      </c>
      <c r="C4" s="1">
        <v>0.5</v>
      </c>
      <c r="D4" s="2" t="s">
        <v>65</v>
      </c>
      <c r="E4" s="2">
        <v>2</v>
      </c>
      <c r="F4" s="2" t="s">
        <v>66</v>
      </c>
    </row>
    <row r="5" spans="1:20" ht="18.95" customHeight="1" x14ac:dyDescent="0.2">
      <c r="B5" s="2" t="s">
        <v>67</v>
      </c>
      <c r="C5" s="1">
        <v>0.8</v>
      </c>
      <c r="D5" s="2" t="s">
        <v>63</v>
      </c>
      <c r="E5" s="2">
        <v>2</v>
      </c>
      <c r="F5" s="2" t="s">
        <v>66</v>
      </c>
    </row>
    <row r="6" spans="1:20" x14ac:dyDescent="0.2">
      <c r="B6" s="2" t="s">
        <v>68</v>
      </c>
      <c r="C6" s="1">
        <v>0</v>
      </c>
      <c r="D6" s="2" t="s">
        <v>69</v>
      </c>
      <c r="E6" s="2">
        <v>2</v>
      </c>
      <c r="F6" s="2" t="s">
        <v>66</v>
      </c>
    </row>
    <row r="7" spans="1:20" ht="18.95" customHeight="1" x14ac:dyDescent="0.2">
      <c r="A7" s="2"/>
      <c r="C7" s="1"/>
    </row>
    <row r="8" spans="1:20" ht="18.95" customHeight="1" x14ac:dyDescent="0.2">
      <c r="A8" s="2" t="s">
        <v>70</v>
      </c>
      <c r="C8" s="1"/>
    </row>
    <row r="9" spans="1:20" ht="18.95" customHeight="1" x14ac:dyDescent="0.2">
      <c r="B9" s="2" t="s">
        <v>71</v>
      </c>
      <c r="C9" s="1">
        <v>1</v>
      </c>
      <c r="D9" s="2" t="s">
        <v>63</v>
      </c>
      <c r="E9" s="2">
        <v>2</v>
      </c>
    </row>
    <row r="10" spans="1:20" ht="18.95" customHeight="1" x14ac:dyDescent="0.2">
      <c r="B10" s="2" t="s">
        <v>72</v>
      </c>
      <c r="C10" s="1">
        <v>1</v>
      </c>
      <c r="D10" s="2" t="s">
        <v>63</v>
      </c>
      <c r="E10" s="2">
        <v>2</v>
      </c>
    </row>
    <row r="11" spans="1:20" ht="18.95" customHeight="1" x14ac:dyDescent="0.2">
      <c r="B11" s="2" t="s">
        <v>73</v>
      </c>
      <c r="C11" s="1">
        <v>1</v>
      </c>
      <c r="D11" s="2" t="s">
        <v>63</v>
      </c>
      <c r="E11" s="2">
        <v>3</v>
      </c>
    </row>
    <row r="12" spans="1:20" ht="18.95" customHeight="1" x14ac:dyDescent="0.2">
      <c r="B12" s="2" t="s">
        <v>74</v>
      </c>
      <c r="C12" s="1">
        <v>1</v>
      </c>
      <c r="D12" s="2" t="s">
        <v>63</v>
      </c>
      <c r="E12" s="2">
        <v>3</v>
      </c>
    </row>
    <row r="13" spans="1:20" ht="18.95" customHeight="1" x14ac:dyDescent="0.2">
      <c r="B13" s="2" t="s">
        <v>75</v>
      </c>
      <c r="C13" s="1">
        <v>0</v>
      </c>
      <c r="D13" s="2" t="s">
        <v>63</v>
      </c>
      <c r="E13" s="2">
        <v>3</v>
      </c>
      <c r="F13" s="2" t="s">
        <v>76</v>
      </c>
    </row>
    <row r="14" spans="1:20" ht="18.95" customHeight="1" x14ac:dyDescent="0.2">
      <c r="B14" s="2" t="s">
        <v>77</v>
      </c>
      <c r="C14" s="1">
        <v>1</v>
      </c>
      <c r="D14" s="2" t="s">
        <v>63</v>
      </c>
      <c r="E14" s="2">
        <v>3</v>
      </c>
    </row>
    <row r="15" spans="1:20" ht="18.95" customHeight="1" x14ac:dyDescent="0.2">
      <c r="B15" s="2" t="s">
        <v>78</v>
      </c>
      <c r="C15" s="1">
        <v>0.1</v>
      </c>
      <c r="D15" s="2" t="s">
        <v>65</v>
      </c>
      <c r="E15" s="2">
        <v>3</v>
      </c>
    </row>
    <row r="16" spans="1:20" ht="18.95" customHeight="1" x14ac:dyDescent="0.2">
      <c r="B16" s="2" t="s">
        <v>79</v>
      </c>
      <c r="C16" s="1">
        <v>0</v>
      </c>
      <c r="D16" s="2" t="s">
        <v>63</v>
      </c>
      <c r="E16" s="2">
        <v>3</v>
      </c>
    </row>
    <row r="17" spans="1:5" ht="18.95" customHeight="1" x14ac:dyDescent="0.2">
      <c r="B17" s="2" t="s">
        <v>80</v>
      </c>
      <c r="C17" s="1">
        <v>0.8</v>
      </c>
      <c r="D17" s="2" t="s">
        <v>63</v>
      </c>
      <c r="E17" s="2">
        <v>5</v>
      </c>
    </row>
    <row r="18" spans="1:5" ht="18.95" customHeight="1" x14ac:dyDescent="0.2">
      <c r="C18" s="1"/>
    </row>
    <row r="19" spans="1:5" x14ac:dyDescent="0.2">
      <c r="A19" s="2" t="s">
        <v>81</v>
      </c>
      <c r="C19" s="1"/>
    </row>
    <row r="20" spans="1:5" ht="18.95" customHeight="1" x14ac:dyDescent="0.2">
      <c r="B20" s="2" t="s">
        <v>82</v>
      </c>
      <c r="C20" s="1">
        <v>0.2</v>
      </c>
      <c r="D20" s="2" t="s">
        <v>63</v>
      </c>
      <c r="E20" s="2"/>
    </row>
    <row r="21" spans="1:5" ht="18.95" customHeight="1" x14ac:dyDescent="0.2">
      <c r="B21" s="2" t="s">
        <v>83</v>
      </c>
      <c r="C21" s="1">
        <v>0</v>
      </c>
      <c r="D21" s="2" t="s">
        <v>63</v>
      </c>
      <c r="E21" s="2">
        <v>4</v>
      </c>
    </row>
    <row r="22" spans="1:5" ht="18.95" customHeight="1" x14ac:dyDescent="0.2">
      <c r="B22" s="2" t="s">
        <v>84</v>
      </c>
      <c r="C22" s="1">
        <v>0</v>
      </c>
      <c r="D22" s="2" t="s">
        <v>63</v>
      </c>
      <c r="E22" s="2">
        <v>4</v>
      </c>
    </row>
    <row r="23" spans="1:5" ht="18.95" customHeight="1" x14ac:dyDescent="0.2">
      <c r="B23" s="2" t="s">
        <v>85</v>
      </c>
      <c r="C23" s="1">
        <v>1</v>
      </c>
      <c r="D23" s="2" t="s">
        <v>63</v>
      </c>
      <c r="E23" s="2">
        <v>4</v>
      </c>
    </row>
    <row r="24" spans="1:5" ht="18.95" customHeight="1" x14ac:dyDescent="0.2">
      <c r="B24" s="2" t="s">
        <v>86</v>
      </c>
      <c r="C24" s="1">
        <v>0</v>
      </c>
      <c r="D24" s="2" t="s">
        <v>63</v>
      </c>
      <c r="E24" s="2">
        <v>5</v>
      </c>
    </row>
    <row r="25" spans="1:5" x14ac:dyDescent="0.2">
      <c r="B25" s="2" t="s">
        <v>87</v>
      </c>
      <c r="C25" s="1">
        <v>1</v>
      </c>
      <c r="D25" s="2" t="s">
        <v>63</v>
      </c>
      <c r="E25" s="2">
        <v>5</v>
      </c>
    </row>
    <row r="26" spans="1:5" x14ac:dyDescent="0.2">
      <c r="B26" s="2" t="s">
        <v>88</v>
      </c>
      <c r="C26" s="1">
        <v>1</v>
      </c>
      <c r="D26" s="2" t="s">
        <v>63</v>
      </c>
      <c r="E26" s="2">
        <v>5</v>
      </c>
    </row>
    <row r="27" spans="1:5" x14ac:dyDescent="0.2">
      <c r="B27" s="2" t="s">
        <v>89</v>
      </c>
      <c r="C27" s="1">
        <v>1</v>
      </c>
      <c r="D27" s="2" t="s">
        <v>63</v>
      </c>
      <c r="E27" s="2">
        <v>5</v>
      </c>
    </row>
    <row r="28" spans="1:5" x14ac:dyDescent="0.2">
      <c r="B28" s="2" t="s">
        <v>90</v>
      </c>
      <c r="C28" s="1">
        <v>1</v>
      </c>
      <c r="D28" s="2" t="s">
        <v>63</v>
      </c>
      <c r="E28" s="2">
        <v>5</v>
      </c>
    </row>
    <row r="29" spans="1:5" x14ac:dyDescent="0.2">
      <c r="B29" s="2" t="s">
        <v>91</v>
      </c>
      <c r="C29" s="1">
        <v>1</v>
      </c>
      <c r="D29" s="2" t="s">
        <v>63</v>
      </c>
      <c r="E29" s="2">
        <v>5</v>
      </c>
    </row>
    <row r="30" spans="1:5" ht="18.95" customHeight="1" x14ac:dyDescent="0.2">
      <c r="B30" s="2" t="s">
        <v>92</v>
      </c>
      <c r="C30" s="1">
        <v>1</v>
      </c>
      <c r="D30" s="2" t="s">
        <v>63</v>
      </c>
      <c r="E30" s="2">
        <v>5</v>
      </c>
    </row>
    <row r="31" spans="1:5" x14ac:dyDescent="0.2">
      <c r="B31" s="2" t="s">
        <v>93</v>
      </c>
      <c r="C31" s="1">
        <v>0</v>
      </c>
      <c r="D31" s="2" t="s">
        <v>63</v>
      </c>
      <c r="E31" s="2">
        <v>6</v>
      </c>
    </row>
    <row r="32" spans="1:5" x14ac:dyDescent="0.2">
      <c r="C32" s="1"/>
    </row>
    <row r="33" spans="1:5" x14ac:dyDescent="0.2">
      <c r="A33" s="2" t="s">
        <v>94</v>
      </c>
      <c r="C33" s="1"/>
    </row>
    <row r="34" spans="1:5" x14ac:dyDescent="0.2">
      <c r="B34" s="2" t="s">
        <v>95</v>
      </c>
      <c r="C34" s="1">
        <v>0.2</v>
      </c>
      <c r="D34" s="2" t="s">
        <v>63</v>
      </c>
      <c r="E34" s="2">
        <v>4</v>
      </c>
    </row>
    <row r="35" spans="1:5" x14ac:dyDescent="0.2">
      <c r="B35" s="2" t="s">
        <v>96</v>
      </c>
      <c r="C35" s="1">
        <v>0</v>
      </c>
      <c r="D35" s="2" t="s">
        <v>63</v>
      </c>
      <c r="E35" s="2">
        <v>5</v>
      </c>
    </row>
    <row r="36" spans="1:5" ht="18.95" customHeight="1" x14ac:dyDescent="0.2">
      <c r="B36" s="2" t="s">
        <v>97</v>
      </c>
      <c r="C36" s="1"/>
      <c r="D36" s="2" t="s">
        <v>98</v>
      </c>
      <c r="E36" s="2">
        <v>5</v>
      </c>
    </row>
    <row r="37" spans="1:5" x14ac:dyDescent="0.2">
      <c r="B37" s="2" t="s">
        <v>99</v>
      </c>
      <c r="C37" s="1"/>
      <c r="D37" s="2" t="s">
        <v>100</v>
      </c>
      <c r="E37" s="2">
        <v>4</v>
      </c>
    </row>
    <row r="38" spans="1:5" ht="18.95" customHeight="1" x14ac:dyDescent="0.2">
      <c r="B38" s="2" t="s">
        <v>101</v>
      </c>
      <c r="C38" s="1">
        <v>0</v>
      </c>
      <c r="D38" s="2" t="s">
        <v>63</v>
      </c>
      <c r="E38" s="2">
        <v>5</v>
      </c>
    </row>
    <row r="39" spans="1:5" ht="18.95" customHeight="1" x14ac:dyDescent="0.2">
      <c r="C39" s="1"/>
    </row>
    <row r="40" spans="1:5" x14ac:dyDescent="0.2">
      <c r="A40" s="2" t="s">
        <v>102</v>
      </c>
      <c r="C40" s="1"/>
    </row>
    <row r="41" spans="1:5" x14ac:dyDescent="0.2">
      <c r="B41" s="2" t="s">
        <v>103</v>
      </c>
      <c r="C41" s="1">
        <v>0</v>
      </c>
      <c r="D41" s="2" t="s">
        <v>63</v>
      </c>
      <c r="E41" s="2">
        <v>4</v>
      </c>
    </row>
    <row r="42" spans="1:5" x14ac:dyDescent="0.2">
      <c r="B42" s="2" t="s">
        <v>104</v>
      </c>
      <c r="C42" s="1">
        <v>0</v>
      </c>
      <c r="D42" s="2" t="s">
        <v>63</v>
      </c>
      <c r="E42" s="2">
        <v>4</v>
      </c>
    </row>
    <row r="43" spans="1:5" ht="18.95" customHeight="1" x14ac:dyDescent="0.2">
      <c r="B43" s="2" t="s">
        <v>105</v>
      </c>
      <c r="C43" s="1">
        <v>0</v>
      </c>
      <c r="D43" s="2" t="s">
        <v>98</v>
      </c>
      <c r="E43" s="2">
        <v>4</v>
      </c>
    </row>
    <row r="44" spans="1:5" ht="18.95" customHeight="1" x14ac:dyDescent="0.2">
      <c r="C44" s="1"/>
    </row>
    <row r="45" spans="1:5" x14ac:dyDescent="0.2">
      <c r="A45" t="s">
        <v>106</v>
      </c>
      <c r="C45" s="1"/>
    </row>
    <row r="46" spans="1:5" x14ac:dyDescent="0.2">
      <c r="B46" s="2" t="s">
        <v>107</v>
      </c>
      <c r="C46" s="1">
        <v>0</v>
      </c>
      <c r="D46" s="2" t="s">
        <v>69</v>
      </c>
      <c r="E46" s="2">
        <v>2</v>
      </c>
    </row>
    <row r="47" spans="1:5" ht="18.95" customHeight="1" x14ac:dyDescent="0.2">
      <c r="B47" s="2" t="s">
        <v>108</v>
      </c>
      <c r="C47" s="1">
        <v>0</v>
      </c>
      <c r="D47" s="2" t="s">
        <v>69</v>
      </c>
      <c r="E47" s="2">
        <v>4</v>
      </c>
    </row>
    <row r="48" spans="1:5" ht="18.95" customHeight="1" x14ac:dyDescent="0.2">
      <c r="B48" s="2" t="s">
        <v>109</v>
      </c>
      <c r="C48" s="1">
        <v>0</v>
      </c>
      <c r="D48" s="2" t="s">
        <v>69</v>
      </c>
      <c r="E48" s="2">
        <v>4</v>
      </c>
    </row>
    <row r="49" spans="1:5" ht="18.95" customHeight="1" x14ac:dyDescent="0.2">
      <c r="B49" s="2" t="s">
        <v>110</v>
      </c>
      <c r="C49" s="1">
        <v>0</v>
      </c>
      <c r="D49" s="2" t="s">
        <v>69</v>
      </c>
      <c r="E49" s="2">
        <v>4</v>
      </c>
    </row>
    <row r="50" spans="1:5" ht="18.95" customHeight="1" x14ac:dyDescent="0.2">
      <c r="B50" s="2" t="s">
        <v>111</v>
      </c>
      <c r="C50" s="1">
        <v>0</v>
      </c>
      <c r="D50" s="2" t="s">
        <v>69</v>
      </c>
      <c r="E50" s="2">
        <v>4</v>
      </c>
    </row>
    <row r="51" spans="1:5" ht="18.95" customHeight="1" x14ac:dyDescent="0.2">
      <c r="B51" s="2" t="s">
        <v>112</v>
      </c>
      <c r="C51" s="1">
        <v>0</v>
      </c>
      <c r="D51" s="2" t="s">
        <v>69</v>
      </c>
      <c r="E51" s="2">
        <v>4</v>
      </c>
    </row>
    <row r="52" spans="1:5" ht="18.95" customHeight="1" x14ac:dyDescent="0.2">
      <c r="B52" s="2" t="s">
        <v>113</v>
      </c>
      <c r="C52" s="1">
        <v>0</v>
      </c>
      <c r="D52" s="2" t="s">
        <v>69</v>
      </c>
      <c r="E52" s="2">
        <v>4</v>
      </c>
    </row>
    <row r="53" spans="1:5" x14ac:dyDescent="0.2">
      <c r="B53" s="2" t="s">
        <v>114</v>
      </c>
      <c r="C53" s="1">
        <v>0</v>
      </c>
      <c r="D53" s="2" t="s">
        <v>69</v>
      </c>
      <c r="E53" s="2">
        <v>4</v>
      </c>
    </row>
    <row r="54" spans="1:5" x14ac:dyDescent="0.2">
      <c r="B54" s="2" t="s">
        <v>115</v>
      </c>
      <c r="C54" s="1">
        <v>0</v>
      </c>
      <c r="D54" s="2" t="s">
        <v>69</v>
      </c>
      <c r="E54" s="2">
        <v>4</v>
      </c>
    </row>
    <row r="55" spans="1:5" ht="18.95" customHeight="1" x14ac:dyDescent="0.2">
      <c r="A55" s="2"/>
      <c r="B55" s="2" t="s">
        <v>116</v>
      </c>
      <c r="C55" s="1">
        <v>0</v>
      </c>
      <c r="D55" s="2" t="s">
        <v>69</v>
      </c>
      <c r="E55" s="2">
        <v>4</v>
      </c>
    </row>
    <row r="56" spans="1:5" ht="18.95" customHeight="1" x14ac:dyDescent="0.2">
      <c r="A56" s="2"/>
      <c r="B56" s="2" t="s">
        <v>117</v>
      </c>
      <c r="C56" s="1">
        <v>0</v>
      </c>
      <c r="D56" s="2" t="s">
        <v>69</v>
      </c>
      <c r="E56" s="2">
        <v>4</v>
      </c>
    </row>
    <row r="57" spans="1:5" ht="18.95" customHeight="1" x14ac:dyDescent="0.2">
      <c r="A57" s="2" t="s">
        <v>118</v>
      </c>
      <c r="C57" s="1"/>
    </row>
    <row r="58" spans="1:5" ht="18.95" customHeight="1" x14ac:dyDescent="0.2">
      <c r="A58" s="2"/>
      <c r="B58" s="2" t="s">
        <v>119</v>
      </c>
      <c r="C58" s="1">
        <v>0</v>
      </c>
      <c r="D58" s="2" t="s">
        <v>120</v>
      </c>
      <c r="E58" s="2">
        <v>3</v>
      </c>
    </row>
    <row r="59" spans="1:5" ht="18.95" customHeight="1" x14ac:dyDescent="0.2">
      <c r="A59" s="2"/>
      <c r="B59" s="2" t="s">
        <v>121</v>
      </c>
      <c r="C59" s="1">
        <v>0</v>
      </c>
      <c r="D59" s="2" t="s">
        <v>63</v>
      </c>
      <c r="E59" s="2">
        <v>4</v>
      </c>
    </row>
    <row r="60" spans="1:5" ht="18.95" customHeight="1" x14ac:dyDescent="0.2">
      <c r="B60" s="2" t="s">
        <v>122</v>
      </c>
      <c r="C60" s="1">
        <v>0</v>
      </c>
      <c r="D60" s="2" t="s">
        <v>63</v>
      </c>
      <c r="E60" s="2">
        <v>3</v>
      </c>
    </row>
    <row r="61" spans="1:5" ht="18.95" customHeight="1" x14ac:dyDescent="0.2">
      <c r="B61" s="2" t="s">
        <v>123</v>
      </c>
      <c r="C61" s="1">
        <v>0</v>
      </c>
      <c r="D61" s="2" t="s">
        <v>124</v>
      </c>
      <c r="E61" s="2">
        <v>3</v>
      </c>
    </row>
    <row r="62" spans="1:5" ht="18.95" customHeight="1" x14ac:dyDescent="0.2">
      <c r="B62" s="2" t="s">
        <v>125</v>
      </c>
      <c r="C62" s="1">
        <v>0</v>
      </c>
      <c r="D62" s="2" t="s">
        <v>98</v>
      </c>
      <c r="E62" s="2">
        <v>2</v>
      </c>
    </row>
    <row r="63" spans="1:5" ht="18.95" customHeight="1" x14ac:dyDescent="0.2">
      <c r="B63" s="2" t="s">
        <v>126</v>
      </c>
      <c r="C63" s="1">
        <v>0</v>
      </c>
      <c r="D63" s="2" t="s">
        <v>124</v>
      </c>
      <c r="E63" s="2">
        <v>4</v>
      </c>
    </row>
    <row r="64" spans="1:5" ht="18.95" customHeight="1" x14ac:dyDescent="0.2">
      <c r="B64" s="2" t="s">
        <v>127</v>
      </c>
      <c r="C64" s="1">
        <v>0</v>
      </c>
      <c r="D64" s="2" t="s">
        <v>124</v>
      </c>
      <c r="E64" s="2">
        <v>4</v>
      </c>
    </row>
    <row r="65" spans="1:5" ht="18.95" customHeight="1" x14ac:dyDescent="0.2">
      <c r="B65" s="2" t="s">
        <v>128</v>
      </c>
      <c r="C65" s="1">
        <v>0</v>
      </c>
      <c r="D65" s="2" t="s">
        <v>124</v>
      </c>
      <c r="E65" s="2">
        <v>4</v>
      </c>
    </row>
    <row r="66" spans="1:5" ht="18.95" customHeight="1" x14ac:dyDescent="0.2">
      <c r="C66" s="1"/>
    </row>
    <row r="67" spans="1:5" x14ac:dyDescent="0.2">
      <c r="A67" s="2" t="s">
        <v>129</v>
      </c>
      <c r="C67" s="1"/>
    </row>
    <row r="68" spans="1:5" x14ac:dyDescent="0.2">
      <c r="B68" s="2" t="s">
        <v>130</v>
      </c>
      <c r="C68" s="1">
        <v>1</v>
      </c>
      <c r="D68" s="2" t="s">
        <v>124</v>
      </c>
      <c r="E68" s="2">
        <v>2</v>
      </c>
    </row>
    <row r="69" spans="1:5" x14ac:dyDescent="0.2">
      <c r="B69" s="2" t="s">
        <v>131</v>
      </c>
      <c r="C69" s="1">
        <v>1</v>
      </c>
      <c r="D69" s="2" t="s">
        <v>124</v>
      </c>
      <c r="E69" s="2">
        <v>2</v>
      </c>
    </row>
    <row r="70" spans="1:5" x14ac:dyDescent="0.2">
      <c r="B70" s="2" t="s">
        <v>132</v>
      </c>
      <c r="C70" s="1">
        <v>1</v>
      </c>
      <c r="D70" s="2" t="s">
        <v>124</v>
      </c>
      <c r="E70" s="2">
        <v>2</v>
      </c>
    </row>
    <row r="71" spans="1:5" ht="18.95" customHeight="1" x14ac:dyDescent="0.2">
      <c r="B71" s="2" t="s">
        <v>133</v>
      </c>
      <c r="C71" s="1">
        <v>1</v>
      </c>
      <c r="D71" s="2" t="s">
        <v>124</v>
      </c>
      <c r="E71" s="2">
        <v>2</v>
      </c>
    </row>
    <row r="72" spans="1:5" ht="18.95" customHeight="1" x14ac:dyDescent="0.2">
      <c r="C72" s="1"/>
    </row>
    <row r="73" spans="1:5" x14ac:dyDescent="0.2">
      <c r="A73" s="2" t="s">
        <v>134</v>
      </c>
      <c r="C73" s="1"/>
    </row>
    <row r="74" spans="1:5" x14ac:dyDescent="0.2">
      <c r="B74" s="2" t="s">
        <v>135</v>
      </c>
      <c r="C74" s="1">
        <v>0</v>
      </c>
      <c r="D74" s="2" t="s">
        <v>65</v>
      </c>
      <c r="E74" s="2">
        <v>3</v>
      </c>
    </row>
    <row r="75" spans="1:5" x14ac:dyDescent="0.2">
      <c r="B75" s="2" t="s">
        <v>136</v>
      </c>
      <c r="C75" s="1">
        <v>0</v>
      </c>
      <c r="D75" s="2" t="s">
        <v>65</v>
      </c>
      <c r="E75" s="2">
        <v>4</v>
      </c>
    </row>
    <row r="76" spans="1:5" ht="18.95" customHeight="1" x14ac:dyDescent="0.2">
      <c r="B76" s="2" t="s">
        <v>137</v>
      </c>
      <c r="C76" s="1">
        <v>0</v>
      </c>
      <c r="D76" s="2" t="s">
        <v>65</v>
      </c>
      <c r="E76" s="2">
        <v>5</v>
      </c>
    </row>
    <row r="77" spans="1:5" x14ac:dyDescent="0.2">
      <c r="B77" s="2" t="s">
        <v>138</v>
      </c>
      <c r="C77" s="1">
        <v>0</v>
      </c>
      <c r="D77" s="2" t="s">
        <v>98</v>
      </c>
      <c r="E77" s="2">
        <v>4</v>
      </c>
    </row>
    <row r="78" spans="1:5" x14ac:dyDescent="0.2">
      <c r="C78" s="1"/>
    </row>
    <row r="79" spans="1:5" x14ac:dyDescent="0.2">
      <c r="A79" s="2" t="s">
        <v>139</v>
      </c>
      <c r="C79" s="1"/>
    </row>
    <row r="80" spans="1:5" x14ac:dyDescent="0.2">
      <c r="B80" s="2" t="s">
        <v>140</v>
      </c>
      <c r="C80" s="1">
        <v>0</v>
      </c>
      <c r="D80" s="2" t="s">
        <v>98</v>
      </c>
      <c r="E80" s="2">
        <v>4</v>
      </c>
    </row>
    <row r="81" spans="1:5" x14ac:dyDescent="0.2">
      <c r="B81" s="2" t="s">
        <v>141</v>
      </c>
      <c r="C81" s="1">
        <v>0</v>
      </c>
      <c r="D81" s="2" t="s">
        <v>98</v>
      </c>
      <c r="E81" s="2">
        <v>4</v>
      </c>
    </row>
    <row r="82" spans="1:5" ht="18.95" customHeight="1" x14ac:dyDescent="0.2">
      <c r="B82" s="2" t="s">
        <v>142</v>
      </c>
      <c r="C82" s="1">
        <v>0</v>
      </c>
      <c r="D82" s="2" t="s">
        <v>98</v>
      </c>
      <c r="E82" s="2">
        <v>4</v>
      </c>
    </row>
    <row r="83" spans="1:5" ht="18.95" customHeight="1" x14ac:dyDescent="0.2">
      <c r="B83" s="2" t="s">
        <v>143</v>
      </c>
      <c r="C83" s="1">
        <v>0</v>
      </c>
      <c r="D83" s="2" t="s">
        <v>98</v>
      </c>
      <c r="E83" s="2">
        <v>4</v>
      </c>
    </row>
    <row r="84" spans="1:5" ht="18.95" customHeight="1" x14ac:dyDescent="0.2">
      <c r="B84" s="2" t="s">
        <v>144</v>
      </c>
      <c r="C84" s="1">
        <v>0</v>
      </c>
      <c r="D84" s="2" t="s">
        <v>98</v>
      </c>
      <c r="E84" s="2">
        <v>4</v>
      </c>
    </row>
    <row r="85" spans="1:5" ht="18.95" customHeight="1" x14ac:dyDescent="0.2">
      <c r="B85" s="2" t="s">
        <v>145</v>
      </c>
      <c r="C85" s="1">
        <v>0</v>
      </c>
      <c r="D85" s="2" t="s">
        <v>98</v>
      </c>
      <c r="E85" s="2">
        <v>4</v>
      </c>
    </row>
    <row r="86" spans="1:5" ht="18.95" customHeight="1" x14ac:dyDescent="0.2">
      <c r="B86" s="2"/>
      <c r="C86" s="1"/>
    </row>
    <row r="87" spans="1:5" x14ac:dyDescent="0.2">
      <c r="A87" s="2" t="s">
        <v>146</v>
      </c>
      <c r="C87" s="1"/>
    </row>
    <row r="88" spans="1:5" x14ac:dyDescent="0.2">
      <c r="B88" s="2" t="s">
        <v>147</v>
      </c>
      <c r="C88" s="1">
        <v>0</v>
      </c>
      <c r="D88" s="2" t="s">
        <v>63</v>
      </c>
      <c r="E88" s="2">
        <v>5</v>
      </c>
    </row>
    <row r="89" spans="1:5" x14ac:dyDescent="0.2">
      <c r="B89" s="2" t="s">
        <v>148</v>
      </c>
      <c r="C89" s="1">
        <v>0</v>
      </c>
      <c r="D89" s="2" t="s">
        <v>63</v>
      </c>
      <c r="E89" s="2">
        <v>5</v>
      </c>
    </row>
    <row r="90" spans="1:5" x14ac:dyDescent="0.2">
      <c r="C90" s="1"/>
    </row>
    <row r="91" spans="1:5" x14ac:dyDescent="0.2">
      <c r="A91" s="2" t="s">
        <v>149</v>
      </c>
      <c r="C91" s="1"/>
    </row>
    <row r="92" spans="1:5" x14ac:dyDescent="0.2">
      <c r="B92" s="2" t="s">
        <v>150</v>
      </c>
      <c r="C92" s="1">
        <v>0</v>
      </c>
      <c r="D92" s="2" t="s">
        <v>151</v>
      </c>
      <c r="E92" s="2">
        <v>3</v>
      </c>
    </row>
    <row r="93" spans="1:5" x14ac:dyDescent="0.2">
      <c r="B93" s="2" t="s">
        <v>152</v>
      </c>
      <c r="C93" s="1">
        <v>0</v>
      </c>
      <c r="D93" s="2" t="s">
        <v>153</v>
      </c>
      <c r="E93" s="2">
        <v>3</v>
      </c>
    </row>
    <row r="94" spans="1:5" x14ac:dyDescent="0.2">
      <c r="B94" s="2" t="s">
        <v>154</v>
      </c>
      <c r="C94" s="1">
        <v>0</v>
      </c>
      <c r="D94" s="2" t="s">
        <v>153</v>
      </c>
      <c r="E94" s="2">
        <v>3</v>
      </c>
    </row>
    <row r="95" spans="1:5" x14ac:dyDescent="0.2">
      <c r="C95" s="1"/>
    </row>
    <row r="96" spans="1:5" x14ac:dyDescent="0.2">
      <c r="A96" s="2" t="s">
        <v>155</v>
      </c>
      <c r="C96" s="1"/>
    </row>
    <row r="97" spans="2:5" x14ac:dyDescent="0.2">
      <c r="B97" s="2" t="s">
        <v>156</v>
      </c>
      <c r="C97" s="1">
        <v>0</v>
      </c>
      <c r="D97" s="2" t="s">
        <v>153</v>
      </c>
      <c r="E97" s="2">
        <v>3</v>
      </c>
    </row>
    <row r="98" spans="2:5" x14ac:dyDescent="0.2">
      <c r="B98" s="2" t="s">
        <v>157</v>
      </c>
      <c r="C98" s="1">
        <v>0</v>
      </c>
      <c r="D98" s="2" t="s">
        <v>153</v>
      </c>
      <c r="E98" s="2">
        <v>4</v>
      </c>
    </row>
    <row r="99" spans="2:5" x14ac:dyDescent="0.2">
      <c r="B99" s="2" t="s">
        <v>158</v>
      </c>
      <c r="C99" s="1">
        <v>0</v>
      </c>
      <c r="D99" s="2" t="s">
        <v>153</v>
      </c>
      <c r="E99" s="2">
        <v>4</v>
      </c>
    </row>
    <row r="100" spans="2:5" x14ac:dyDescent="0.2">
      <c r="C100" s="1"/>
    </row>
    <row r="101" spans="2:5" x14ac:dyDescent="0.2">
      <c r="C101" s="1"/>
    </row>
    <row r="102" spans="2:5" x14ac:dyDescent="0.2">
      <c r="C102" s="1"/>
    </row>
    <row r="103" spans="2:5" x14ac:dyDescent="0.2">
      <c r="C103" s="1"/>
    </row>
    <row r="104" spans="2:5" x14ac:dyDescent="0.2">
      <c r="C104" s="1"/>
    </row>
    <row r="105" spans="2:5" x14ac:dyDescent="0.2">
      <c r="C105" s="1"/>
    </row>
    <row r="106" spans="2:5" x14ac:dyDescent="0.2">
      <c r="C106" s="1"/>
    </row>
    <row r="107" spans="2:5" x14ac:dyDescent="0.2">
      <c r="C107" s="1"/>
    </row>
    <row r="108" spans="2:5" x14ac:dyDescent="0.2">
      <c r="C108" s="1"/>
    </row>
    <row r="109" spans="2:5" x14ac:dyDescent="0.2">
      <c r="C109" s="1"/>
    </row>
    <row r="110" spans="2:5" x14ac:dyDescent="0.2">
      <c r="C110" s="1"/>
    </row>
    <row r="111" spans="2:5" x14ac:dyDescent="0.2">
      <c r="C111" s="1"/>
    </row>
    <row r="112" spans="2:5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</sheetData>
  <phoneticPr fontId="16" type="noConversion"/>
  <conditionalFormatting sqref="E2:E94">
    <cfRule type="colorScale" priority="3">
      <colorScale>
        <cfvo type="min"/>
        <cfvo type="max"/>
        <color rgb="FFFAEA61"/>
        <color rgb="FFFFFFFF"/>
      </colorScale>
    </cfRule>
  </conditionalFormatting>
  <conditionalFormatting sqref="E3:E247">
    <cfRule type="colorScale" priority="2">
      <colorScale>
        <cfvo type="min"/>
        <cfvo type="max"/>
        <color rgb="FFFAEA61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EF7B-A25B-4F48-A14F-3741115D5F34}">
  <sheetPr codeName="Sheet2">
    <outlinePr summaryBelow="0" summaryRight="0"/>
  </sheetPr>
  <dimension ref="A1:G37"/>
  <sheetViews>
    <sheetView workbookViewId="0">
      <selection activeCell="E27" sqref="E27"/>
    </sheetView>
  </sheetViews>
  <sheetFormatPr defaultColWidth="14" defaultRowHeight="12.75" x14ac:dyDescent="0.2"/>
  <cols>
    <col min="2" max="2" width="26" customWidth="1"/>
    <col min="3" max="3" width="29" customWidth="1"/>
  </cols>
  <sheetData>
    <row r="1" spans="1:3" x14ac:dyDescent="0.2">
      <c r="A1" s="2" t="s">
        <v>161</v>
      </c>
    </row>
    <row r="2" spans="1:3" ht="18.95" customHeight="1" x14ac:dyDescent="0.2">
      <c r="B2" s="2" t="s">
        <v>162</v>
      </c>
      <c r="C2" s="1"/>
    </row>
    <row r="3" spans="1:3" ht="18.95" customHeight="1" x14ac:dyDescent="0.2">
      <c r="B3" s="8" t="s">
        <v>163</v>
      </c>
      <c r="C3" s="1"/>
    </row>
    <row r="4" spans="1:3" ht="18.95" customHeight="1" x14ac:dyDescent="0.2">
      <c r="B4" s="2" t="s">
        <v>164</v>
      </c>
    </row>
    <row r="5" spans="1:3" ht="18.95" customHeight="1" x14ac:dyDescent="0.2">
      <c r="B5" s="2" t="s">
        <v>165</v>
      </c>
      <c r="C5" s="1"/>
    </row>
    <row r="6" spans="1:3" ht="18.95" customHeight="1" x14ac:dyDescent="0.2">
      <c r="B6" s="2" t="s">
        <v>146</v>
      </c>
      <c r="C6" s="1"/>
    </row>
    <row r="7" spans="1:3" ht="18.95" customHeight="1" x14ac:dyDescent="0.2">
      <c r="B7" s="2" t="s">
        <v>166</v>
      </c>
      <c r="C7" s="1"/>
    </row>
    <row r="8" spans="1:3" ht="18.95" customHeight="1" x14ac:dyDescent="0.2">
      <c r="B8" s="2" t="s">
        <v>167</v>
      </c>
      <c r="C8" s="1"/>
    </row>
    <row r="9" spans="1:3" ht="18.95" customHeight="1" x14ac:dyDescent="0.2">
      <c r="B9" s="2" t="s">
        <v>168</v>
      </c>
      <c r="C9" s="1"/>
    </row>
    <row r="10" spans="1:3" ht="18.95" customHeight="1" x14ac:dyDescent="0.2">
      <c r="B10" s="2" t="s">
        <v>169</v>
      </c>
    </row>
    <row r="11" spans="1:3" ht="18.95" customHeight="1" x14ac:dyDescent="0.2"/>
    <row r="12" spans="1:3" x14ac:dyDescent="0.2">
      <c r="A12" s="2" t="s">
        <v>170</v>
      </c>
    </row>
    <row r="13" spans="1:3" x14ac:dyDescent="0.2">
      <c r="A13" s="2"/>
    </row>
    <row r="15" spans="1:3" x14ac:dyDescent="0.2">
      <c r="B15" s="2"/>
    </row>
    <row r="21" spans="1:7" ht="25.5" x14ac:dyDescent="0.2">
      <c r="A21" s="10" t="s">
        <v>32</v>
      </c>
      <c r="B21" s="11" t="s">
        <v>33</v>
      </c>
      <c r="C21" s="10" t="s">
        <v>34</v>
      </c>
      <c r="D21" s="10" t="s">
        <v>28</v>
      </c>
      <c r="E21" s="10" t="s">
        <v>29</v>
      </c>
      <c r="F21" s="10" t="s">
        <v>30</v>
      </c>
      <c r="G21" s="10" t="s">
        <v>31</v>
      </c>
    </row>
    <row r="22" spans="1:7" ht="14.25" x14ac:dyDescent="0.2">
      <c r="A22" s="9" t="s">
        <v>14</v>
      </c>
      <c r="B22" s="9" t="s">
        <v>15</v>
      </c>
      <c r="C22" s="9" t="s">
        <v>16</v>
      </c>
      <c r="D22" s="9" t="s">
        <v>17</v>
      </c>
      <c r="E22" s="9" t="s">
        <v>18</v>
      </c>
      <c r="F22" s="9" t="s">
        <v>19</v>
      </c>
      <c r="G22" s="9" t="s">
        <v>20</v>
      </c>
    </row>
    <row r="23" spans="1:7" ht="14.25" x14ac:dyDescent="0.2">
      <c r="A23" s="7" t="s">
        <v>6</v>
      </c>
      <c r="B23" s="7" t="s">
        <v>0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</row>
    <row r="24" spans="1:7" ht="14.25" x14ac:dyDescent="0.2">
      <c r="A24" s="9" t="s">
        <v>40</v>
      </c>
      <c r="B24" s="9" t="s">
        <v>35</v>
      </c>
      <c r="C24" s="9" t="s">
        <v>36</v>
      </c>
      <c r="D24" s="9" t="s">
        <v>37</v>
      </c>
      <c r="E24" s="9" t="s">
        <v>9</v>
      </c>
      <c r="F24" s="9" t="s">
        <v>38</v>
      </c>
      <c r="G24" s="9" t="s">
        <v>39</v>
      </c>
    </row>
    <row r="25" spans="1:7" ht="14.25" x14ac:dyDescent="0.2">
      <c r="A25" s="7" t="s">
        <v>27</v>
      </c>
      <c r="B25" s="7" t="s">
        <v>21</v>
      </c>
      <c r="C25" s="7" t="s">
        <v>22</v>
      </c>
      <c r="D25" s="7" t="s">
        <v>23</v>
      </c>
      <c r="E25" s="7" t="s">
        <v>24</v>
      </c>
      <c r="F25" s="7" t="s">
        <v>25</v>
      </c>
      <c r="G25" s="7" t="s">
        <v>26</v>
      </c>
    </row>
    <row r="26" spans="1:7" ht="14.25" x14ac:dyDescent="0.2">
      <c r="A26" s="9" t="s">
        <v>10</v>
      </c>
      <c r="B26" s="9" t="s">
        <v>11</v>
      </c>
      <c r="C26" s="9" t="s">
        <v>12</v>
      </c>
      <c r="D26" s="9" t="s">
        <v>13</v>
      </c>
      <c r="E26" s="9" t="s">
        <v>7</v>
      </c>
      <c r="F26" s="9" t="s">
        <v>8</v>
      </c>
      <c r="G26" s="9" t="s">
        <v>9</v>
      </c>
    </row>
    <row r="27" spans="1:7" ht="14.25" x14ac:dyDescent="0.2">
      <c r="A27" s="7" t="s">
        <v>48</v>
      </c>
      <c r="B27" s="7" t="s">
        <v>49</v>
      </c>
      <c r="C27" s="7" t="s">
        <v>50</v>
      </c>
      <c r="D27" s="7" t="s">
        <v>51</v>
      </c>
      <c r="E27" s="7" t="s">
        <v>52</v>
      </c>
      <c r="F27" s="7" t="s">
        <v>53</v>
      </c>
      <c r="G27" s="7" t="s">
        <v>47</v>
      </c>
    </row>
    <row r="28" spans="1:7" ht="14.25" x14ac:dyDescent="0.2">
      <c r="A28" s="9" t="s">
        <v>45</v>
      </c>
      <c r="B28" s="9" t="s">
        <v>46</v>
      </c>
      <c r="C28" s="9" t="s">
        <v>41</v>
      </c>
      <c r="D28" s="9" t="s">
        <v>42</v>
      </c>
      <c r="E28" s="9" t="s">
        <v>43</v>
      </c>
      <c r="F28" s="9" t="s">
        <v>44</v>
      </c>
      <c r="G28" s="9" t="s">
        <v>7</v>
      </c>
    </row>
    <row r="31" spans="1:7" ht="13.5" x14ac:dyDescent="0.2">
      <c r="B31" s="5">
        <v>32000</v>
      </c>
      <c r="C31" s="5">
        <v>640</v>
      </c>
      <c r="D31" s="5">
        <v>14000</v>
      </c>
      <c r="E31" s="5">
        <v>9600</v>
      </c>
      <c r="F31" s="5">
        <v>19000</v>
      </c>
      <c r="G31" s="5">
        <v>0</v>
      </c>
    </row>
    <row r="32" spans="1:7" ht="13.5" x14ac:dyDescent="0.2">
      <c r="B32" s="5">
        <v>96000</v>
      </c>
      <c r="C32" s="5">
        <v>1900</v>
      </c>
      <c r="D32" s="5">
        <v>43000</v>
      </c>
      <c r="E32" s="5">
        <v>29000</v>
      </c>
      <c r="F32" s="5">
        <v>58000</v>
      </c>
      <c r="G32" s="5">
        <v>800</v>
      </c>
    </row>
    <row r="33" spans="2:7" ht="13.5" x14ac:dyDescent="0.2">
      <c r="B33" s="5">
        <v>290000</v>
      </c>
      <c r="C33" s="5">
        <v>5800</v>
      </c>
      <c r="D33" s="5">
        <v>130000</v>
      </c>
      <c r="E33" s="5">
        <v>86000</v>
      </c>
      <c r="F33" s="5">
        <v>170000</v>
      </c>
      <c r="G33" s="5">
        <v>4800</v>
      </c>
    </row>
    <row r="34" spans="2:7" ht="13.5" x14ac:dyDescent="0.2">
      <c r="B34" s="5">
        <v>1300000</v>
      </c>
      <c r="C34" s="5">
        <v>17000</v>
      </c>
      <c r="D34" s="5">
        <v>580000</v>
      </c>
      <c r="E34" s="5">
        <v>390000</v>
      </c>
      <c r="F34" s="5">
        <v>780000</v>
      </c>
      <c r="G34" s="5">
        <v>22000</v>
      </c>
    </row>
    <row r="35" spans="2:7" ht="13.5" x14ac:dyDescent="0.2">
      <c r="B35" s="5">
        <v>3900000</v>
      </c>
      <c r="C35" s="5">
        <v>52000</v>
      </c>
      <c r="D35" s="5">
        <v>1700000</v>
      </c>
      <c r="E35" s="5">
        <v>1200000</v>
      </c>
      <c r="F35" s="5">
        <v>2300000</v>
      </c>
      <c r="G35" s="5">
        <v>86000</v>
      </c>
    </row>
    <row r="36" spans="2:7" ht="13.5" x14ac:dyDescent="0.2">
      <c r="B36" s="5">
        <v>12000000</v>
      </c>
      <c r="C36" s="5">
        <v>160000</v>
      </c>
      <c r="D36" s="5">
        <v>5200000</v>
      </c>
      <c r="E36" s="5">
        <v>3500000</v>
      </c>
      <c r="F36" s="5">
        <v>7000000</v>
      </c>
      <c r="G36" s="5">
        <v>320000</v>
      </c>
    </row>
    <row r="37" spans="2:7" ht="13.5" x14ac:dyDescent="0.2">
      <c r="B37" s="5">
        <v>35000000</v>
      </c>
      <c r="C37" s="5">
        <v>470000</v>
      </c>
      <c r="D37" s="5">
        <v>16000000</v>
      </c>
      <c r="E37" s="5">
        <v>10000000</v>
      </c>
      <c r="F37" s="5">
        <v>21000000</v>
      </c>
      <c r="G37" s="5">
        <v>1200000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C183-CA9F-4B9A-8A91-7946F3411CED}">
  <sheetPr codeName="Sheet3">
    <outlinePr summaryBelow="0" summaryRight="0"/>
  </sheetPr>
  <dimension ref="A1:T179"/>
  <sheetViews>
    <sheetView tabSelected="1" topLeftCell="A14" workbookViewId="0">
      <selection activeCell="L19" sqref="L19"/>
    </sheetView>
  </sheetViews>
  <sheetFormatPr defaultColWidth="14" defaultRowHeight="12.75" x14ac:dyDescent="0.2"/>
  <cols>
    <col min="2" max="2" width="19" customWidth="1"/>
    <col min="3" max="3" width="20" customWidth="1"/>
    <col min="4" max="4" width="14" customWidth="1"/>
    <col min="5" max="6" width="8" customWidth="1"/>
    <col min="7" max="13" width="14" customWidth="1"/>
    <col min="14" max="15" width="15" customWidth="1"/>
    <col min="18" max="18" width="16.140625" customWidth="1"/>
    <col min="22" max="22" width="21" bestFit="1" customWidth="1"/>
    <col min="23" max="23" width="11.5703125" bestFit="1" customWidth="1"/>
  </cols>
  <sheetData>
    <row r="1" spans="1:20" ht="30" customHeight="1" x14ac:dyDescent="0.2">
      <c r="A1" s="19" t="s">
        <v>171</v>
      </c>
      <c r="B1" s="18"/>
      <c r="C1" s="18"/>
      <c r="D1" s="18"/>
      <c r="E1" s="18"/>
      <c r="F1" s="18" t="s">
        <v>172</v>
      </c>
      <c r="G1" s="18" t="s">
        <v>172</v>
      </c>
      <c r="H1" s="20" t="s">
        <v>173</v>
      </c>
      <c r="I1" s="20" t="s">
        <v>173</v>
      </c>
      <c r="J1" s="20"/>
      <c r="K1" s="18"/>
      <c r="L1" s="18"/>
      <c r="M1" s="18"/>
      <c r="N1" s="36" t="s">
        <v>174</v>
      </c>
      <c r="O1" s="36"/>
      <c r="P1" s="18" t="s">
        <v>175</v>
      </c>
      <c r="Q1" s="18" t="s">
        <v>176</v>
      </c>
      <c r="R1" s="18"/>
      <c r="S1" s="3"/>
      <c r="T1" s="3"/>
    </row>
    <row r="2" spans="1:20" x14ac:dyDescent="0.2">
      <c r="A2" s="18" t="s">
        <v>177</v>
      </c>
      <c r="B2" s="18" t="s">
        <v>178</v>
      </c>
      <c r="C2" s="18" t="s">
        <v>179</v>
      </c>
      <c r="D2" s="18" t="s">
        <v>180</v>
      </c>
      <c r="E2" s="18" t="s">
        <v>118</v>
      </c>
      <c r="F2" s="18" t="s">
        <v>181</v>
      </c>
      <c r="G2" s="18" t="s">
        <v>182</v>
      </c>
      <c r="H2" s="20" t="s">
        <v>183</v>
      </c>
      <c r="I2" s="20" t="s">
        <v>184</v>
      </c>
      <c r="J2" s="20" t="s">
        <v>185</v>
      </c>
      <c r="K2" s="18" t="s">
        <v>186</v>
      </c>
      <c r="L2" s="18" t="s">
        <v>187</v>
      </c>
      <c r="M2" s="18" t="s">
        <v>188</v>
      </c>
      <c r="N2" s="18" t="s">
        <v>189</v>
      </c>
      <c r="O2" s="18" t="s">
        <v>190</v>
      </c>
      <c r="P2" s="18" t="s">
        <v>54</v>
      </c>
      <c r="Q2" s="18" t="s">
        <v>191</v>
      </c>
      <c r="R2" s="18" t="s">
        <v>192</v>
      </c>
      <c r="S2" t="s">
        <v>298</v>
      </c>
      <c r="T2" t="s">
        <v>299</v>
      </c>
    </row>
    <row r="3" spans="1:20" x14ac:dyDescent="0.2">
      <c r="A3" s="21"/>
      <c r="B3" s="21"/>
      <c r="C3" s="21"/>
      <c r="D3" s="21"/>
      <c r="E3" s="21"/>
      <c r="F3" s="21"/>
      <c r="G3" s="21"/>
      <c r="H3" s="22"/>
      <c r="I3" s="22"/>
      <c r="J3" s="22"/>
      <c r="K3" s="21"/>
      <c r="L3" s="21"/>
      <c r="M3" s="21"/>
      <c r="N3" s="21"/>
      <c r="O3" s="21"/>
      <c r="P3" s="21"/>
      <c r="Q3" s="21"/>
      <c r="R3" s="21"/>
    </row>
    <row r="4" spans="1:20" ht="13.5" x14ac:dyDescent="0.2">
      <c r="A4" s="17">
        <v>3</v>
      </c>
      <c r="B4" s="5" t="str">
        <f>VLOOKUP(C4,鱼种重量参数!$A$1:$D$37,4,FALSE)</f>
        <v>丁鱥</v>
      </c>
      <c r="C4" s="16" t="s">
        <v>193</v>
      </c>
      <c r="D4" s="16" t="s">
        <v>194</v>
      </c>
      <c r="E4" s="14">
        <v>1</v>
      </c>
      <c r="F4" s="14">
        <v>28</v>
      </c>
      <c r="G4" s="14">
        <v>46</v>
      </c>
      <c r="H4" s="12">
        <f t="shared" ref="H4:H35" si="0">$K4*POWER(F4, $L4)</f>
        <v>270.00959999999998</v>
      </c>
      <c r="I4" s="12">
        <f t="shared" ref="I4:I35" si="1">$K4*POWER(G4, $L4)</f>
        <v>1197.2328</v>
      </c>
      <c r="J4" s="12">
        <f t="shared" ref="J4:J35" si="2">$K4*(POWER(G4,$L4+1)-POWER($F4,$L4+1))/($L4+1)/($G4-$F4)</f>
        <v>659.89499999999998</v>
      </c>
      <c r="K4" s="6">
        <f>VLOOKUP($C4,鱼种重量参数!$A$1:$F$39,COLUMN(鱼种重量参数!E$1), FALSE)</f>
        <v>1.23E-2</v>
      </c>
      <c r="L4" s="6">
        <f>VLOOKUP($C4,鱼种重量参数!$A$1:$F$39,COLUMN(鱼种重量参数!F$1), FALSE)</f>
        <v>3</v>
      </c>
      <c r="M4" s="14">
        <v>799</v>
      </c>
      <c r="N4" s="14">
        <v>378</v>
      </c>
      <c r="O4" s="15">
        <f>INT(J4*M4/1000)</f>
        <v>527</v>
      </c>
      <c r="P4" s="13">
        <f t="shared" ref="P4:P35" si="3">INT(SUMPRODUCT(($C:$C=$C4)*($A:$A=$A4)*($E:$E=$E4),$O:$O,$N:$N)/SUMPRODUCT(($C:$C=$C4)*($A:$A=$A4)*($E:$E=$E4),$N:$N))</f>
        <v>3704</v>
      </c>
      <c r="Q4" s="14">
        <v>0.5</v>
      </c>
      <c r="R4" s="15">
        <f t="shared" ref="R4:R35" si="4">INT(P4/Q4)</f>
        <v>7408</v>
      </c>
      <c r="S4">
        <f>INT(M4*1.3)</f>
        <v>1038</v>
      </c>
      <c r="T4">
        <f>INT(M4*H4/1000)</f>
        <v>215</v>
      </c>
    </row>
    <row r="5" spans="1:20" ht="13.5" x14ac:dyDescent="0.2">
      <c r="A5" s="17">
        <v>3</v>
      </c>
      <c r="B5" s="5" t="str">
        <f>VLOOKUP(C5,鱼种重量参数!$A$1:$D$37,4,FALSE)</f>
        <v>丁鱥</v>
      </c>
      <c r="C5" s="16" t="s">
        <v>193</v>
      </c>
      <c r="D5" s="16" t="s">
        <v>195</v>
      </c>
      <c r="E5" s="14">
        <v>1</v>
      </c>
      <c r="F5" s="14">
        <v>46</v>
      </c>
      <c r="G5" s="14">
        <v>60</v>
      </c>
      <c r="H5" s="12">
        <f t="shared" si="0"/>
        <v>1197.2328</v>
      </c>
      <c r="I5" s="12">
        <f t="shared" si="1"/>
        <v>2656.8</v>
      </c>
      <c r="J5" s="12">
        <f t="shared" si="2"/>
        <v>1863.1302000000001</v>
      </c>
      <c r="K5" s="6">
        <f>VLOOKUP($C5,鱼种重量参数!$A$1:$F$32,COLUMN(鱼种重量参数!E$1), FALSE)</f>
        <v>1.23E-2</v>
      </c>
      <c r="L5" s="6">
        <f>VLOOKUP($C5,鱼种重量参数!$A$1:$F$39,COLUMN(鱼种重量参数!F$1), FALSE)</f>
        <v>3</v>
      </c>
      <c r="M5" s="14">
        <v>2000</v>
      </c>
      <c r="N5" s="14">
        <v>189</v>
      </c>
      <c r="O5" s="15">
        <f t="shared" ref="O5:O57" si="5">INT(J5*M5/1000)</f>
        <v>3726</v>
      </c>
      <c r="P5" s="13"/>
      <c r="Q5" s="14">
        <v>0.5</v>
      </c>
      <c r="R5" s="15">
        <f t="shared" si="4"/>
        <v>0</v>
      </c>
      <c r="S5">
        <f>INT(M5*1.3)</f>
        <v>2600</v>
      </c>
      <c r="T5">
        <f>INT(M5*H5/1000)</f>
        <v>2394</v>
      </c>
    </row>
    <row r="6" spans="1:20" ht="13.5" x14ac:dyDescent="0.2">
      <c r="A6" s="17">
        <v>3</v>
      </c>
      <c r="B6" s="5" t="str">
        <f>VLOOKUP(C6,鱼种重量参数!$A$1:$D$37,4,FALSE)</f>
        <v>丁鱥</v>
      </c>
      <c r="C6" s="16" t="s">
        <v>193</v>
      </c>
      <c r="D6" s="16" t="s">
        <v>196</v>
      </c>
      <c r="E6" s="14">
        <v>1</v>
      </c>
      <c r="F6" s="14">
        <v>60</v>
      </c>
      <c r="G6" s="14">
        <v>70</v>
      </c>
      <c r="H6" s="12">
        <f t="shared" si="0"/>
        <v>2656.8</v>
      </c>
      <c r="I6" s="12">
        <f t="shared" si="1"/>
        <v>4218.8999999999996</v>
      </c>
      <c r="J6" s="12">
        <f t="shared" si="2"/>
        <v>3397.875</v>
      </c>
      <c r="K6" s="6">
        <f>VLOOKUP($C6,鱼种重量参数!$A$1:$F$32,COLUMN(鱼种重量参数!E$1), FALSE)</f>
        <v>1.23E-2</v>
      </c>
      <c r="L6" s="6">
        <f>VLOOKUP($C6,鱼种重量参数!$A$1:$F$39,COLUMN(鱼种重量参数!F$1), FALSE)</f>
        <v>3</v>
      </c>
      <c r="M6" s="14">
        <v>3000</v>
      </c>
      <c r="N6" s="14">
        <v>94</v>
      </c>
      <c r="O6" s="15">
        <f t="shared" si="5"/>
        <v>10193</v>
      </c>
      <c r="P6" s="13"/>
      <c r="Q6" s="14">
        <v>0.5</v>
      </c>
      <c r="R6" s="15">
        <f t="shared" si="4"/>
        <v>0</v>
      </c>
      <c r="S6">
        <f>INT(M6*1.3)</f>
        <v>3900</v>
      </c>
      <c r="T6">
        <f>INT(M6*H6/1000)</f>
        <v>7970</v>
      </c>
    </row>
    <row r="7" spans="1:20" ht="13.5" x14ac:dyDescent="0.2">
      <c r="A7" s="17">
        <v>3</v>
      </c>
      <c r="B7" s="5" t="str">
        <f>VLOOKUP(C7,鱼种重量参数!$A$1:$D$37,4,FALSE)</f>
        <v>丁鱥</v>
      </c>
      <c r="C7" s="16" t="s">
        <v>193</v>
      </c>
      <c r="D7" s="16" t="s">
        <v>197</v>
      </c>
      <c r="E7" s="14">
        <v>1</v>
      </c>
      <c r="F7" s="14">
        <v>70</v>
      </c>
      <c r="G7" s="14">
        <v>77</v>
      </c>
      <c r="H7" s="12">
        <f t="shared" si="0"/>
        <v>4218.8999999999996</v>
      </c>
      <c r="I7" s="12">
        <f t="shared" si="1"/>
        <v>5615.3559000000005</v>
      </c>
      <c r="J7" s="12">
        <f t="shared" si="2"/>
        <v>4894.9787249999999</v>
      </c>
      <c r="K7" s="6">
        <f>VLOOKUP($C7,鱼种重量参数!$A$1:$F$32,COLUMN(鱼种重量参数!E$1), FALSE)</f>
        <v>1.23E-2</v>
      </c>
      <c r="L7" s="6">
        <f>VLOOKUP($C7,鱼种重量参数!$A$1:$F$39,COLUMN(鱼种重量参数!F$1), FALSE)</f>
        <v>3</v>
      </c>
      <c r="M7" s="14">
        <v>4000</v>
      </c>
      <c r="N7" s="14">
        <v>37</v>
      </c>
      <c r="O7" s="15">
        <f t="shared" si="5"/>
        <v>19579</v>
      </c>
      <c r="P7" s="13"/>
      <c r="Q7" s="14">
        <v>0.5</v>
      </c>
      <c r="R7" s="15">
        <f t="shared" si="4"/>
        <v>0</v>
      </c>
      <c r="S7">
        <f>INT(M7*1.3)</f>
        <v>5200</v>
      </c>
      <c r="T7">
        <f>INT(M7*H7/1000)</f>
        <v>16875</v>
      </c>
    </row>
    <row r="8" spans="1:20" ht="13.5" x14ac:dyDescent="0.2">
      <c r="A8" s="17">
        <v>4</v>
      </c>
      <c r="B8" s="5" t="str">
        <f>VLOOKUP(C8,鱼种重量参数!$A$1:$D$37,4,FALSE)</f>
        <v>金体美鳊</v>
      </c>
      <c r="C8" s="16" t="s">
        <v>198</v>
      </c>
      <c r="D8" s="16" t="s">
        <v>194</v>
      </c>
      <c r="E8" s="14">
        <v>1</v>
      </c>
      <c r="F8" s="14">
        <v>12</v>
      </c>
      <c r="G8" s="14">
        <v>20</v>
      </c>
      <c r="H8" s="12">
        <f t="shared" si="0"/>
        <v>28.526203857619141</v>
      </c>
      <c r="I8" s="12">
        <f t="shared" si="1"/>
        <v>138.27912342353937</v>
      </c>
      <c r="J8" s="12">
        <f t="shared" si="2"/>
        <v>74.060758624063453</v>
      </c>
      <c r="K8" s="6">
        <f>VLOOKUP($C8,鱼种重量参数!$A$1:$F$32,COLUMN(鱼种重量参数!E$1), FALSE)</f>
        <v>1.32E-2</v>
      </c>
      <c r="L8" s="6">
        <f>VLOOKUP($C8,鱼种重量参数!$A$1:$F$39,COLUMN(鱼种重量参数!F$1), FALSE)</f>
        <v>3.09</v>
      </c>
      <c r="M8" s="14">
        <v>7000</v>
      </c>
      <c r="N8" s="14">
        <v>378</v>
      </c>
      <c r="O8" s="15">
        <f t="shared" si="5"/>
        <v>518</v>
      </c>
      <c r="P8" s="13"/>
      <c r="Q8" s="14">
        <v>0.5</v>
      </c>
      <c r="R8" s="15">
        <f t="shared" si="4"/>
        <v>0</v>
      </c>
      <c r="S8">
        <f>INT(M8*1.3)</f>
        <v>9100</v>
      </c>
      <c r="T8">
        <f>INT(M8*H8/1000)</f>
        <v>199</v>
      </c>
    </row>
    <row r="9" spans="1:20" ht="13.5" x14ac:dyDescent="0.2">
      <c r="A9" s="17">
        <v>4</v>
      </c>
      <c r="B9" s="5" t="str">
        <f>VLOOKUP(C9,鱼种重量参数!$A$1:$D$37,4,FALSE)</f>
        <v>金体美鳊</v>
      </c>
      <c r="C9" s="16" t="s">
        <v>198</v>
      </c>
      <c r="D9" s="16" t="s">
        <v>195</v>
      </c>
      <c r="E9" s="14">
        <v>1</v>
      </c>
      <c r="F9" s="14">
        <v>20</v>
      </c>
      <c r="G9" s="14">
        <v>26</v>
      </c>
      <c r="H9" s="12">
        <f t="shared" si="0"/>
        <v>138.27912342353937</v>
      </c>
      <c r="I9" s="12">
        <f t="shared" si="1"/>
        <v>311.05814405987309</v>
      </c>
      <c r="J9" s="12">
        <f t="shared" si="2"/>
        <v>216.86753370358295</v>
      </c>
      <c r="K9" s="6">
        <f>VLOOKUP($C9,鱼种重量参数!$A$1:$F$32,COLUMN(鱼种重量参数!E$1), FALSE)</f>
        <v>1.32E-2</v>
      </c>
      <c r="L9" s="6">
        <f>VLOOKUP($C9,鱼种重量参数!$A$1:$F$39,COLUMN(鱼种重量参数!F$1), FALSE)</f>
        <v>3.09</v>
      </c>
      <c r="M9" s="14">
        <v>8000</v>
      </c>
      <c r="N9" s="14">
        <v>189</v>
      </c>
      <c r="O9" s="15">
        <f t="shared" si="5"/>
        <v>1734</v>
      </c>
      <c r="P9" s="13"/>
      <c r="Q9" s="14">
        <v>0.5</v>
      </c>
      <c r="R9" s="15">
        <f t="shared" si="4"/>
        <v>0</v>
      </c>
      <c r="S9">
        <f>INT(M9*1.3)</f>
        <v>10400</v>
      </c>
      <c r="T9">
        <f>INT(M9*H9/1000)</f>
        <v>1106</v>
      </c>
    </row>
    <row r="10" spans="1:20" ht="13.5" x14ac:dyDescent="0.2">
      <c r="A10" s="17">
        <v>4</v>
      </c>
      <c r="B10" s="5" t="str">
        <f>VLOOKUP(C10,鱼种重量参数!$A$1:$D$37,4,FALSE)</f>
        <v>金体美鳊</v>
      </c>
      <c r="C10" s="16" t="s">
        <v>198</v>
      </c>
      <c r="D10" s="16" t="s">
        <v>196</v>
      </c>
      <c r="E10" s="14">
        <v>1</v>
      </c>
      <c r="F10" s="14">
        <v>26</v>
      </c>
      <c r="G10" s="14">
        <v>30</v>
      </c>
      <c r="H10" s="12">
        <f t="shared" si="0"/>
        <v>311.05814405987309</v>
      </c>
      <c r="I10" s="12">
        <f t="shared" si="1"/>
        <v>484.03705318138668</v>
      </c>
      <c r="J10" s="12">
        <f t="shared" si="2"/>
        <v>393.25182456509145</v>
      </c>
      <c r="K10" s="6">
        <f>VLOOKUP($C10,鱼种重量参数!$A$1:$F$32,COLUMN(鱼种重量参数!E$1), FALSE)</f>
        <v>1.32E-2</v>
      </c>
      <c r="L10" s="6">
        <f>VLOOKUP($C10,鱼种重量参数!$A$1:$F$39,COLUMN(鱼种重量参数!F$1), FALSE)</f>
        <v>3.09</v>
      </c>
      <c r="M10" s="14">
        <v>10250</v>
      </c>
      <c r="N10" s="14">
        <v>94</v>
      </c>
      <c r="O10" s="15">
        <f t="shared" si="5"/>
        <v>4030</v>
      </c>
      <c r="P10" s="13"/>
      <c r="Q10" s="14">
        <v>0.5</v>
      </c>
      <c r="R10" s="15">
        <f t="shared" si="4"/>
        <v>0</v>
      </c>
      <c r="S10">
        <f>INT(M10*1.3)</f>
        <v>13325</v>
      </c>
      <c r="T10">
        <f>INT(M10*H10/1000)</f>
        <v>3188</v>
      </c>
    </row>
    <row r="11" spans="1:20" ht="13.5" x14ac:dyDescent="0.2">
      <c r="A11" s="17">
        <v>4</v>
      </c>
      <c r="B11" s="5" t="str">
        <f>VLOOKUP(C11,鱼种重量参数!$A$1:$D$37,4,FALSE)</f>
        <v>金体美鳊</v>
      </c>
      <c r="C11" s="16" t="s">
        <v>198</v>
      </c>
      <c r="D11" s="16" t="s">
        <v>197</v>
      </c>
      <c r="E11" s="14">
        <v>1</v>
      </c>
      <c r="F11" s="14">
        <v>30</v>
      </c>
      <c r="G11" s="14">
        <v>33</v>
      </c>
      <c r="H11" s="12">
        <f t="shared" si="0"/>
        <v>484.03705318138668</v>
      </c>
      <c r="I11" s="12">
        <f t="shared" si="1"/>
        <v>649.80343894993587</v>
      </c>
      <c r="J11" s="12">
        <f t="shared" si="2"/>
        <v>564.17293316269797</v>
      </c>
      <c r="K11" s="6">
        <f>VLOOKUP($C11,鱼种重量参数!$A$1:$F$32,COLUMN(鱼种重量参数!E$1), FALSE)</f>
        <v>1.32E-2</v>
      </c>
      <c r="L11" s="6">
        <f>VLOOKUP($C11,鱼种重量参数!$A$1:$F$39,COLUMN(鱼种重量参数!F$1), FALSE)</f>
        <v>3.09</v>
      </c>
      <c r="M11" s="14">
        <v>12000</v>
      </c>
      <c r="N11" s="14">
        <v>37</v>
      </c>
      <c r="O11" s="15">
        <f t="shared" si="5"/>
        <v>6770</v>
      </c>
      <c r="P11" s="13"/>
      <c r="Q11" s="14">
        <v>0.5</v>
      </c>
      <c r="R11" s="15">
        <f t="shared" si="4"/>
        <v>0</v>
      </c>
      <c r="S11">
        <f>INT(M11*1.3)</f>
        <v>15600</v>
      </c>
      <c r="T11">
        <f>INT(M11*H11/1000)</f>
        <v>5808</v>
      </c>
    </row>
    <row r="12" spans="1:20" ht="13.5" x14ac:dyDescent="0.2">
      <c r="A12" s="17">
        <v>3</v>
      </c>
      <c r="B12" s="5" t="str">
        <f>VLOOKUP(C12,鱼种重量参数!$A$1:$D$37,4,FALSE)</f>
        <v>绿太阳鱼</v>
      </c>
      <c r="C12" s="16" t="s">
        <v>199</v>
      </c>
      <c r="D12" s="16" t="s">
        <v>194</v>
      </c>
      <c r="E12" s="14">
        <v>1</v>
      </c>
      <c r="F12" s="14">
        <v>12</v>
      </c>
      <c r="G12" s="14">
        <v>20</v>
      </c>
      <c r="H12" s="12">
        <f t="shared" si="0"/>
        <v>20.736000000000001</v>
      </c>
      <c r="I12" s="12">
        <f t="shared" si="1"/>
        <v>96</v>
      </c>
      <c r="J12" s="12">
        <f t="shared" si="2"/>
        <v>52.224000000000004</v>
      </c>
      <c r="K12" s="6">
        <f>VLOOKUP($C12,鱼种重量参数!$A$1:$F$32,COLUMN(鱼种重量参数!E$1), FALSE)</f>
        <v>1.2E-2</v>
      </c>
      <c r="L12" s="6">
        <f>VLOOKUP($C12,鱼种重量参数!$A$1:$F$39,COLUMN(鱼种重量参数!F$1), FALSE)</f>
        <v>3</v>
      </c>
      <c r="M12" s="14">
        <v>3000</v>
      </c>
      <c r="N12" s="14">
        <v>857</v>
      </c>
      <c r="O12" s="15">
        <f t="shared" si="5"/>
        <v>156</v>
      </c>
      <c r="P12" s="13"/>
      <c r="Q12" s="14">
        <v>0.6</v>
      </c>
      <c r="R12" s="15">
        <f t="shared" si="4"/>
        <v>0</v>
      </c>
      <c r="S12">
        <f>INT(M12*1.3)</f>
        <v>3900</v>
      </c>
      <c r="T12">
        <f>INT(M12*H12/1000)</f>
        <v>62</v>
      </c>
    </row>
    <row r="13" spans="1:20" ht="13.5" x14ac:dyDescent="0.2">
      <c r="A13" s="17">
        <v>3</v>
      </c>
      <c r="B13" s="5" t="str">
        <f>VLOOKUP(C13,鱼种重量参数!$A$1:$D$37,4,FALSE)</f>
        <v>绿太阳鱼</v>
      </c>
      <c r="C13" s="16" t="s">
        <v>199</v>
      </c>
      <c r="D13" s="16" t="s">
        <v>195</v>
      </c>
      <c r="E13" s="14">
        <v>1</v>
      </c>
      <c r="F13" s="14">
        <v>20</v>
      </c>
      <c r="G13" s="14">
        <v>26</v>
      </c>
      <c r="H13" s="12">
        <f t="shared" si="0"/>
        <v>96</v>
      </c>
      <c r="I13" s="12">
        <f t="shared" si="1"/>
        <v>210.91200000000001</v>
      </c>
      <c r="J13" s="12">
        <f t="shared" si="2"/>
        <v>148.488</v>
      </c>
      <c r="K13" s="6">
        <f>VLOOKUP($C13,鱼种重量参数!$A$1:$F$32,COLUMN(鱼种重量参数!E$1), FALSE)</f>
        <v>1.2E-2</v>
      </c>
      <c r="L13" s="6">
        <f>VLOOKUP($C13,鱼种重量参数!$A$1:$F$39,COLUMN(鱼种重量参数!F$1), FALSE)</f>
        <v>3</v>
      </c>
      <c r="M13" s="14">
        <v>3750</v>
      </c>
      <c r="N13" s="14">
        <v>428</v>
      </c>
      <c r="O13" s="15">
        <f t="shared" si="5"/>
        <v>556</v>
      </c>
      <c r="P13" s="13"/>
      <c r="Q13" s="14">
        <v>0.6</v>
      </c>
      <c r="R13" s="15">
        <f t="shared" si="4"/>
        <v>0</v>
      </c>
      <c r="S13">
        <f>INT(M13*1.3)</f>
        <v>4875</v>
      </c>
      <c r="T13">
        <f>INT(M13*H13/1000)</f>
        <v>360</v>
      </c>
    </row>
    <row r="14" spans="1:20" ht="13.5" x14ac:dyDescent="0.2">
      <c r="A14" s="17">
        <v>3</v>
      </c>
      <c r="B14" s="5" t="str">
        <f>VLOOKUP(C14,鱼种重量参数!$A$1:$D$37,4,FALSE)</f>
        <v>绿太阳鱼</v>
      </c>
      <c r="C14" s="16" t="s">
        <v>199</v>
      </c>
      <c r="D14" s="16" t="s">
        <v>196</v>
      </c>
      <c r="E14" s="14">
        <v>1</v>
      </c>
      <c r="F14" s="14">
        <v>26</v>
      </c>
      <c r="G14" s="14">
        <v>31</v>
      </c>
      <c r="H14" s="12">
        <f t="shared" si="0"/>
        <v>210.91200000000001</v>
      </c>
      <c r="I14" s="12">
        <f t="shared" si="1"/>
        <v>357.49200000000002</v>
      </c>
      <c r="J14" s="12">
        <f t="shared" si="2"/>
        <v>279.92700000000002</v>
      </c>
      <c r="K14" s="6">
        <f>VLOOKUP($C14,鱼种重量参数!$A$1:$F$32,COLUMN(鱼种重量参数!E$1), FALSE)</f>
        <v>1.2E-2</v>
      </c>
      <c r="L14" s="6">
        <f>VLOOKUP($C14,鱼种重量参数!$A$1:$F$39,COLUMN(鱼种重量参数!F$1), FALSE)</f>
        <v>3</v>
      </c>
      <c r="M14" s="14">
        <v>4250</v>
      </c>
      <c r="N14" s="14">
        <v>214</v>
      </c>
      <c r="O14" s="15">
        <f t="shared" si="5"/>
        <v>1189</v>
      </c>
      <c r="P14" s="13"/>
      <c r="Q14" s="14">
        <v>0.6</v>
      </c>
      <c r="R14" s="15">
        <f t="shared" si="4"/>
        <v>0</v>
      </c>
      <c r="S14">
        <f>INT(M14*1.3)</f>
        <v>5525</v>
      </c>
      <c r="T14">
        <f>INT(M14*H14/1000)</f>
        <v>896</v>
      </c>
    </row>
    <row r="15" spans="1:20" ht="13.5" x14ac:dyDescent="0.2">
      <c r="A15" s="17">
        <v>2</v>
      </c>
      <c r="B15" s="5" t="str">
        <f>VLOOKUP(C15,鱼种重量参数!$A$1:$D$37,4,FALSE)</f>
        <v>黑斑刺盖太阳鱼</v>
      </c>
      <c r="C15" s="16" t="s">
        <v>200</v>
      </c>
      <c r="D15" s="16" t="s">
        <v>201</v>
      </c>
      <c r="E15" s="14">
        <v>1</v>
      </c>
      <c r="F15" s="14">
        <v>12</v>
      </c>
      <c r="G15" s="14">
        <v>20</v>
      </c>
      <c r="H15" s="12">
        <f t="shared" si="0"/>
        <v>21.268315581016481</v>
      </c>
      <c r="I15" s="12">
        <f t="shared" si="1"/>
        <v>103.62492270132965</v>
      </c>
      <c r="J15" s="12">
        <f t="shared" si="2"/>
        <v>55.404837410194837</v>
      </c>
      <c r="K15" s="6">
        <f>VLOOKUP($C15,鱼种重量参数!$A$1:$F$32,COLUMN(鱼种重量参数!E$1), FALSE)</f>
        <v>9.5999999999999992E-3</v>
      </c>
      <c r="L15" s="6">
        <f>VLOOKUP($C15,鱼种重量参数!$A$1:$F$39,COLUMN(鱼种重量参数!F$1), FALSE)</f>
        <v>3.1</v>
      </c>
      <c r="M15" s="14">
        <v>1000</v>
      </c>
      <c r="N15" s="14">
        <v>500</v>
      </c>
      <c r="O15" s="15">
        <f t="shared" si="5"/>
        <v>55</v>
      </c>
      <c r="P15" s="13"/>
      <c r="Q15" s="14">
        <v>0.6</v>
      </c>
      <c r="R15" s="15">
        <f t="shared" si="4"/>
        <v>0</v>
      </c>
      <c r="S15">
        <f>INT(M15*1.3)</f>
        <v>1300</v>
      </c>
      <c r="T15">
        <f>INT(M15*H15/1000)</f>
        <v>21</v>
      </c>
    </row>
    <row r="16" spans="1:20" ht="13.5" x14ac:dyDescent="0.2">
      <c r="A16" s="17">
        <v>2</v>
      </c>
      <c r="B16" s="5" t="str">
        <f>VLOOKUP(C16,鱼种重量参数!$A$1:$D$37,4,FALSE)</f>
        <v>黑斑刺盖太阳鱼</v>
      </c>
      <c r="C16" s="16" t="s">
        <v>200</v>
      </c>
      <c r="D16" s="16" t="s">
        <v>194</v>
      </c>
      <c r="E16" s="14">
        <v>1</v>
      </c>
      <c r="F16" s="14">
        <v>20</v>
      </c>
      <c r="G16" s="14">
        <v>32</v>
      </c>
      <c r="H16" s="12">
        <f t="shared" si="0"/>
        <v>103.62492270132965</v>
      </c>
      <c r="I16" s="12">
        <f t="shared" si="1"/>
        <v>444.87312011367936</v>
      </c>
      <c r="J16" s="12">
        <f t="shared" si="2"/>
        <v>247.22441848803112</v>
      </c>
      <c r="K16" s="6">
        <f>VLOOKUP($C16,鱼种重量参数!$A$1:$F$32,COLUMN(鱼种重量参数!E$1), FALSE)</f>
        <v>9.5999999999999992E-3</v>
      </c>
      <c r="L16" s="6">
        <f>VLOOKUP($C16,鱼种重量参数!$A$1:$F$39,COLUMN(鱼种重量参数!F$1), FALSE)</f>
        <v>3.1</v>
      </c>
      <c r="M16" s="14">
        <v>1500</v>
      </c>
      <c r="N16" s="14">
        <v>500</v>
      </c>
      <c r="O16" s="15">
        <f t="shared" si="5"/>
        <v>370</v>
      </c>
      <c r="P16" s="13"/>
      <c r="Q16" s="14">
        <v>0.6</v>
      </c>
      <c r="R16" s="15">
        <f t="shared" si="4"/>
        <v>0</v>
      </c>
      <c r="S16">
        <f>INT(M16*1.3)</f>
        <v>1950</v>
      </c>
      <c r="T16">
        <f>INT(M16*H16/1000)</f>
        <v>155</v>
      </c>
    </row>
    <row r="17" spans="1:20" ht="13.5" x14ac:dyDescent="0.2">
      <c r="A17" s="17">
        <v>2</v>
      </c>
      <c r="B17" s="5" t="str">
        <f>VLOOKUP(C17,鱼种重量参数!$A$1:$D$37,4,FALSE)</f>
        <v>白斑刺盖太阳鱼</v>
      </c>
      <c r="C17" s="16" t="s">
        <v>202</v>
      </c>
      <c r="D17" s="16" t="s">
        <v>201</v>
      </c>
      <c r="E17" s="14">
        <v>1</v>
      </c>
      <c r="F17" s="14">
        <v>13</v>
      </c>
      <c r="G17" s="14">
        <v>21</v>
      </c>
      <c r="H17" s="12">
        <f t="shared" si="0"/>
        <v>25.776009024976432</v>
      </c>
      <c r="I17" s="12">
        <f t="shared" si="1"/>
        <v>106.58901889043149</v>
      </c>
      <c r="J17" s="12">
        <f t="shared" si="2"/>
        <v>60.078323212574709</v>
      </c>
      <c r="K17" s="6">
        <f>VLOOKUP($C17,鱼种重量参数!$A$1:$F$32,COLUMN(鱼种重量参数!E$1), FALSE)</f>
        <v>1.2999999999999999E-2</v>
      </c>
      <c r="L17" s="6">
        <f>VLOOKUP($C17,鱼种重量参数!$A$1:$F$39,COLUMN(鱼种重量参数!F$1), FALSE)</f>
        <v>2.96</v>
      </c>
      <c r="M17" s="14">
        <v>1250</v>
      </c>
      <c r="N17" s="14">
        <v>500</v>
      </c>
      <c r="O17" s="15">
        <f t="shared" si="5"/>
        <v>75</v>
      </c>
      <c r="P17" s="13"/>
      <c r="Q17" s="14">
        <v>0.6</v>
      </c>
      <c r="R17" s="15">
        <f t="shared" si="4"/>
        <v>0</v>
      </c>
      <c r="S17">
        <f>INT(M17*1.3)</f>
        <v>1625</v>
      </c>
      <c r="T17">
        <f>INT(M17*H17/1000)</f>
        <v>32</v>
      </c>
    </row>
    <row r="18" spans="1:20" ht="13.5" x14ac:dyDescent="0.2">
      <c r="A18" s="17">
        <v>2</v>
      </c>
      <c r="B18" s="5" t="str">
        <f>VLOOKUP(C18,鱼种重量参数!$A$1:$D$37,4,FALSE)</f>
        <v>白斑刺盖太阳鱼</v>
      </c>
      <c r="C18" s="16" t="s">
        <v>202</v>
      </c>
      <c r="D18" s="16" t="s">
        <v>194</v>
      </c>
      <c r="E18" s="14">
        <v>1</v>
      </c>
      <c r="F18" s="14">
        <v>21</v>
      </c>
      <c r="G18" s="14">
        <v>34</v>
      </c>
      <c r="H18" s="12">
        <f t="shared" si="0"/>
        <v>106.58901889043149</v>
      </c>
      <c r="I18" s="12">
        <f t="shared" si="1"/>
        <v>443.73220179010627</v>
      </c>
      <c r="J18" s="12">
        <f t="shared" si="2"/>
        <v>249.58285672425302</v>
      </c>
      <c r="K18" s="6">
        <f>VLOOKUP($C18,鱼种重量参数!$A$1:$F$32,COLUMN(鱼种重量参数!E$1), FALSE)</f>
        <v>1.2999999999999999E-2</v>
      </c>
      <c r="L18" s="6">
        <f>VLOOKUP($C18,鱼种重量参数!$A$1:$F$39,COLUMN(鱼种重量参数!F$1), FALSE)</f>
        <v>2.96</v>
      </c>
      <c r="M18" s="14">
        <v>1750</v>
      </c>
      <c r="N18" s="14">
        <v>500</v>
      </c>
      <c r="O18" s="15">
        <f t="shared" si="5"/>
        <v>436</v>
      </c>
      <c r="P18" s="13"/>
      <c r="Q18" s="14">
        <v>0.6</v>
      </c>
      <c r="R18" s="15">
        <f t="shared" si="4"/>
        <v>0</v>
      </c>
      <c r="S18">
        <f>INT(M18*1.3)</f>
        <v>2275</v>
      </c>
      <c r="T18">
        <f>INT(M18*H18/1000)</f>
        <v>186</v>
      </c>
    </row>
    <row r="19" spans="1:20" ht="13.5" x14ac:dyDescent="0.2">
      <c r="A19" s="17">
        <v>2</v>
      </c>
      <c r="B19" s="5" t="str">
        <f>VLOOKUP(C19,鱼种重量参数!$A$1:$D$37,4,FALSE)</f>
        <v>红斑太阳鱼</v>
      </c>
      <c r="C19" s="16" t="s">
        <v>203</v>
      </c>
      <c r="D19" s="16" t="s">
        <v>201</v>
      </c>
      <c r="E19" s="14">
        <v>1</v>
      </c>
      <c r="F19" s="14">
        <v>10</v>
      </c>
      <c r="G19" s="14">
        <v>12</v>
      </c>
      <c r="H19" s="12">
        <f t="shared" si="0"/>
        <v>12.356116867000619</v>
      </c>
      <c r="I19" s="12">
        <f t="shared" si="1"/>
        <v>21.429368367853929</v>
      </c>
      <c r="J19" s="12">
        <f t="shared" si="2"/>
        <v>16.615827331373239</v>
      </c>
      <c r="K19" s="6">
        <f>VLOOKUP($C19,鱼种重量参数!$A$1:$F$32,COLUMN(鱼种重量参数!E$1), FALSE)</f>
        <v>1.18E-2</v>
      </c>
      <c r="L19" s="6">
        <f>VLOOKUP($C19,鱼种重量参数!$A$1:$F$39,COLUMN(鱼种重量参数!F$1), FALSE)</f>
        <v>3.02</v>
      </c>
      <c r="M19" s="14">
        <v>7500</v>
      </c>
      <c r="N19" s="14">
        <v>500</v>
      </c>
      <c r="O19" s="15">
        <f t="shared" si="5"/>
        <v>124</v>
      </c>
      <c r="P19" s="13"/>
      <c r="Q19" s="14">
        <v>0.6</v>
      </c>
      <c r="R19" s="15">
        <f t="shared" si="4"/>
        <v>0</v>
      </c>
      <c r="S19">
        <f>INT(M19*1.3)</f>
        <v>9750</v>
      </c>
      <c r="T19">
        <f>INT(M19*H19/1000)</f>
        <v>92</v>
      </c>
    </row>
    <row r="20" spans="1:20" ht="13.5" x14ac:dyDescent="0.2">
      <c r="A20" s="17">
        <v>2</v>
      </c>
      <c r="B20" s="5" t="str">
        <f>VLOOKUP(C20,鱼种重量参数!$A$1:$D$37,4,FALSE)</f>
        <v>红斑太阳鱼</v>
      </c>
      <c r="C20" s="16" t="s">
        <v>203</v>
      </c>
      <c r="D20" s="16" t="s">
        <v>194</v>
      </c>
      <c r="E20" s="14">
        <v>1</v>
      </c>
      <c r="F20" s="14">
        <v>12</v>
      </c>
      <c r="G20" s="14">
        <v>15</v>
      </c>
      <c r="H20" s="12">
        <f t="shared" si="0"/>
        <v>21.429368367853929</v>
      </c>
      <c r="I20" s="12">
        <f t="shared" si="1"/>
        <v>42.041442577297488</v>
      </c>
      <c r="J20" s="12">
        <f t="shared" si="2"/>
        <v>30.96759686942076</v>
      </c>
      <c r="K20" s="6">
        <f>VLOOKUP($C20,鱼种重量参数!$A$1:$F$32,COLUMN(鱼种重量参数!E$1), FALSE)</f>
        <v>1.18E-2</v>
      </c>
      <c r="L20" s="6">
        <f>VLOOKUP($C20,鱼种重量参数!$A$1:$F$39,COLUMN(鱼种重量参数!F$1), FALSE)</f>
        <v>3.02</v>
      </c>
      <c r="M20" s="14">
        <v>10000</v>
      </c>
      <c r="N20" s="14">
        <v>500</v>
      </c>
      <c r="O20" s="15">
        <f t="shared" si="5"/>
        <v>309</v>
      </c>
      <c r="P20" s="13"/>
      <c r="Q20" s="14">
        <v>0.6</v>
      </c>
      <c r="R20" s="15">
        <f t="shared" si="4"/>
        <v>0</v>
      </c>
      <c r="S20">
        <f>INT(M20*1.3)</f>
        <v>13000</v>
      </c>
      <c r="T20">
        <f>INT(M20*H20/1000)</f>
        <v>214</v>
      </c>
    </row>
    <row r="21" spans="1:20" ht="13.5" x14ac:dyDescent="0.2">
      <c r="A21" s="17">
        <v>2</v>
      </c>
      <c r="B21" s="5" t="str">
        <f>VLOOKUP(C21,鱼种重量参数!$A$1:$D$37,4,FALSE)</f>
        <v>大口黑鲈</v>
      </c>
      <c r="C21" s="16" t="s">
        <v>204</v>
      </c>
      <c r="D21" s="16" t="s">
        <v>201</v>
      </c>
      <c r="E21" s="14">
        <v>1</v>
      </c>
      <c r="F21" s="14">
        <v>19</v>
      </c>
      <c r="G21" s="14">
        <v>30</v>
      </c>
      <c r="H21" s="12">
        <f t="shared" si="0"/>
        <v>72.906775515538342</v>
      </c>
      <c r="I21" s="12">
        <f t="shared" si="1"/>
        <v>318.7831902597141</v>
      </c>
      <c r="J21" s="12">
        <f t="shared" si="2"/>
        <v>175.76331341062141</v>
      </c>
      <c r="K21" s="6">
        <f>VLOOKUP($C21,鱼种重量参数!$A$1:$F$32,COLUMN(鱼种重量参数!E$1), FALSE)</f>
        <v>5.4000000000000003E-3</v>
      </c>
      <c r="L21" s="6">
        <f>VLOOKUP($C21,鱼种重量参数!$A$1:$F$39,COLUMN(鱼种重量参数!F$1), FALSE)</f>
        <v>3.23</v>
      </c>
      <c r="M21" s="14">
        <v>1000</v>
      </c>
      <c r="N21" s="14">
        <v>500</v>
      </c>
      <c r="O21" s="15">
        <f t="shared" si="5"/>
        <v>175</v>
      </c>
      <c r="P21" s="13"/>
      <c r="Q21" s="14">
        <v>0.6</v>
      </c>
      <c r="R21" s="15">
        <f t="shared" si="4"/>
        <v>0</v>
      </c>
      <c r="S21">
        <f>INT(M21*1.3)</f>
        <v>1300</v>
      </c>
      <c r="T21">
        <f>INT(M21*H21/1000)</f>
        <v>72</v>
      </c>
    </row>
    <row r="22" spans="1:20" ht="13.5" x14ac:dyDescent="0.2">
      <c r="A22" s="17">
        <v>2</v>
      </c>
      <c r="B22" s="5" t="str">
        <f>VLOOKUP(C22,鱼种重量参数!$A$1:$D$37,4,FALSE)</f>
        <v>大口黑鲈</v>
      </c>
      <c r="C22" s="16" t="s">
        <v>204</v>
      </c>
      <c r="D22" s="16" t="s">
        <v>194</v>
      </c>
      <c r="E22" s="14">
        <v>1</v>
      </c>
      <c r="F22" s="14">
        <v>30</v>
      </c>
      <c r="G22" s="14">
        <v>49</v>
      </c>
      <c r="H22" s="12">
        <f t="shared" si="0"/>
        <v>318.7831902597141</v>
      </c>
      <c r="I22" s="12">
        <f t="shared" si="1"/>
        <v>1554.9882020608422</v>
      </c>
      <c r="J22" s="12">
        <f t="shared" si="2"/>
        <v>829.05221093928049</v>
      </c>
      <c r="K22" s="6">
        <f>VLOOKUP($C22,鱼种重量参数!$A$1:$F$32,COLUMN(鱼种重量参数!E$1), FALSE)</f>
        <v>5.4000000000000003E-3</v>
      </c>
      <c r="L22" s="6">
        <f>VLOOKUP($C22,鱼种重量参数!$A$1:$F$39,COLUMN(鱼种重量参数!F$1), FALSE)</f>
        <v>3.23</v>
      </c>
      <c r="M22" s="14">
        <v>1000</v>
      </c>
      <c r="N22" s="14">
        <v>500</v>
      </c>
      <c r="O22" s="15">
        <f t="shared" si="5"/>
        <v>829</v>
      </c>
      <c r="P22" s="13"/>
      <c r="Q22" s="14">
        <v>0.6</v>
      </c>
      <c r="R22" s="15">
        <f t="shared" si="4"/>
        <v>0</v>
      </c>
      <c r="S22">
        <f>INT(M22*1.3)</f>
        <v>1300</v>
      </c>
      <c r="T22">
        <f>INT(M22*H22/1000)</f>
        <v>318</v>
      </c>
    </row>
    <row r="23" spans="1:20" ht="13.5" x14ac:dyDescent="0.2">
      <c r="A23" s="17">
        <v>2</v>
      </c>
      <c r="B23" s="5" t="str">
        <f>VLOOKUP(C23,鱼种重量参数!$A$1:$D$37,4,FALSE)</f>
        <v>斑点叉尾鮰</v>
      </c>
      <c r="C23" s="16" t="s">
        <v>205</v>
      </c>
      <c r="D23" s="16" t="s">
        <v>201</v>
      </c>
      <c r="E23" s="14">
        <v>1</v>
      </c>
      <c r="F23" s="14">
        <v>33</v>
      </c>
      <c r="G23" s="14">
        <v>53</v>
      </c>
      <c r="H23" s="12">
        <f t="shared" si="0"/>
        <v>427.62528033361224</v>
      </c>
      <c r="I23" s="12">
        <f t="shared" si="1"/>
        <v>1866.3065202183568</v>
      </c>
      <c r="J23" s="12">
        <f t="shared" si="2"/>
        <v>1031.6619382063702</v>
      </c>
      <c r="K23" s="6">
        <f>VLOOKUP($C23,鱼种重量参数!$A$1:$F$32,COLUMN(鱼种重量参数!E$1), FALSE)</f>
        <v>8.0999999999999996E-3</v>
      </c>
      <c r="L23" s="6">
        <f>VLOOKUP($C23,鱼种重量参数!$A$1:$F$39,COLUMN(鱼种重量参数!F$1), FALSE)</f>
        <v>3.11</v>
      </c>
      <c r="M23" s="14">
        <v>1000</v>
      </c>
      <c r="N23" s="14">
        <v>500</v>
      </c>
      <c r="O23" s="15">
        <f t="shared" si="5"/>
        <v>1031</v>
      </c>
      <c r="P23" s="13"/>
      <c r="Q23" s="14">
        <v>0.6</v>
      </c>
      <c r="R23" s="15">
        <f t="shared" si="4"/>
        <v>0</v>
      </c>
      <c r="S23">
        <f>INT(M23*1.3)</f>
        <v>1300</v>
      </c>
      <c r="T23">
        <f>INT(M23*H23/1000)</f>
        <v>427</v>
      </c>
    </row>
    <row r="24" spans="1:20" ht="13.5" x14ac:dyDescent="0.2">
      <c r="A24" s="17">
        <v>2</v>
      </c>
      <c r="B24" s="5" t="str">
        <f>VLOOKUP(C24,鱼种重量参数!$A$1:$D$37,4,FALSE)</f>
        <v>斑点叉尾鮰</v>
      </c>
      <c r="C24" s="16" t="s">
        <v>205</v>
      </c>
      <c r="D24" s="16" t="s">
        <v>194</v>
      </c>
      <c r="E24" s="14">
        <v>1</v>
      </c>
      <c r="F24" s="14">
        <v>53</v>
      </c>
      <c r="G24" s="14">
        <v>86</v>
      </c>
      <c r="H24" s="12">
        <f t="shared" si="0"/>
        <v>1866.3065202183568</v>
      </c>
      <c r="I24" s="12">
        <f t="shared" si="1"/>
        <v>8409.5973479025488</v>
      </c>
      <c r="J24" s="12">
        <f t="shared" si="2"/>
        <v>4603.0459805946039</v>
      </c>
      <c r="K24" s="6">
        <f>VLOOKUP($C24,鱼种重量参数!$A$1:$F$32,COLUMN(鱼种重量参数!E$1), FALSE)</f>
        <v>8.0999999999999996E-3</v>
      </c>
      <c r="L24" s="6">
        <f>VLOOKUP($C24,鱼种重量参数!$A$1:$F$39,COLUMN(鱼种重量参数!F$1), FALSE)</f>
        <v>3.11</v>
      </c>
      <c r="M24" s="14">
        <v>1000</v>
      </c>
      <c r="N24" s="14">
        <v>500</v>
      </c>
      <c r="O24" s="15">
        <f t="shared" si="5"/>
        <v>4603</v>
      </c>
      <c r="P24" s="13"/>
      <c r="Q24" s="14">
        <v>0.6</v>
      </c>
      <c r="R24" s="15">
        <f t="shared" si="4"/>
        <v>0</v>
      </c>
      <c r="S24">
        <f>INT(M24*1.3)</f>
        <v>1300</v>
      </c>
      <c r="T24">
        <f>INT(M24*H24/1000)</f>
        <v>1866</v>
      </c>
    </row>
    <row r="25" spans="1:20" ht="13.5" x14ac:dyDescent="0.2">
      <c r="A25" s="17">
        <v>1</v>
      </c>
      <c r="B25" s="5" t="str">
        <f>VLOOKUP(C25,鱼种重量参数!$A$1:$D$37,4,FALSE)</f>
        <v>驼背太阳鱼</v>
      </c>
      <c r="C25" s="16" t="s">
        <v>206</v>
      </c>
      <c r="D25" s="16" t="s">
        <v>201</v>
      </c>
      <c r="E25" s="14">
        <v>1</v>
      </c>
      <c r="F25" s="14">
        <v>10</v>
      </c>
      <c r="G25" s="14">
        <v>16</v>
      </c>
      <c r="H25" s="12">
        <f t="shared" si="0"/>
        <v>11.758008464407093</v>
      </c>
      <c r="I25" s="12">
        <f t="shared" si="1"/>
        <v>46.8216287923983</v>
      </c>
      <c r="J25" s="12">
        <f t="shared" si="2"/>
        <v>26.715988833938326</v>
      </c>
      <c r="K25" s="6">
        <f>VLOOKUP($C25,鱼种重量参数!$A$1:$F$32,COLUMN(鱼种重量参数!E$1), FALSE)</f>
        <v>1.35E-2</v>
      </c>
      <c r="L25" s="6">
        <f>VLOOKUP($C25,鱼种重量参数!$A$1:$F$39,COLUMN(鱼种重量参数!F$1), FALSE)</f>
        <v>2.94</v>
      </c>
      <c r="M25" s="14">
        <v>1000</v>
      </c>
      <c r="N25" s="14">
        <v>500</v>
      </c>
      <c r="O25" s="15">
        <f t="shared" si="5"/>
        <v>26</v>
      </c>
      <c r="P25" s="13"/>
      <c r="Q25" s="14">
        <v>0.6</v>
      </c>
      <c r="R25" s="15">
        <f t="shared" si="4"/>
        <v>0</v>
      </c>
      <c r="S25">
        <f>INT(M25*1.3)</f>
        <v>1300</v>
      </c>
      <c r="T25">
        <f>INT(M25*H25/1000)</f>
        <v>11</v>
      </c>
    </row>
    <row r="26" spans="1:20" ht="13.5" x14ac:dyDescent="0.2">
      <c r="A26" s="17">
        <v>1</v>
      </c>
      <c r="B26" s="5" t="str">
        <f>VLOOKUP(C26,鱼种重量参数!$A$1:$D$37,4,FALSE)</f>
        <v>驼背太阳鱼</v>
      </c>
      <c r="C26" s="16" t="s">
        <v>206</v>
      </c>
      <c r="D26" s="16" t="s">
        <v>194</v>
      </c>
      <c r="E26" s="14">
        <v>1</v>
      </c>
      <c r="F26" s="14">
        <v>16</v>
      </c>
      <c r="G26" s="14">
        <v>25</v>
      </c>
      <c r="H26" s="12">
        <f t="shared" si="0"/>
        <v>46.8216287923983</v>
      </c>
      <c r="I26" s="12">
        <f t="shared" si="1"/>
        <v>173.891115713255</v>
      </c>
      <c r="J26" s="12">
        <f t="shared" si="2"/>
        <v>101.47015883116175</v>
      </c>
      <c r="K26" s="6">
        <f>VLOOKUP($C26,鱼种重量参数!$A$1:$F$32,COLUMN(鱼种重量参数!E$1), FALSE)</f>
        <v>1.35E-2</v>
      </c>
      <c r="L26" s="6">
        <f>VLOOKUP($C26,鱼种重量参数!$A$1:$F$39,COLUMN(鱼种重量参数!F$1), FALSE)</f>
        <v>2.94</v>
      </c>
      <c r="M26" s="14">
        <v>1000</v>
      </c>
      <c r="N26" s="14">
        <v>500</v>
      </c>
      <c r="O26" s="15">
        <f t="shared" si="5"/>
        <v>101</v>
      </c>
      <c r="P26" s="13"/>
      <c r="Q26" s="14">
        <v>0.6</v>
      </c>
      <c r="R26" s="15">
        <f t="shared" si="4"/>
        <v>0</v>
      </c>
      <c r="S26">
        <f>INT(M26*1.3)</f>
        <v>1300</v>
      </c>
      <c r="T26">
        <f>INT(M26*H26/1000)</f>
        <v>46</v>
      </c>
    </row>
    <row r="27" spans="1:20" ht="13.5" x14ac:dyDescent="0.2">
      <c r="A27" s="17">
        <v>3</v>
      </c>
      <c r="B27" s="5" t="str">
        <f>VLOOKUP(C27,鱼种重量参数!$A$1:$D$37,4,FALSE)</f>
        <v>水牛鱼</v>
      </c>
      <c r="C27" s="16" t="s">
        <v>207</v>
      </c>
      <c r="D27" s="16" t="s">
        <v>201</v>
      </c>
      <c r="E27" s="14">
        <v>1</v>
      </c>
      <c r="F27" s="14">
        <v>30</v>
      </c>
      <c r="G27" s="14">
        <v>48</v>
      </c>
      <c r="H27" s="12">
        <f t="shared" si="0"/>
        <v>409.6658822028968</v>
      </c>
      <c r="I27" s="12">
        <f t="shared" si="1"/>
        <v>1717.8915506672356</v>
      </c>
      <c r="J27" s="12">
        <f t="shared" si="2"/>
        <v>962.53522587023849</v>
      </c>
      <c r="K27" s="6">
        <f>VLOOKUP($C27,鱼种重量参数!$A$1:$F$32,COLUMN(鱼种重量参数!E$1), FALSE)</f>
        <v>1.2800000000000001E-2</v>
      </c>
      <c r="L27" s="6">
        <f>VLOOKUP($C27,鱼种重量参数!$A$1:$F$39,COLUMN(鱼种重量参数!F$1), FALSE)</f>
        <v>3.05</v>
      </c>
      <c r="M27" s="14">
        <v>250</v>
      </c>
      <c r="N27" s="14">
        <v>500</v>
      </c>
      <c r="O27" s="15">
        <f t="shared" si="5"/>
        <v>240</v>
      </c>
      <c r="P27" s="13"/>
      <c r="Q27" s="14">
        <v>0.6</v>
      </c>
      <c r="R27" s="15">
        <f t="shared" si="4"/>
        <v>0</v>
      </c>
      <c r="S27">
        <f>INT(M27*1.3)</f>
        <v>325</v>
      </c>
      <c r="T27">
        <f>INT(M27*H27/1000)</f>
        <v>102</v>
      </c>
    </row>
    <row r="28" spans="1:20" ht="13.5" x14ac:dyDescent="0.2">
      <c r="A28" s="17">
        <v>3</v>
      </c>
      <c r="B28" s="5" t="str">
        <f>VLOOKUP(C28,鱼种重量参数!$A$1:$D$37,4,FALSE)</f>
        <v>水牛鱼</v>
      </c>
      <c r="C28" s="16" t="s">
        <v>207</v>
      </c>
      <c r="D28" s="16" t="s">
        <v>194</v>
      </c>
      <c r="E28" s="14">
        <v>1</v>
      </c>
      <c r="F28" s="14">
        <v>48</v>
      </c>
      <c r="G28" s="14">
        <v>78</v>
      </c>
      <c r="H28" s="12">
        <f t="shared" si="0"/>
        <v>1717.8915506672356</v>
      </c>
      <c r="I28" s="12">
        <f t="shared" si="1"/>
        <v>7552.6351916084304</v>
      </c>
      <c r="J28" s="12">
        <f t="shared" si="2"/>
        <v>4169.9321029911998</v>
      </c>
      <c r="K28" s="6">
        <f>VLOOKUP($C28,鱼种重量参数!$A$1:$F$32,COLUMN(鱼种重量参数!E$1), FALSE)</f>
        <v>1.2800000000000001E-2</v>
      </c>
      <c r="L28" s="6">
        <f>VLOOKUP($C28,鱼种重量参数!$A$1:$F$39,COLUMN(鱼种重量参数!F$1), FALSE)</f>
        <v>3.05</v>
      </c>
      <c r="M28" s="14">
        <v>500</v>
      </c>
      <c r="N28" s="14">
        <v>500</v>
      </c>
      <c r="O28" s="15">
        <f t="shared" si="5"/>
        <v>2084</v>
      </c>
      <c r="P28" s="13"/>
      <c r="Q28" s="14">
        <v>0.6</v>
      </c>
      <c r="R28" s="15">
        <f t="shared" si="4"/>
        <v>0</v>
      </c>
      <c r="S28">
        <f>INT(M28*1.3)</f>
        <v>650</v>
      </c>
      <c r="T28">
        <f>INT(M28*H28/1000)</f>
        <v>858</v>
      </c>
    </row>
    <row r="29" spans="1:20" ht="13.5" x14ac:dyDescent="0.2">
      <c r="A29" s="17">
        <v>1</v>
      </c>
      <c r="B29" s="5" t="str">
        <f>VLOOKUP(C29,鱼种重量参数!$A$1:$D$37,4,FALSE)</f>
        <v>小冠太阳鱼</v>
      </c>
      <c r="C29" s="16" t="s">
        <v>208</v>
      </c>
      <c r="D29" s="16" t="s">
        <v>201</v>
      </c>
      <c r="E29" s="14">
        <v>1</v>
      </c>
      <c r="F29" s="14">
        <v>10</v>
      </c>
      <c r="G29" s="14">
        <v>16</v>
      </c>
      <c r="H29" s="12">
        <f t="shared" si="0"/>
        <v>15.97429444099487</v>
      </c>
      <c r="I29" s="12">
        <f t="shared" si="1"/>
        <v>68.902476432798139</v>
      </c>
      <c r="J29" s="12">
        <f t="shared" si="2"/>
        <v>38.227764741071375</v>
      </c>
      <c r="K29" s="6">
        <f>VLOOKUP($C29,鱼种重量参数!$A$1:$F$32,COLUMN(鱼种重量参数!E$1), FALSE)</f>
        <v>1.24E-2</v>
      </c>
      <c r="L29" s="6">
        <f>VLOOKUP($C29,鱼种重量参数!$A$1:$F$39,COLUMN(鱼种重量参数!F$1), FALSE)</f>
        <v>3.11</v>
      </c>
      <c r="M29" s="14">
        <v>1800</v>
      </c>
      <c r="N29" s="14">
        <v>500</v>
      </c>
      <c r="O29" s="15">
        <f t="shared" si="5"/>
        <v>68</v>
      </c>
      <c r="P29" s="13">
        <f t="shared" si="3"/>
        <v>255</v>
      </c>
      <c r="Q29" s="14">
        <v>0.6</v>
      </c>
      <c r="R29" s="15">
        <f t="shared" si="4"/>
        <v>425</v>
      </c>
      <c r="S29">
        <f>INT(M29*1.3)</f>
        <v>2340</v>
      </c>
      <c r="T29">
        <f>INT(M29*H29/1000)</f>
        <v>28</v>
      </c>
    </row>
    <row r="30" spans="1:20" ht="13.5" x14ac:dyDescent="0.2">
      <c r="A30" s="17">
        <v>1</v>
      </c>
      <c r="B30" s="5" t="str">
        <f>VLOOKUP(C30,鱼种重量参数!$A$1:$D$37,4,FALSE)</f>
        <v>小冠太阳鱼</v>
      </c>
      <c r="C30" s="16" t="s">
        <v>208</v>
      </c>
      <c r="D30" s="16" t="s">
        <v>194</v>
      </c>
      <c r="E30" s="14">
        <v>1</v>
      </c>
      <c r="F30" s="14">
        <v>16</v>
      </c>
      <c r="G30" s="14">
        <v>26</v>
      </c>
      <c r="H30" s="12">
        <f t="shared" si="0"/>
        <v>68.902476432798139</v>
      </c>
      <c r="I30" s="12">
        <f t="shared" si="1"/>
        <v>311.88091332141556</v>
      </c>
      <c r="J30" s="12">
        <f t="shared" si="2"/>
        <v>170.47357964554791</v>
      </c>
      <c r="K30" s="6">
        <f>VLOOKUP($C30,鱼种重量参数!$A$1:$F$32,COLUMN(鱼种重量参数!E$1), FALSE)</f>
        <v>1.24E-2</v>
      </c>
      <c r="L30" s="6">
        <f>VLOOKUP($C30,鱼种重量参数!$A$1:$F$39,COLUMN(鱼种重量参数!F$1), FALSE)</f>
        <v>3.11</v>
      </c>
      <c r="M30" s="14">
        <v>2600</v>
      </c>
      <c r="N30" s="14">
        <v>500</v>
      </c>
      <c r="O30" s="15">
        <f t="shared" si="5"/>
        <v>443</v>
      </c>
      <c r="P30" s="13"/>
      <c r="Q30" s="14">
        <v>0.6</v>
      </c>
      <c r="R30" s="15">
        <f t="shared" si="4"/>
        <v>0</v>
      </c>
      <c r="S30">
        <f>INT(M30*1.3)</f>
        <v>3380</v>
      </c>
      <c r="T30">
        <f>INT(M30*H30/1000)</f>
        <v>179</v>
      </c>
    </row>
    <row r="31" spans="1:20" ht="13.5" x14ac:dyDescent="0.2">
      <c r="A31" s="17">
        <v>1</v>
      </c>
      <c r="B31" s="5" t="str">
        <f>VLOOKUP(C31,鱼种重量参数!$A$1:$D$37,4,FALSE)</f>
        <v>蓝鳃太阳鱼</v>
      </c>
      <c r="C31" s="16" t="s">
        <v>209</v>
      </c>
      <c r="D31" s="16" t="s">
        <v>201</v>
      </c>
      <c r="E31" s="14">
        <v>1</v>
      </c>
      <c r="F31" s="14">
        <v>10</v>
      </c>
      <c r="G31" s="14">
        <v>16</v>
      </c>
      <c r="H31" s="12">
        <f t="shared" si="0"/>
        <v>14.743485661608476</v>
      </c>
      <c r="I31" s="12">
        <f t="shared" si="1"/>
        <v>65.105745613103934</v>
      </c>
      <c r="J31" s="12">
        <f t="shared" si="2"/>
        <v>35.827607099101712</v>
      </c>
      <c r="K31" s="6">
        <f>VLOOKUP($C31,鱼种重量参数!$A$1:$F$32,COLUMN(鱼种重量参数!E$1), FALSE)</f>
        <v>1.0200000000000001E-2</v>
      </c>
      <c r="L31" s="6">
        <f>VLOOKUP($C31,鱼种重量参数!$A$1:$F$39,COLUMN(鱼种重量参数!F$1), FALSE)</f>
        <v>3.16</v>
      </c>
      <c r="M31" s="14">
        <v>1300</v>
      </c>
      <c r="N31" s="14">
        <v>500</v>
      </c>
      <c r="O31" s="15">
        <f t="shared" si="5"/>
        <v>46</v>
      </c>
      <c r="P31" s="13">
        <f t="shared" si="3"/>
        <v>200</v>
      </c>
      <c r="Q31" s="14">
        <v>0.6</v>
      </c>
      <c r="R31" s="15">
        <f t="shared" si="4"/>
        <v>333</v>
      </c>
      <c r="S31">
        <f>INT(M31*1.3)</f>
        <v>1690</v>
      </c>
      <c r="T31">
        <f>INT(M31*H31/1000)</f>
        <v>19</v>
      </c>
    </row>
    <row r="32" spans="1:20" ht="13.5" x14ac:dyDescent="0.2">
      <c r="A32" s="17">
        <v>1</v>
      </c>
      <c r="B32" s="5" t="str">
        <f>VLOOKUP(C32,鱼种重量参数!$A$1:$D$37,4,FALSE)</f>
        <v>蓝鳃太阳鱼</v>
      </c>
      <c r="C32" s="16" t="s">
        <v>209</v>
      </c>
      <c r="D32" s="16" t="s">
        <v>194</v>
      </c>
      <c r="E32" s="14">
        <v>1</v>
      </c>
      <c r="F32" s="14">
        <v>16</v>
      </c>
      <c r="G32" s="14">
        <v>27</v>
      </c>
      <c r="H32" s="12">
        <f t="shared" si="0"/>
        <v>65.105745613103934</v>
      </c>
      <c r="I32" s="12">
        <f t="shared" si="1"/>
        <v>340.18069689204094</v>
      </c>
      <c r="J32" s="12">
        <f t="shared" si="2"/>
        <v>177.9542588783969</v>
      </c>
      <c r="K32" s="6">
        <f>VLOOKUP($C32,鱼种重量参数!$A$1:$F$32,COLUMN(鱼种重量参数!E$1), FALSE)</f>
        <v>1.0200000000000001E-2</v>
      </c>
      <c r="L32" s="6">
        <f>VLOOKUP($C32,鱼种重量参数!$A$1:$F$39,COLUMN(鱼种重量参数!F$1), FALSE)</f>
        <v>3.16</v>
      </c>
      <c r="M32" s="14">
        <v>2000</v>
      </c>
      <c r="N32" s="14">
        <v>500</v>
      </c>
      <c r="O32" s="15">
        <f t="shared" si="5"/>
        <v>355</v>
      </c>
      <c r="P32" s="13"/>
      <c r="Q32" s="14">
        <v>0.6</v>
      </c>
      <c r="R32" s="15">
        <f t="shared" si="4"/>
        <v>0</v>
      </c>
      <c r="S32">
        <f>INT(M32*1.3)</f>
        <v>2600</v>
      </c>
      <c r="T32">
        <f>INT(M32*H32/1000)</f>
        <v>130</v>
      </c>
    </row>
    <row r="33" spans="1:20" ht="13.5" x14ac:dyDescent="0.2">
      <c r="A33" s="17">
        <v>5</v>
      </c>
      <c r="B33" s="5" t="str">
        <f>VLOOKUP(C33,鱼种重量参数!$A$1:$D$37,4,FALSE)</f>
        <v>白化叉尾鮰</v>
      </c>
      <c r="C33" s="16" t="s">
        <v>210</v>
      </c>
      <c r="D33" s="16" t="s">
        <v>194</v>
      </c>
      <c r="E33" s="14">
        <v>2</v>
      </c>
      <c r="F33" s="14">
        <v>53</v>
      </c>
      <c r="G33" s="14">
        <v>86</v>
      </c>
      <c r="H33" s="12">
        <f t="shared" si="0"/>
        <v>1866.3065202183568</v>
      </c>
      <c r="I33" s="12">
        <f t="shared" si="1"/>
        <v>8409.5973479025488</v>
      </c>
      <c r="J33" s="12">
        <f t="shared" si="2"/>
        <v>4603.0459805946039</v>
      </c>
      <c r="K33" s="6">
        <f>VLOOKUP($C33,鱼种重量参数!$A$1:$F$39,COLUMN(鱼种重量参数!E$1), FALSE)</f>
        <v>8.0999999999999996E-3</v>
      </c>
      <c r="L33" s="6">
        <f>VLOOKUP($C33,鱼种重量参数!$A$1:$F$39,COLUMN(鱼种重量参数!F$1), FALSE)</f>
        <v>3.11</v>
      </c>
      <c r="M33" s="14">
        <v>250</v>
      </c>
      <c r="N33" s="14">
        <v>540</v>
      </c>
      <c r="O33" s="15">
        <f t="shared" si="5"/>
        <v>1150</v>
      </c>
      <c r="P33" s="13"/>
      <c r="Q33" s="14">
        <v>0.6</v>
      </c>
      <c r="R33" s="15">
        <f t="shared" si="4"/>
        <v>0</v>
      </c>
      <c r="S33">
        <f>INT(M33*1.3)</f>
        <v>325</v>
      </c>
      <c r="T33">
        <f>INT(M33*H33/1000)</f>
        <v>466</v>
      </c>
    </row>
    <row r="34" spans="1:20" ht="13.5" x14ac:dyDescent="0.2">
      <c r="A34" s="17">
        <v>5</v>
      </c>
      <c r="B34" s="5" t="str">
        <f>VLOOKUP(C34,鱼种重量参数!$A$1:$D$37,4,FALSE)</f>
        <v>白化叉尾鮰</v>
      </c>
      <c r="C34" s="16" t="s">
        <v>210</v>
      </c>
      <c r="D34" s="16" t="s">
        <v>195</v>
      </c>
      <c r="E34" s="14">
        <v>2</v>
      </c>
      <c r="F34" s="14">
        <v>86</v>
      </c>
      <c r="G34" s="14">
        <v>112</v>
      </c>
      <c r="H34" s="12">
        <f t="shared" si="0"/>
        <v>8409.5973479025488</v>
      </c>
      <c r="I34" s="12">
        <f t="shared" si="1"/>
        <v>19122.869856208727</v>
      </c>
      <c r="J34" s="12">
        <f t="shared" si="2"/>
        <v>13274.715066215165</v>
      </c>
      <c r="K34" s="6">
        <f>VLOOKUP($C34,鱼种重量参数!$A$1:$F$39,COLUMN(鱼种重量参数!E$1), FALSE)</f>
        <v>8.0999999999999996E-3</v>
      </c>
      <c r="L34" s="6">
        <f>VLOOKUP($C34,鱼种重量参数!$A$1:$F$39,COLUMN(鱼种重量参数!F$1), FALSE)</f>
        <v>3.11</v>
      </c>
      <c r="M34" s="14">
        <v>250</v>
      </c>
      <c r="N34" s="14">
        <v>270</v>
      </c>
      <c r="O34" s="15">
        <f t="shared" si="5"/>
        <v>3318</v>
      </c>
      <c r="P34" s="13"/>
      <c r="Q34" s="14">
        <v>0.6</v>
      </c>
      <c r="R34" s="15">
        <f t="shared" si="4"/>
        <v>0</v>
      </c>
      <c r="S34">
        <f>INT(M34*1.3)</f>
        <v>325</v>
      </c>
      <c r="T34">
        <f>INT(M34*H34/1000)</f>
        <v>2102</v>
      </c>
    </row>
    <row r="35" spans="1:20" ht="13.5" x14ac:dyDescent="0.2">
      <c r="A35" s="17">
        <v>5</v>
      </c>
      <c r="B35" s="5" t="str">
        <f>VLOOKUP(C35,鱼种重量参数!$A$1:$D$37,4,FALSE)</f>
        <v>白化叉尾鮰</v>
      </c>
      <c r="C35" s="16" t="s">
        <v>210</v>
      </c>
      <c r="D35" s="16" t="s">
        <v>196</v>
      </c>
      <c r="E35" s="14">
        <v>2</v>
      </c>
      <c r="F35" s="14">
        <v>112</v>
      </c>
      <c r="G35" s="14">
        <v>132</v>
      </c>
      <c r="H35" s="12">
        <f t="shared" si="0"/>
        <v>19122.869856208727</v>
      </c>
      <c r="I35" s="12">
        <f t="shared" si="1"/>
        <v>31876.449691362985</v>
      </c>
      <c r="J35" s="12">
        <f t="shared" si="2"/>
        <v>25132.967583510064</v>
      </c>
      <c r="K35" s="6">
        <f>VLOOKUP($C35,鱼种重量参数!$A$1:$F$39,COLUMN(鱼种重量参数!E$1), FALSE)</f>
        <v>8.0999999999999996E-3</v>
      </c>
      <c r="L35" s="6">
        <f>VLOOKUP($C35,鱼种重量参数!$A$1:$F$39,COLUMN(鱼种重量参数!F$1), FALSE)</f>
        <v>3.11</v>
      </c>
      <c r="M35" s="14">
        <v>500</v>
      </c>
      <c r="N35" s="14">
        <v>135</v>
      </c>
      <c r="O35" s="15">
        <f t="shared" si="5"/>
        <v>12566</v>
      </c>
      <c r="P35" s="13"/>
      <c r="Q35" s="14">
        <v>0.6</v>
      </c>
      <c r="R35" s="15">
        <f t="shared" si="4"/>
        <v>0</v>
      </c>
      <c r="S35">
        <f>INT(M35*1.3)</f>
        <v>650</v>
      </c>
      <c r="T35">
        <f>INT(M35*H35/1000)</f>
        <v>9561</v>
      </c>
    </row>
    <row r="36" spans="1:20" ht="13.5" x14ac:dyDescent="0.2">
      <c r="A36" s="17">
        <v>5</v>
      </c>
      <c r="B36" s="5" t="str">
        <f>VLOOKUP(C36,鱼种重量参数!$A$1:$D$37,4,FALSE)</f>
        <v>白化叉尾鮰</v>
      </c>
      <c r="C36" s="16" t="s">
        <v>210</v>
      </c>
      <c r="D36" s="16" t="s">
        <v>197</v>
      </c>
      <c r="E36" s="14">
        <v>2</v>
      </c>
      <c r="F36" s="14">
        <v>132</v>
      </c>
      <c r="G36" s="14">
        <v>145</v>
      </c>
      <c r="H36" s="12">
        <f t="shared" ref="H36:H57" si="6">$K36*POWER(F36, $L36)</f>
        <v>31876.449691362985</v>
      </c>
      <c r="I36" s="12">
        <f t="shared" ref="I36:I57" si="7">$K36*POWER(G36, $L36)</f>
        <v>42691.312390698185</v>
      </c>
      <c r="J36" s="12">
        <f t="shared" ref="J36:J57" si="8">$K36*(POWER(G36,$L36+1)-POWER($F36,$L36+1))/($L36+1)/($G36-$F36)</f>
        <v>37105.538787036086</v>
      </c>
      <c r="K36" s="6">
        <f>VLOOKUP($C36,鱼种重量参数!$A$1:$F$39,COLUMN(鱼种重量参数!E$1), FALSE)</f>
        <v>8.0999999999999996E-3</v>
      </c>
      <c r="L36" s="6">
        <f>VLOOKUP($C36,鱼种重量参数!$A$1:$F$39,COLUMN(鱼种重量参数!F$1), FALSE)</f>
        <v>3.11</v>
      </c>
      <c r="M36" s="14">
        <v>750</v>
      </c>
      <c r="N36" s="14">
        <v>54</v>
      </c>
      <c r="O36" s="15">
        <f t="shared" si="5"/>
        <v>27829</v>
      </c>
      <c r="P36" s="13"/>
      <c r="Q36" s="14">
        <v>0.6</v>
      </c>
      <c r="R36" s="15">
        <f t="shared" ref="R36:R57" si="9">INT(P36/Q36)</f>
        <v>0</v>
      </c>
      <c r="S36">
        <f>INT(M36*1.3)</f>
        <v>975</v>
      </c>
      <c r="T36">
        <f>INT(M36*H36/1000)</f>
        <v>23907</v>
      </c>
    </row>
    <row r="37" spans="1:20" ht="13.5" x14ac:dyDescent="0.2">
      <c r="A37" s="17">
        <v>5</v>
      </c>
      <c r="B37" s="5" t="str">
        <f>VLOOKUP(C37,鱼种重量参数!$A$1:$D$37,4,FALSE)</f>
        <v>美洲条纹狼鲈</v>
      </c>
      <c r="C37" s="16" t="s">
        <v>211</v>
      </c>
      <c r="D37" s="16" t="s">
        <v>194</v>
      </c>
      <c r="E37" s="14">
        <v>2</v>
      </c>
      <c r="F37" s="14">
        <v>40</v>
      </c>
      <c r="G37" s="14">
        <v>65</v>
      </c>
      <c r="H37" s="12">
        <f t="shared" si="6"/>
        <v>1384.3550736403015</v>
      </c>
      <c r="I37" s="12">
        <f t="shared" si="7"/>
        <v>6805.2884023488959</v>
      </c>
      <c r="J37" s="12">
        <f t="shared" si="8"/>
        <v>3616.5377869819226</v>
      </c>
      <c r="K37" s="6">
        <f>VLOOKUP($C37,鱼种重量参数!$A$1:$F$39,COLUMN(鱼种重量参数!E$1), FALSE)</f>
        <v>7.7000000000000002E-3</v>
      </c>
      <c r="L37" s="6">
        <f>VLOOKUP($C37,鱼种重量参数!$A$1:$F$39,COLUMN(鱼种重量参数!F$1), FALSE)</f>
        <v>3.28</v>
      </c>
      <c r="M37" s="14">
        <v>250</v>
      </c>
      <c r="N37" s="14">
        <v>378</v>
      </c>
      <c r="O37" s="15">
        <f t="shared" si="5"/>
        <v>904</v>
      </c>
      <c r="P37" s="13"/>
      <c r="Q37" s="14">
        <v>0.6</v>
      </c>
      <c r="R37" s="15">
        <f t="shared" si="9"/>
        <v>0</v>
      </c>
      <c r="S37">
        <f>INT(M37*1.3)</f>
        <v>325</v>
      </c>
      <c r="T37">
        <f>INT(M37*H37/1000)</f>
        <v>346</v>
      </c>
    </row>
    <row r="38" spans="1:20" ht="13.5" x14ac:dyDescent="0.2">
      <c r="A38" s="17">
        <v>5</v>
      </c>
      <c r="B38" s="5" t="str">
        <f>VLOOKUP(C38,鱼种重量参数!$A$1:$D$37,4,FALSE)</f>
        <v>美洲条纹狼鲈</v>
      </c>
      <c r="C38" s="16" t="s">
        <v>211</v>
      </c>
      <c r="D38" s="16" t="s">
        <v>195</v>
      </c>
      <c r="E38" s="14">
        <v>2</v>
      </c>
      <c r="F38" s="14">
        <v>65</v>
      </c>
      <c r="G38" s="14">
        <v>85</v>
      </c>
      <c r="H38" s="12">
        <f t="shared" si="6"/>
        <v>6805.2884023488959</v>
      </c>
      <c r="I38" s="12">
        <f t="shared" si="7"/>
        <v>16405.323604457306</v>
      </c>
      <c r="J38" s="12">
        <f t="shared" si="8"/>
        <v>11122.765890492892</v>
      </c>
      <c r="K38" s="6">
        <f>VLOOKUP($C38,鱼种重量参数!$A$1:$F$39,COLUMN(鱼种重量参数!E$1), FALSE)</f>
        <v>7.7000000000000002E-3</v>
      </c>
      <c r="L38" s="6">
        <f>VLOOKUP($C38,鱼种重量参数!$A$1:$F$39,COLUMN(鱼种重量参数!F$1), FALSE)</f>
        <v>3.28</v>
      </c>
      <c r="M38" s="14">
        <v>250</v>
      </c>
      <c r="N38" s="14">
        <v>189</v>
      </c>
      <c r="O38" s="15">
        <f t="shared" si="5"/>
        <v>2780</v>
      </c>
      <c r="P38" s="13"/>
      <c r="Q38" s="14">
        <v>0.6</v>
      </c>
      <c r="R38" s="15">
        <f t="shared" si="9"/>
        <v>0</v>
      </c>
      <c r="S38">
        <f>INT(M38*1.3)</f>
        <v>325</v>
      </c>
      <c r="T38">
        <f>INT(M38*H38/1000)</f>
        <v>1701</v>
      </c>
    </row>
    <row r="39" spans="1:20" ht="13.5" x14ac:dyDescent="0.2">
      <c r="A39" s="17">
        <v>5</v>
      </c>
      <c r="B39" s="5" t="str">
        <f>VLOOKUP(C39,鱼种重量参数!$A$1:$D$37,4,FALSE)</f>
        <v>美洲条纹狼鲈</v>
      </c>
      <c r="C39" s="16" t="s">
        <v>211</v>
      </c>
      <c r="D39" s="16" t="s">
        <v>196</v>
      </c>
      <c r="E39" s="14">
        <v>2</v>
      </c>
      <c r="F39" s="14">
        <v>85</v>
      </c>
      <c r="G39" s="14">
        <v>100</v>
      </c>
      <c r="H39" s="12">
        <f t="shared" si="6"/>
        <v>16405.323604457306</v>
      </c>
      <c r="I39" s="12">
        <f t="shared" si="7"/>
        <v>27957.01021729784</v>
      </c>
      <c r="J39" s="12">
        <f t="shared" si="8"/>
        <v>21826.300862163727</v>
      </c>
      <c r="K39" s="6">
        <f>VLOOKUP($C39,鱼种重量参数!$A$1:$F$39,COLUMN(鱼种重量参数!E$1), FALSE)</f>
        <v>7.7000000000000002E-3</v>
      </c>
      <c r="L39" s="6">
        <f>VLOOKUP($C39,鱼种重量参数!$A$1:$F$39,COLUMN(鱼种重量参数!F$1), FALSE)</f>
        <v>3.28</v>
      </c>
      <c r="M39" s="14">
        <v>250</v>
      </c>
      <c r="N39" s="14">
        <v>94</v>
      </c>
      <c r="O39" s="15">
        <f t="shared" si="5"/>
        <v>5456</v>
      </c>
      <c r="P39" s="13"/>
      <c r="Q39" s="14">
        <v>0.6</v>
      </c>
      <c r="R39" s="15">
        <f t="shared" si="9"/>
        <v>0</v>
      </c>
      <c r="S39">
        <f>INT(M39*1.3)</f>
        <v>325</v>
      </c>
      <c r="T39">
        <f>INT(M39*H39/1000)</f>
        <v>4101</v>
      </c>
    </row>
    <row r="40" spans="1:20" ht="13.5" x14ac:dyDescent="0.2">
      <c r="A40" s="17">
        <v>5</v>
      </c>
      <c r="B40" s="5" t="str">
        <f>VLOOKUP(C40,鱼种重量参数!$A$1:$D$37,4,FALSE)</f>
        <v>美洲条纹狼鲈</v>
      </c>
      <c r="C40" s="16" t="s">
        <v>211</v>
      </c>
      <c r="D40" s="16" t="s">
        <v>197</v>
      </c>
      <c r="E40" s="14">
        <v>2</v>
      </c>
      <c r="F40" s="14">
        <v>100</v>
      </c>
      <c r="G40" s="14">
        <v>110</v>
      </c>
      <c r="H40" s="12">
        <f t="shared" si="6"/>
        <v>27957.01021729784</v>
      </c>
      <c r="I40" s="12">
        <f t="shared" si="7"/>
        <v>38217.188329969795</v>
      </c>
      <c r="J40" s="12">
        <f t="shared" si="8"/>
        <v>32901.628377731206</v>
      </c>
      <c r="K40" s="6">
        <f>VLOOKUP($C40,鱼种重量参数!$A$1:$F$39,COLUMN(鱼种重量参数!E$1), FALSE)</f>
        <v>7.7000000000000002E-3</v>
      </c>
      <c r="L40" s="6">
        <f>VLOOKUP($C40,鱼种重量参数!$A$1:$F$39,COLUMN(鱼种重量参数!F$1), FALSE)</f>
        <v>3.28</v>
      </c>
      <c r="M40" s="14">
        <v>500</v>
      </c>
      <c r="N40" s="14">
        <v>37</v>
      </c>
      <c r="O40" s="15">
        <f t="shared" si="5"/>
        <v>16450</v>
      </c>
      <c r="P40" s="13"/>
      <c r="Q40" s="14">
        <v>1.6</v>
      </c>
      <c r="R40" s="15">
        <f t="shared" si="9"/>
        <v>0</v>
      </c>
      <c r="S40">
        <f>INT(M40*1.3)</f>
        <v>650</v>
      </c>
      <c r="T40">
        <f>INT(M40*H40/1000)</f>
        <v>13978</v>
      </c>
    </row>
    <row r="41" spans="1:20" ht="13.5" x14ac:dyDescent="0.2">
      <c r="A41" s="17">
        <v>4</v>
      </c>
      <c r="B41" s="5" t="str">
        <f>VLOOKUP(C41,鱼种重量参数!$A$1:$D$37,4,FALSE)</f>
        <v>玻璃梭鲈</v>
      </c>
      <c r="C41" s="16" t="s">
        <v>212</v>
      </c>
      <c r="D41" s="16" t="s">
        <v>194</v>
      </c>
      <c r="E41" s="14">
        <v>2</v>
      </c>
      <c r="F41" s="14">
        <v>43</v>
      </c>
      <c r="G41" s="14">
        <v>70</v>
      </c>
      <c r="H41" s="12">
        <f t="shared" si="6"/>
        <v>1119.4688817215413</v>
      </c>
      <c r="I41" s="12">
        <f t="shared" si="7"/>
        <v>5508.594027974852</v>
      </c>
      <c r="J41" s="12">
        <f t="shared" si="8"/>
        <v>2927.0918557048535</v>
      </c>
      <c r="K41" s="6">
        <f>VLOOKUP($C41,鱼种重量参数!$A$1:$F$39,COLUMN(鱼种重量参数!E$1), FALSE)</f>
        <v>5.1000000000000004E-3</v>
      </c>
      <c r="L41" s="6">
        <f>VLOOKUP($C41,鱼种重量参数!$A$1:$F$39,COLUMN(鱼种重量参数!F$1), FALSE)</f>
        <v>3.27</v>
      </c>
      <c r="M41" s="14">
        <v>250</v>
      </c>
      <c r="N41" s="14">
        <v>800</v>
      </c>
      <c r="O41" s="15">
        <f t="shared" si="5"/>
        <v>731</v>
      </c>
      <c r="P41" s="13"/>
      <c r="Q41" s="14">
        <v>2.6</v>
      </c>
      <c r="R41" s="15">
        <f t="shared" si="9"/>
        <v>0</v>
      </c>
      <c r="S41">
        <f>INT(M41*1.3)</f>
        <v>325</v>
      </c>
      <c r="T41">
        <f>INT(M41*H41/1000)</f>
        <v>279</v>
      </c>
    </row>
    <row r="42" spans="1:20" ht="13.5" x14ac:dyDescent="0.2">
      <c r="A42" s="17">
        <v>4</v>
      </c>
      <c r="B42" s="5" t="str">
        <f>VLOOKUP(C42,鱼种重量参数!$A$1:$D$37,4,FALSE)</f>
        <v>玻璃梭鲈</v>
      </c>
      <c r="C42" s="16" t="s">
        <v>212</v>
      </c>
      <c r="D42" s="16" t="s">
        <v>195</v>
      </c>
      <c r="E42" s="14">
        <v>2</v>
      </c>
      <c r="F42" s="14">
        <v>70</v>
      </c>
      <c r="G42" s="14">
        <v>91</v>
      </c>
      <c r="H42" s="12">
        <f t="shared" si="6"/>
        <v>5508.594027974852</v>
      </c>
      <c r="I42" s="12">
        <f t="shared" si="7"/>
        <v>12990.78900270357</v>
      </c>
      <c r="J42" s="12">
        <f t="shared" si="8"/>
        <v>8883.2409645119187</v>
      </c>
      <c r="K42" s="6">
        <f>VLOOKUP($C42,鱼种重量参数!$A$1:$F$39,COLUMN(鱼种重量参数!E$1), FALSE)</f>
        <v>5.1000000000000004E-3</v>
      </c>
      <c r="L42" s="6">
        <f>VLOOKUP($C42,鱼种重量参数!$A$1:$F$39,COLUMN(鱼种重量参数!F$1), FALSE)</f>
        <v>3.27</v>
      </c>
      <c r="M42" s="14">
        <v>250</v>
      </c>
      <c r="N42" s="14">
        <v>400</v>
      </c>
      <c r="O42" s="15">
        <f t="shared" si="5"/>
        <v>2220</v>
      </c>
      <c r="P42" s="13"/>
      <c r="Q42" s="14">
        <v>3.6</v>
      </c>
      <c r="R42" s="15">
        <f t="shared" si="9"/>
        <v>0</v>
      </c>
      <c r="S42">
        <f>INT(M42*1.3)</f>
        <v>325</v>
      </c>
      <c r="T42">
        <f>INT(M42*H42/1000)</f>
        <v>1377</v>
      </c>
    </row>
    <row r="43" spans="1:20" ht="13.5" x14ac:dyDescent="0.2">
      <c r="A43" s="17">
        <v>4</v>
      </c>
      <c r="B43" s="5" t="str">
        <f>VLOOKUP(C43,鱼种重量参数!$A$1:$D$37,4,FALSE)</f>
        <v>玻璃梭鲈</v>
      </c>
      <c r="C43" s="16" t="s">
        <v>212</v>
      </c>
      <c r="D43" s="16" t="s">
        <v>196</v>
      </c>
      <c r="E43" s="14">
        <v>2</v>
      </c>
      <c r="F43" s="14">
        <v>91</v>
      </c>
      <c r="G43" s="14">
        <v>107</v>
      </c>
      <c r="H43" s="12">
        <f t="shared" si="6"/>
        <v>12990.78900270357</v>
      </c>
      <c r="I43" s="12">
        <f t="shared" si="7"/>
        <v>22062.520645279143</v>
      </c>
      <c r="J43" s="12">
        <f t="shared" si="8"/>
        <v>17250.115775744132</v>
      </c>
      <c r="K43" s="6">
        <f>VLOOKUP($C43,鱼种重量参数!$A$1:$F$39,COLUMN(鱼种重量参数!E$1), FALSE)</f>
        <v>5.1000000000000004E-3</v>
      </c>
      <c r="L43" s="6">
        <f>VLOOKUP($C43,鱼种重量参数!$A$1:$F$39,COLUMN(鱼种重量参数!F$1), FALSE)</f>
        <v>3.27</v>
      </c>
      <c r="M43" s="14">
        <v>250</v>
      </c>
      <c r="N43" s="14">
        <v>200</v>
      </c>
      <c r="O43" s="15">
        <f t="shared" si="5"/>
        <v>4312</v>
      </c>
      <c r="P43" s="13"/>
      <c r="Q43" s="14">
        <v>4.5999999999999996</v>
      </c>
      <c r="R43" s="15">
        <f t="shared" si="9"/>
        <v>0</v>
      </c>
      <c r="S43">
        <f>INT(M43*1.3)</f>
        <v>325</v>
      </c>
      <c r="T43">
        <f>INT(M43*H43/1000)</f>
        <v>3247</v>
      </c>
    </row>
    <row r="44" spans="1:20" ht="13.5" x14ac:dyDescent="0.2">
      <c r="A44" s="17">
        <v>3</v>
      </c>
      <c r="B44" s="5" t="str">
        <f>VLOOKUP(C44,鱼种重量参数!$A$1:$D$37,4,FALSE)</f>
        <v>北美狗鱼</v>
      </c>
      <c r="C44" s="16" t="s">
        <v>213</v>
      </c>
      <c r="D44" s="16" t="s">
        <v>201</v>
      </c>
      <c r="E44" s="14">
        <v>2</v>
      </c>
      <c r="F44" s="14">
        <v>38</v>
      </c>
      <c r="G44" s="14">
        <v>60</v>
      </c>
      <c r="H44" s="12">
        <f t="shared" si="6"/>
        <v>882.42145698118827</v>
      </c>
      <c r="I44" s="12">
        <f t="shared" si="7"/>
        <v>3965.570185792667</v>
      </c>
      <c r="J44" s="12">
        <f t="shared" si="8"/>
        <v>2165.736340138531</v>
      </c>
      <c r="K44" s="6">
        <f>VLOOKUP($C44,鱼种重量参数!$A$1:$F$39,COLUMN(鱼种重量参数!E$1), FALSE)</f>
        <v>5.5999999999999999E-3</v>
      </c>
      <c r="L44" s="6">
        <f>VLOOKUP($C44,鱼种重量参数!$A$1:$F$39,COLUMN(鱼种重量参数!F$1), FALSE)</f>
        <v>3.29</v>
      </c>
      <c r="M44" s="14">
        <v>250</v>
      </c>
      <c r="N44" s="14">
        <v>500</v>
      </c>
      <c r="O44" s="15">
        <f t="shared" si="5"/>
        <v>541</v>
      </c>
      <c r="P44" s="13"/>
      <c r="Q44" s="14">
        <v>5.6</v>
      </c>
      <c r="R44" s="15">
        <f t="shared" si="9"/>
        <v>0</v>
      </c>
      <c r="S44">
        <f>INT(M44*1.3)</f>
        <v>325</v>
      </c>
      <c r="T44">
        <f>INT(M44*H44/1000)</f>
        <v>220</v>
      </c>
    </row>
    <row r="45" spans="1:20" ht="13.5" x14ac:dyDescent="0.2">
      <c r="A45" s="17">
        <v>3</v>
      </c>
      <c r="B45" s="5" t="str">
        <f>VLOOKUP(C45,鱼种重量参数!$A$1:$D$37,4,FALSE)</f>
        <v>北美狗鱼</v>
      </c>
      <c r="C45" s="16" t="s">
        <v>213</v>
      </c>
      <c r="D45" s="16" t="s">
        <v>194</v>
      </c>
      <c r="E45" s="14">
        <v>2</v>
      </c>
      <c r="F45" s="14">
        <v>60</v>
      </c>
      <c r="G45" s="14">
        <v>98</v>
      </c>
      <c r="H45" s="12">
        <f t="shared" si="6"/>
        <v>3965.570185792667</v>
      </c>
      <c r="I45" s="12">
        <f t="shared" si="7"/>
        <v>19921.489921252232</v>
      </c>
      <c r="J45" s="12">
        <f t="shared" si="8"/>
        <v>10516.328064870298</v>
      </c>
      <c r="K45" s="6">
        <f>VLOOKUP($C45,鱼种重量参数!$A$1:$F$39,COLUMN(鱼种重量参数!E$1), FALSE)</f>
        <v>5.5999999999999999E-3</v>
      </c>
      <c r="L45" s="6">
        <f>VLOOKUP($C45,鱼种重量参数!$A$1:$F$39,COLUMN(鱼种重量参数!F$1), FALSE)</f>
        <v>3.29</v>
      </c>
      <c r="M45" s="14">
        <v>250</v>
      </c>
      <c r="N45" s="14">
        <v>500</v>
      </c>
      <c r="O45" s="15">
        <f t="shared" si="5"/>
        <v>2629</v>
      </c>
      <c r="P45" s="13"/>
      <c r="Q45" s="14">
        <v>6.6</v>
      </c>
      <c r="R45" s="15">
        <f t="shared" si="9"/>
        <v>0</v>
      </c>
      <c r="S45">
        <f>INT(M45*1.3)</f>
        <v>325</v>
      </c>
      <c r="T45">
        <f>INT(M45*H45/1000)</f>
        <v>991</v>
      </c>
    </row>
    <row r="46" spans="1:20" ht="13.5" x14ac:dyDescent="0.2">
      <c r="A46" s="17">
        <v>2</v>
      </c>
      <c r="B46" s="5" t="str">
        <f>VLOOKUP(C46,鱼种重量参数!$A$1:$D$37,4,FALSE)</f>
        <v>弓鳍鱼</v>
      </c>
      <c r="C46" s="16" t="s">
        <v>214</v>
      </c>
      <c r="D46" s="16" t="s">
        <v>201</v>
      </c>
      <c r="E46" s="14">
        <v>2</v>
      </c>
      <c r="F46" s="14">
        <v>22</v>
      </c>
      <c r="G46" s="14">
        <v>35</v>
      </c>
      <c r="H46" s="12">
        <f t="shared" si="6"/>
        <v>154.33919406686036</v>
      </c>
      <c r="I46" s="12">
        <f t="shared" si="7"/>
        <v>707.73882463815721</v>
      </c>
      <c r="J46" s="12">
        <f t="shared" si="8"/>
        <v>384.17319541453219</v>
      </c>
      <c r="K46" s="6">
        <f>VLOOKUP($C46,鱼种重量参数!$A$1:$F$39,COLUMN(鱼种重量参数!E$1), FALSE)</f>
        <v>6.1000000000000004E-3</v>
      </c>
      <c r="L46" s="6">
        <f>VLOOKUP($C46,鱼种重量参数!$A$1:$F$39,COLUMN(鱼种重量参数!F$1), FALSE)</f>
        <v>3.28</v>
      </c>
      <c r="M46" s="14">
        <v>250</v>
      </c>
      <c r="N46" s="14">
        <v>500</v>
      </c>
      <c r="O46" s="15">
        <f t="shared" si="5"/>
        <v>96</v>
      </c>
      <c r="P46" s="13"/>
      <c r="Q46" s="14">
        <v>7.6</v>
      </c>
      <c r="R46" s="15">
        <f t="shared" si="9"/>
        <v>0</v>
      </c>
      <c r="S46">
        <f>INT(M46*1.3)</f>
        <v>325</v>
      </c>
      <c r="T46">
        <f>INT(M46*H46/1000)</f>
        <v>38</v>
      </c>
    </row>
    <row r="47" spans="1:20" ht="13.5" x14ac:dyDescent="0.2">
      <c r="A47" s="17">
        <v>2</v>
      </c>
      <c r="B47" s="5" t="str">
        <f>VLOOKUP(C47,鱼种重量参数!$A$1:$D$37,4,FALSE)</f>
        <v>弓鳍鱼</v>
      </c>
      <c r="C47" s="16" t="s">
        <v>214</v>
      </c>
      <c r="D47" s="16" t="s">
        <v>194</v>
      </c>
      <c r="E47" s="14">
        <v>2</v>
      </c>
      <c r="F47" s="14">
        <v>35</v>
      </c>
      <c r="G47" s="14">
        <v>57</v>
      </c>
      <c r="H47" s="12">
        <f t="shared" si="6"/>
        <v>707.73882463815721</v>
      </c>
      <c r="I47" s="12">
        <f t="shared" si="7"/>
        <v>3504.2845315797804</v>
      </c>
      <c r="J47" s="12">
        <f t="shared" si="8"/>
        <v>1858.2557289476579</v>
      </c>
      <c r="K47" s="6">
        <f>VLOOKUP($C47,鱼种重量参数!$A$1:$F$39,COLUMN(鱼种重量参数!E$1), FALSE)</f>
        <v>6.1000000000000004E-3</v>
      </c>
      <c r="L47" s="6">
        <f>VLOOKUP($C47,鱼种重量参数!$A$1:$F$39,COLUMN(鱼种重量参数!F$1), FALSE)</f>
        <v>3.28</v>
      </c>
      <c r="M47" s="14">
        <v>500</v>
      </c>
      <c r="N47" s="14">
        <v>500</v>
      </c>
      <c r="O47" s="15">
        <f t="shared" si="5"/>
        <v>929</v>
      </c>
      <c r="P47" s="13"/>
      <c r="Q47" s="14">
        <v>8.6</v>
      </c>
      <c r="R47" s="15">
        <f t="shared" si="9"/>
        <v>0</v>
      </c>
      <c r="S47">
        <f>INT(M47*1.3)</f>
        <v>650</v>
      </c>
      <c r="T47">
        <f>INT(M47*H47/1000)</f>
        <v>353</v>
      </c>
    </row>
    <row r="48" spans="1:20" ht="13.5" x14ac:dyDescent="0.2">
      <c r="A48" s="17">
        <v>2</v>
      </c>
      <c r="B48" s="5" t="str">
        <f>VLOOKUP(C48,鱼种重量参数!$A$1:$D$37,4,FALSE)</f>
        <v>斑点叉尾鮰</v>
      </c>
      <c r="C48" s="16" t="s">
        <v>205</v>
      </c>
      <c r="D48" s="16" t="s">
        <v>201</v>
      </c>
      <c r="E48" s="14">
        <v>2</v>
      </c>
      <c r="F48" s="14">
        <v>33</v>
      </c>
      <c r="G48" s="14">
        <v>53</v>
      </c>
      <c r="H48" s="12">
        <f t="shared" si="6"/>
        <v>427.62528033361224</v>
      </c>
      <c r="I48" s="12">
        <f t="shared" si="7"/>
        <v>1866.3065202183568</v>
      </c>
      <c r="J48" s="12">
        <f t="shared" si="8"/>
        <v>1031.6619382063702</v>
      </c>
      <c r="K48" s="6">
        <f>VLOOKUP($C48,鱼种重量参数!$A$1:$F$39,COLUMN(鱼种重量参数!E$1), FALSE)</f>
        <v>8.0999999999999996E-3</v>
      </c>
      <c r="L48" s="6">
        <f>VLOOKUP($C48,鱼种重量参数!$A$1:$F$39,COLUMN(鱼种重量参数!F$1), FALSE)</f>
        <v>3.11</v>
      </c>
      <c r="M48" s="14">
        <v>250</v>
      </c>
      <c r="N48" s="14">
        <v>500</v>
      </c>
      <c r="O48" s="15">
        <f t="shared" si="5"/>
        <v>257</v>
      </c>
      <c r="P48" s="13"/>
      <c r="Q48" s="14">
        <v>9.6</v>
      </c>
      <c r="R48" s="15">
        <f t="shared" si="9"/>
        <v>0</v>
      </c>
      <c r="S48">
        <f>INT(M48*1.3)</f>
        <v>325</v>
      </c>
      <c r="T48">
        <f>INT(M48*H48/1000)</f>
        <v>106</v>
      </c>
    </row>
    <row r="49" spans="1:20" ht="13.5" x14ac:dyDescent="0.2">
      <c r="A49" s="17">
        <v>2</v>
      </c>
      <c r="B49" s="5" t="str">
        <f>VLOOKUP(C49,鱼种重量参数!$A$1:$D$37,4,FALSE)</f>
        <v>斑点叉尾鮰</v>
      </c>
      <c r="C49" s="16" t="s">
        <v>205</v>
      </c>
      <c r="D49" s="16" t="s">
        <v>194</v>
      </c>
      <c r="E49" s="14">
        <v>2</v>
      </c>
      <c r="F49" s="14">
        <v>53</v>
      </c>
      <c r="G49" s="14">
        <v>86</v>
      </c>
      <c r="H49" s="12">
        <f t="shared" si="6"/>
        <v>1866.3065202183568</v>
      </c>
      <c r="I49" s="12">
        <f t="shared" si="7"/>
        <v>8409.5973479025488</v>
      </c>
      <c r="J49" s="12">
        <f t="shared" si="8"/>
        <v>4603.0459805946039</v>
      </c>
      <c r="K49" s="6">
        <f>VLOOKUP($C49,鱼种重量参数!$A$1:$F$39,COLUMN(鱼种重量参数!E$1), FALSE)</f>
        <v>8.0999999999999996E-3</v>
      </c>
      <c r="L49" s="6">
        <f>VLOOKUP($C49,鱼种重量参数!$A$1:$F$39,COLUMN(鱼种重量参数!F$1), FALSE)</f>
        <v>3.11</v>
      </c>
      <c r="M49" s="14">
        <v>250</v>
      </c>
      <c r="N49" s="14">
        <v>500</v>
      </c>
      <c r="O49" s="15">
        <f t="shared" si="5"/>
        <v>1150</v>
      </c>
      <c r="P49" s="13"/>
      <c r="Q49" s="14">
        <v>10.6</v>
      </c>
      <c r="R49" s="15">
        <f t="shared" si="9"/>
        <v>0</v>
      </c>
      <c r="S49">
        <f>INT(M49*1.3)</f>
        <v>325</v>
      </c>
      <c r="T49">
        <f>INT(M49*H49/1000)</f>
        <v>466</v>
      </c>
    </row>
    <row r="50" spans="1:20" ht="13.5" x14ac:dyDescent="0.2">
      <c r="A50" s="17">
        <v>2</v>
      </c>
      <c r="B50" s="5" t="str">
        <f>VLOOKUP(C50,鱼种重量参数!$A$1:$D$37,4,FALSE)</f>
        <v>大口黑鲈</v>
      </c>
      <c r="C50" s="16" t="s">
        <v>204</v>
      </c>
      <c r="D50" s="16" t="s">
        <v>201</v>
      </c>
      <c r="E50" s="14">
        <v>2</v>
      </c>
      <c r="F50" s="14">
        <v>19</v>
      </c>
      <c r="G50" s="14">
        <v>30</v>
      </c>
      <c r="H50" s="12">
        <f t="shared" si="6"/>
        <v>72.906775515538342</v>
      </c>
      <c r="I50" s="12">
        <f t="shared" si="7"/>
        <v>318.7831902597141</v>
      </c>
      <c r="J50" s="12">
        <f t="shared" si="8"/>
        <v>175.76331341062141</v>
      </c>
      <c r="K50" s="6">
        <f>VLOOKUP($C50,鱼种重量参数!$A$1:$F$39,COLUMN(鱼种重量参数!E$1), FALSE)</f>
        <v>5.4000000000000003E-3</v>
      </c>
      <c r="L50" s="6">
        <f>VLOOKUP($C50,鱼种重量参数!$A$1:$F$39,COLUMN(鱼种重量参数!F$1), FALSE)</f>
        <v>3.23</v>
      </c>
      <c r="M50" s="14">
        <v>500</v>
      </c>
      <c r="N50" s="14">
        <v>500</v>
      </c>
      <c r="O50" s="15">
        <f t="shared" si="5"/>
        <v>87</v>
      </c>
      <c r="P50" s="13"/>
      <c r="Q50" s="14">
        <v>11.6</v>
      </c>
      <c r="R50" s="15">
        <f t="shared" si="9"/>
        <v>0</v>
      </c>
      <c r="S50">
        <f>INT(M50*1.3)</f>
        <v>650</v>
      </c>
      <c r="T50">
        <f>INT(M50*H50/1000)</f>
        <v>36</v>
      </c>
    </row>
    <row r="51" spans="1:20" ht="13.5" x14ac:dyDescent="0.2">
      <c r="A51" s="17">
        <v>2</v>
      </c>
      <c r="B51" s="5" t="str">
        <f>VLOOKUP(C51,鱼种重量参数!$A$1:$D$37,4,FALSE)</f>
        <v>大口黑鲈</v>
      </c>
      <c r="C51" s="16" t="s">
        <v>204</v>
      </c>
      <c r="D51" s="16" t="s">
        <v>194</v>
      </c>
      <c r="E51" s="14">
        <v>2</v>
      </c>
      <c r="F51" s="14">
        <v>30</v>
      </c>
      <c r="G51" s="14">
        <v>49</v>
      </c>
      <c r="H51" s="12">
        <f t="shared" si="6"/>
        <v>318.7831902597141</v>
      </c>
      <c r="I51" s="12">
        <f t="shared" si="7"/>
        <v>1554.9882020608422</v>
      </c>
      <c r="J51" s="12">
        <f t="shared" si="8"/>
        <v>829.05221093928049</v>
      </c>
      <c r="K51" s="6">
        <f>VLOOKUP($C51,鱼种重量参数!$A$1:$F$39,COLUMN(鱼种重量参数!E$1), FALSE)</f>
        <v>5.4000000000000003E-3</v>
      </c>
      <c r="L51" s="6">
        <f>VLOOKUP($C51,鱼种重量参数!$A$1:$F$39,COLUMN(鱼种重量参数!F$1), FALSE)</f>
        <v>3.23</v>
      </c>
      <c r="M51" s="14">
        <v>750</v>
      </c>
      <c r="N51" s="14">
        <v>500</v>
      </c>
      <c r="O51" s="15">
        <f t="shared" si="5"/>
        <v>621</v>
      </c>
      <c r="P51" s="13"/>
      <c r="Q51" s="14">
        <v>12.6</v>
      </c>
      <c r="R51" s="15">
        <f t="shared" si="9"/>
        <v>0</v>
      </c>
      <c r="S51">
        <f>INT(M51*1.3)</f>
        <v>975</v>
      </c>
      <c r="T51">
        <f>INT(M51*H51/1000)</f>
        <v>239</v>
      </c>
    </row>
    <row r="52" spans="1:20" ht="13.5" x14ac:dyDescent="0.2">
      <c r="A52" s="17">
        <v>2</v>
      </c>
      <c r="B52" s="5" t="str">
        <f>VLOOKUP(C52,鱼种重量参数!$A$1:$D$37,4,FALSE)</f>
        <v>黑斑刺盖太阳鱼</v>
      </c>
      <c r="C52" s="16" t="s">
        <v>200</v>
      </c>
      <c r="D52" s="16" t="s">
        <v>201</v>
      </c>
      <c r="E52" s="14">
        <v>2</v>
      </c>
      <c r="F52" s="14">
        <v>12</v>
      </c>
      <c r="G52" s="14">
        <v>20</v>
      </c>
      <c r="H52" s="12">
        <f t="shared" si="6"/>
        <v>21.268315581016481</v>
      </c>
      <c r="I52" s="12">
        <f t="shared" si="7"/>
        <v>103.62492270132965</v>
      </c>
      <c r="J52" s="12">
        <f t="shared" si="8"/>
        <v>55.404837410194837</v>
      </c>
      <c r="K52" s="6">
        <f>VLOOKUP($C52,鱼种重量参数!$A$1:$F$39,COLUMN(鱼种重量参数!E$1), FALSE)</f>
        <v>9.5999999999999992E-3</v>
      </c>
      <c r="L52" s="6">
        <f>VLOOKUP($C52,鱼种重量参数!$A$1:$F$39,COLUMN(鱼种重量参数!F$1), FALSE)</f>
        <v>3.1</v>
      </c>
      <c r="M52" s="14">
        <v>2250</v>
      </c>
      <c r="N52" s="14">
        <v>500</v>
      </c>
      <c r="O52" s="15">
        <f t="shared" si="5"/>
        <v>124</v>
      </c>
      <c r="P52" s="13"/>
      <c r="Q52" s="14">
        <v>13.6</v>
      </c>
      <c r="R52" s="15">
        <f t="shared" si="9"/>
        <v>0</v>
      </c>
      <c r="S52">
        <f>INT(M52*1.3)</f>
        <v>2925</v>
      </c>
      <c r="T52">
        <f>INT(M52*H52/1000)</f>
        <v>47</v>
      </c>
    </row>
    <row r="53" spans="1:20" ht="13.5" x14ac:dyDescent="0.2">
      <c r="A53" s="17">
        <v>2</v>
      </c>
      <c r="B53" s="5" t="str">
        <f>VLOOKUP(C53,鱼种重量参数!$A$1:$D$37,4,FALSE)</f>
        <v>黑斑刺盖太阳鱼</v>
      </c>
      <c r="C53" s="16" t="s">
        <v>200</v>
      </c>
      <c r="D53" s="16" t="s">
        <v>194</v>
      </c>
      <c r="E53" s="14">
        <v>2</v>
      </c>
      <c r="F53" s="14">
        <v>20</v>
      </c>
      <c r="G53" s="14">
        <v>32</v>
      </c>
      <c r="H53" s="12">
        <f t="shared" si="6"/>
        <v>103.62492270132965</v>
      </c>
      <c r="I53" s="12">
        <f t="shared" si="7"/>
        <v>444.87312011367936</v>
      </c>
      <c r="J53" s="12">
        <f t="shared" si="8"/>
        <v>247.22441848803112</v>
      </c>
      <c r="K53" s="6">
        <f>VLOOKUP($C53,鱼种重量参数!$A$1:$F$39,COLUMN(鱼种重量参数!E$1), FALSE)</f>
        <v>9.5999999999999992E-3</v>
      </c>
      <c r="L53" s="6">
        <f>VLOOKUP($C53,鱼种重量参数!$A$1:$F$39,COLUMN(鱼种重量参数!F$1), FALSE)</f>
        <v>3.1</v>
      </c>
      <c r="M53" s="14">
        <v>3000</v>
      </c>
      <c r="N53" s="14">
        <v>500</v>
      </c>
      <c r="O53" s="15">
        <f t="shared" si="5"/>
        <v>741</v>
      </c>
      <c r="P53" s="13"/>
      <c r="Q53" s="14">
        <v>14.6</v>
      </c>
      <c r="R53" s="15">
        <f t="shared" si="9"/>
        <v>0</v>
      </c>
      <c r="S53">
        <f>INT(M53*1.3)</f>
        <v>3900</v>
      </c>
      <c r="T53">
        <f>INT(M53*H53/1000)</f>
        <v>310</v>
      </c>
    </row>
    <row r="54" spans="1:20" ht="13.5" x14ac:dyDescent="0.2">
      <c r="A54" s="17">
        <v>2</v>
      </c>
      <c r="B54" s="5" t="str">
        <f>VLOOKUP(C54,鱼种重量参数!$A$1:$D$37,4,FALSE)</f>
        <v>黄鲈</v>
      </c>
      <c r="C54" s="16" t="s">
        <v>215</v>
      </c>
      <c r="D54" s="16" t="s">
        <v>201</v>
      </c>
      <c r="E54" s="14">
        <v>2</v>
      </c>
      <c r="F54" s="14">
        <v>10</v>
      </c>
      <c r="G54" s="14">
        <v>16</v>
      </c>
      <c r="H54" s="12">
        <f t="shared" si="6"/>
        <v>13.728626547120081</v>
      </c>
      <c r="I54" s="12">
        <f t="shared" si="7"/>
        <v>62.947115700691413</v>
      </c>
      <c r="J54" s="12">
        <f t="shared" si="8"/>
        <v>34.192908244491427</v>
      </c>
      <c r="K54" s="6">
        <f>VLOOKUP($C54,鱼种重量参数!$A$1:$F$39,COLUMN(鱼种重量参数!E$1), FALSE)</f>
        <v>7.9000000000000008E-3</v>
      </c>
      <c r="L54" s="6">
        <f>VLOOKUP($C54,鱼种重量参数!$A$1:$F$39,COLUMN(鱼种重量参数!F$1), FALSE)</f>
        <v>3.24</v>
      </c>
      <c r="M54" s="14">
        <v>3250</v>
      </c>
      <c r="N54" s="14">
        <v>500</v>
      </c>
      <c r="O54" s="15">
        <f t="shared" si="5"/>
        <v>111</v>
      </c>
      <c r="P54" s="13"/>
      <c r="Q54" s="14">
        <v>15.6</v>
      </c>
      <c r="R54" s="15">
        <f t="shared" si="9"/>
        <v>0</v>
      </c>
      <c r="S54">
        <f>INT(M54*1.3)</f>
        <v>4225</v>
      </c>
      <c r="T54">
        <f>INT(M54*H54/1000)</f>
        <v>44</v>
      </c>
    </row>
    <row r="55" spans="1:20" ht="13.5" x14ac:dyDescent="0.2">
      <c r="A55" s="17">
        <v>2</v>
      </c>
      <c r="B55" s="5" t="str">
        <f>VLOOKUP(C55,鱼种重量参数!$A$1:$D$37,4,FALSE)</f>
        <v>黄鲈</v>
      </c>
      <c r="C55" s="16" t="s">
        <v>215</v>
      </c>
      <c r="D55" s="16" t="s">
        <v>194</v>
      </c>
      <c r="E55" s="14">
        <v>2</v>
      </c>
      <c r="F55" s="14">
        <v>16</v>
      </c>
      <c r="G55" s="14">
        <v>26</v>
      </c>
      <c r="H55" s="12">
        <f t="shared" si="6"/>
        <v>62.947115700691413</v>
      </c>
      <c r="I55" s="12">
        <f t="shared" si="7"/>
        <v>303.48745149982199</v>
      </c>
      <c r="J55" s="12">
        <f t="shared" si="8"/>
        <v>162.3471671647242</v>
      </c>
      <c r="K55" s="6">
        <f>VLOOKUP($C55,鱼种重量参数!$A$1:$F$39,COLUMN(鱼种重量参数!E$1), FALSE)</f>
        <v>7.9000000000000008E-3</v>
      </c>
      <c r="L55" s="6">
        <f>VLOOKUP($C55,鱼种重量参数!$A$1:$F$39,COLUMN(鱼种重量参数!F$1), FALSE)</f>
        <v>3.24</v>
      </c>
      <c r="M55" s="14">
        <v>4000</v>
      </c>
      <c r="N55" s="14">
        <v>500</v>
      </c>
      <c r="O55" s="15">
        <f t="shared" si="5"/>
        <v>649</v>
      </c>
      <c r="P55" s="13"/>
      <c r="Q55" s="14">
        <v>16.600000000000001</v>
      </c>
      <c r="R55" s="15">
        <f t="shared" si="9"/>
        <v>0</v>
      </c>
      <c r="S55">
        <f>INT(M55*1.3)</f>
        <v>5200</v>
      </c>
      <c r="T55">
        <f>INT(M55*H55/1000)</f>
        <v>251</v>
      </c>
    </row>
    <row r="56" spans="1:20" ht="13.5" x14ac:dyDescent="0.2">
      <c r="A56" s="17">
        <v>2</v>
      </c>
      <c r="B56" s="5" t="str">
        <f>VLOOKUP(C56,鱼种重量参数!$A$1:$D$37,4,FALSE)</f>
        <v>岩钝鲈</v>
      </c>
      <c r="C56" s="16" t="s">
        <v>216</v>
      </c>
      <c r="D56" s="16" t="s">
        <v>201</v>
      </c>
      <c r="E56" s="14">
        <v>2</v>
      </c>
      <c r="F56" s="14">
        <v>10</v>
      </c>
      <c r="G56" s="14">
        <v>18</v>
      </c>
      <c r="H56" s="12">
        <f t="shared" si="6"/>
        <v>12.5</v>
      </c>
      <c r="I56" s="12">
        <f t="shared" si="7"/>
        <v>72.900000000000006</v>
      </c>
      <c r="J56" s="12">
        <f t="shared" si="8"/>
        <v>37.1</v>
      </c>
      <c r="K56" s="6">
        <f>VLOOKUP($C56,鱼种重量参数!$A$1:$F$39,COLUMN(鱼种重量参数!E$1), FALSE)</f>
        <v>1.2500000000000001E-2</v>
      </c>
      <c r="L56" s="6">
        <f>VLOOKUP($C56,鱼种重量参数!$A$1:$F$39,COLUMN(鱼种重量参数!F$1), FALSE)</f>
        <v>3</v>
      </c>
      <c r="M56" s="14">
        <v>2750</v>
      </c>
      <c r="N56" s="14">
        <v>500</v>
      </c>
      <c r="O56" s="15">
        <f t="shared" si="5"/>
        <v>102</v>
      </c>
      <c r="P56" s="13"/>
      <c r="Q56" s="14">
        <v>17.600000000000001</v>
      </c>
      <c r="R56" s="15">
        <f t="shared" si="9"/>
        <v>0</v>
      </c>
      <c r="S56">
        <f>INT(M56*1.3)</f>
        <v>3575</v>
      </c>
      <c r="T56">
        <f>INT(M56*H56/1000)</f>
        <v>34</v>
      </c>
    </row>
    <row r="57" spans="1:20" ht="13.5" x14ac:dyDescent="0.2">
      <c r="A57" s="17">
        <v>2</v>
      </c>
      <c r="B57" s="5" t="str">
        <f>VLOOKUP(C57,鱼种重量参数!$A$1:$D$37,4,FALSE)</f>
        <v>岩钝鲈</v>
      </c>
      <c r="C57" s="16" t="s">
        <v>216</v>
      </c>
      <c r="D57" s="16" t="s">
        <v>194</v>
      </c>
      <c r="E57" s="14">
        <v>2</v>
      </c>
      <c r="F57" s="14">
        <v>18</v>
      </c>
      <c r="G57" s="14">
        <v>30</v>
      </c>
      <c r="H57" s="12">
        <f t="shared" si="6"/>
        <v>72.900000000000006</v>
      </c>
      <c r="I57" s="12">
        <f t="shared" si="7"/>
        <v>337.5</v>
      </c>
      <c r="J57" s="12">
        <f t="shared" si="8"/>
        <v>183.60000000000002</v>
      </c>
      <c r="K57" s="6">
        <f>VLOOKUP($C57,鱼种重量参数!$A$1:$F$39,COLUMN(鱼种重量参数!E$1), FALSE)</f>
        <v>1.2500000000000001E-2</v>
      </c>
      <c r="L57" s="6">
        <f>VLOOKUP($C57,鱼种重量参数!$A$1:$F$39,COLUMN(鱼种重量参数!F$1), FALSE)</f>
        <v>3</v>
      </c>
      <c r="M57" s="14">
        <v>3250</v>
      </c>
      <c r="N57" s="14">
        <v>500</v>
      </c>
      <c r="O57" s="15">
        <f t="shared" si="5"/>
        <v>596</v>
      </c>
      <c r="P57" s="13"/>
      <c r="Q57" s="14">
        <v>18.600000000000001</v>
      </c>
      <c r="R57" s="15">
        <f t="shared" si="9"/>
        <v>0</v>
      </c>
      <c r="S57">
        <f>INT(M57*1.3)</f>
        <v>4225</v>
      </c>
      <c r="T57">
        <f>INT(M57*H57/1000)</f>
        <v>236</v>
      </c>
    </row>
    <row r="58" spans="1:20" x14ac:dyDescent="0.2">
      <c r="B58" s="6"/>
      <c r="C58" s="6"/>
      <c r="D58" s="6"/>
      <c r="E58" s="6"/>
      <c r="F58" s="6"/>
      <c r="G58" s="6"/>
      <c r="H58" s="12"/>
      <c r="I58" s="12"/>
      <c r="J58" s="12"/>
      <c r="K58" s="6"/>
      <c r="L58" s="6"/>
      <c r="M58" s="6"/>
    </row>
    <row r="59" spans="1:20" x14ac:dyDescent="0.2">
      <c r="B59" s="6"/>
      <c r="C59" s="6"/>
      <c r="D59" s="6"/>
      <c r="E59" s="6"/>
      <c r="F59" s="6"/>
      <c r="G59" s="6"/>
      <c r="H59" s="12"/>
      <c r="I59" s="12"/>
      <c r="J59" s="12"/>
      <c r="K59" s="6"/>
      <c r="L59" s="6"/>
      <c r="M59" s="6"/>
    </row>
    <row r="60" spans="1:20" x14ac:dyDescent="0.2">
      <c r="B60" s="6"/>
      <c r="C60" s="6"/>
      <c r="D60" s="6"/>
      <c r="E60" s="6"/>
      <c r="F60" s="6"/>
      <c r="G60" s="6"/>
      <c r="H60" s="12"/>
      <c r="I60" s="12"/>
      <c r="J60" s="12"/>
      <c r="K60" s="6"/>
      <c r="L60" s="6"/>
      <c r="M60" s="6"/>
    </row>
    <row r="61" spans="1:20" x14ac:dyDescent="0.2">
      <c r="B61" s="6"/>
      <c r="C61" s="6"/>
      <c r="D61" s="6"/>
      <c r="E61" s="6"/>
      <c r="F61" s="6"/>
      <c r="G61" s="6"/>
      <c r="H61" s="12"/>
      <c r="I61" s="12"/>
      <c r="J61" s="12"/>
      <c r="K61" s="6"/>
      <c r="L61" s="6"/>
      <c r="M61" s="6"/>
    </row>
    <row r="62" spans="1:20" x14ac:dyDescent="0.2">
      <c r="B62" s="6"/>
      <c r="C62" s="6"/>
      <c r="D62" s="6"/>
      <c r="E62" s="6"/>
      <c r="F62" s="6"/>
      <c r="G62" s="6"/>
      <c r="H62" s="12"/>
      <c r="I62" s="12"/>
      <c r="J62" s="12"/>
      <c r="K62" s="6"/>
      <c r="L62" s="6"/>
      <c r="M62" s="6"/>
    </row>
    <row r="63" spans="1:20" x14ac:dyDescent="0.2">
      <c r="B63" s="6"/>
      <c r="C63" s="6"/>
      <c r="D63" s="6"/>
      <c r="E63" s="6"/>
      <c r="F63" s="6"/>
      <c r="G63" s="6"/>
      <c r="H63" s="12"/>
      <c r="I63" s="12"/>
      <c r="J63" s="12"/>
      <c r="K63" s="6"/>
      <c r="L63" s="6"/>
      <c r="M63" s="6"/>
    </row>
    <row r="64" spans="1:20" x14ac:dyDescent="0.2">
      <c r="B64" s="6"/>
      <c r="C64" s="6"/>
      <c r="D64" s="6"/>
      <c r="E64" s="6"/>
      <c r="F64" s="6"/>
      <c r="G64" s="6"/>
      <c r="H64" s="12"/>
      <c r="I64" s="12"/>
      <c r="J64" s="12"/>
      <c r="K64" s="6"/>
      <c r="L64" s="6"/>
      <c r="M64" s="6"/>
    </row>
    <row r="65" spans="2:13" x14ac:dyDescent="0.2">
      <c r="B65" s="6"/>
      <c r="C65" s="6"/>
      <c r="D65" s="6"/>
      <c r="E65" s="6"/>
      <c r="F65" s="6"/>
      <c r="G65" s="6"/>
      <c r="H65" s="12"/>
      <c r="I65" s="12"/>
      <c r="J65" s="12"/>
      <c r="K65" s="6"/>
      <c r="L65" s="6"/>
      <c r="M65" s="6"/>
    </row>
    <row r="66" spans="2:13" x14ac:dyDescent="0.2">
      <c r="B66" s="6"/>
      <c r="C66" s="6"/>
      <c r="D66" s="6"/>
      <c r="E66" s="6"/>
      <c r="F66" s="6"/>
      <c r="G66" s="6"/>
      <c r="H66" s="12"/>
      <c r="I66" s="12"/>
      <c r="J66" s="12"/>
      <c r="K66" s="6"/>
      <c r="L66" s="6"/>
      <c r="M66" s="6"/>
    </row>
    <row r="67" spans="2:13" x14ac:dyDescent="0.2">
      <c r="B67" s="6"/>
      <c r="C67" s="6"/>
      <c r="D67" s="6"/>
      <c r="E67" s="6"/>
      <c r="F67" s="6"/>
      <c r="G67" s="6"/>
      <c r="H67" s="12"/>
      <c r="I67" s="12"/>
      <c r="J67" s="12"/>
      <c r="K67" s="6"/>
      <c r="L67" s="6"/>
      <c r="M67" s="6"/>
    </row>
    <row r="68" spans="2:13" x14ac:dyDescent="0.2">
      <c r="B68" s="6"/>
      <c r="C68" s="6"/>
      <c r="D68" s="6"/>
      <c r="E68" s="6"/>
      <c r="F68" s="6"/>
      <c r="G68" s="6"/>
      <c r="H68" s="12"/>
      <c r="I68" s="12"/>
      <c r="J68" s="12"/>
      <c r="K68" s="6"/>
      <c r="L68" s="6"/>
      <c r="M68" s="6"/>
    </row>
    <row r="69" spans="2:13" x14ac:dyDescent="0.2">
      <c r="B69" s="6"/>
      <c r="C69" s="6"/>
      <c r="D69" s="6"/>
      <c r="E69" s="6"/>
      <c r="F69" s="6"/>
      <c r="G69" s="6"/>
      <c r="H69" s="12"/>
      <c r="I69" s="12"/>
      <c r="J69" s="12"/>
      <c r="K69" s="6"/>
      <c r="L69" s="6"/>
      <c r="M69" s="6"/>
    </row>
    <row r="70" spans="2:13" x14ac:dyDescent="0.2">
      <c r="B70" s="6"/>
      <c r="C70" s="6"/>
      <c r="D70" s="6"/>
      <c r="E70" s="6"/>
      <c r="F70" s="6"/>
      <c r="G70" s="6"/>
      <c r="H70" s="12"/>
      <c r="I70" s="12"/>
      <c r="J70" s="12"/>
      <c r="K70" s="6"/>
      <c r="L70" s="6"/>
      <c r="M70" s="6"/>
    </row>
    <row r="71" spans="2:13" x14ac:dyDescent="0.2">
      <c r="B71" s="6"/>
      <c r="C71" s="6"/>
      <c r="D71" s="6"/>
      <c r="E71" s="6"/>
      <c r="F71" s="6"/>
      <c r="G71" s="6"/>
      <c r="H71" s="12"/>
      <c r="I71" s="12"/>
      <c r="J71" s="12"/>
      <c r="K71" s="6"/>
      <c r="L71" s="6"/>
      <c r="M71" s="6"/>
    </row>
    <row r="72" spans="2:13" x14ac:dyDescent="0.2">
      <c r="B72" s="6"/>
      <c r="C72" s="6"/>
      <c r="D72" s="6"/>
      <c r="E72" s="6"/>
      <c r="F72" s="6"/>
      <c r="G72" s="6"/>
      <c r="H72" s="12"/>
      <c r="I72" s="12"/>
      <c r="J72" s="12"/>
      <c r="K72" s="6"/>
      <c r="L72" s="6"/>
      <c r="M72" s="6"/>
    </row>
    <row r="73" spans="2:13" x14ac:dyDescent="0.2">
      <c r="B73" s="6"/>
      <c r="C73" s="6"/>
      <c r="D73" s="6"/>
      <c r="E73" s="6"/>
      <c r="F73" s="6"/>
      <c r="G73" s="6"/>
      <c r="H73" s="12"/>
      <c r="I73" s="12"/>
      <c r="J73" s="12"/>
      <c r="K73" s="6"/>
      <c r="L73" s="6"/>
      <c r="M73" s="6"/>
    </row>
    <row r="74" spans="2:13" x14ac:dyDescent="0.2">
      <c r="B74" s="6"/>
      <c r="C74" s="6"/>
      <c r="D74" s="6"/>
      <c r="E74" s="6"/>
      <c r="F74" s="6"/>
      <c r="G74" s="6"/>
      <c r="H74" s="12"/>
      <c r="I74" s="12"/>
      <c r="J74" s="12"/>
      <c r="K74" s="6"/>
      <c r="L74" s="6"/>
      <c r="M74" s="6"/>
    </row>
    <row r="75" spans="2:13" x14ac:dyDescent="0.2">
      <c r="B75" s="6"/>
      <c r="C75" s="6"/>
      <c r="D75" s="6"/>
      <c r="E75" s="6"/>
      <c r="F75" s="6"/>
      <c r="G75" s="6"/>
      <c r="H75" s="12"/>
      <c r="I75" s="12"/>
      <c r="J75" s="12"/>
      <c r="K75" s="6"/>
      <c r="L75" s="6"/>
      <c r="M75" s="6"/>
    </row>
    <row r="76" spans="2:13" x14ac:dyDescent="0.2">
      <c r="B76" s="6"/>
      <c r="C76" s="6"/>
      <c r="D76" s="6"/>
      <c r="E76" s="6"/>
      <c r="F76" s="6"/>
      <c r="G76" s="6"/>
      <c r="H76" s="12"/>
      <c r="I76" s="12"/>
      <c r="J76" s="12"/>
      <c r="K76" s="6"/>
      <c r="L76" s="6"/>
      <c r="M76" s="6"/>
    </row>
    <row r="77" spans="2:13" x14ac:dyDescent="0.2">
      <c r="B77" s="6"/>
      <c r="C77" s="6"/>
      <c r="D77" s="6"/>
      <c r="E77" s="6"/>
      <c r="F77" s="6"/>
      <c r="G77" s="6"/>
      <c r="H77" s="12"/>
      <c r="I77" s="12"/>
      <c r="J77" s="12"/>
      <c r="K77" s="6"/>
      <c r="L77" s="6"/>
      <c r="M77" s="6"/>
    </row>
    <row r="78" spans="2:13" x14ac:dyDescent="0.2">
      <c r="B78" s="6"/>
      <c r="C78" s="6"/>
      <c r="D78" s="6"/>
      <c r="E78" s="6"/>
      <c r="F78" s="6"/>
      <c r="G78" s="6"/>
      <c r="H78" s="12"/>
      <c r="I78" s="12"/>
      <c r="J78" s="12"/>
      <c r="K78" s="6"/>
      <c r="L78" s="6"/>
      <c r="M78" s="6"/>
    </row>
    <row r="79" spans="2:13" x14ac:dyDescent="0.2">
      <c r="B79" s="6"/>
      <c r="C79" s="6"/>
      <c r="D79" s="6"/>
      <c r="E79" s="6"/>
      <c r="F79" s="6"/>
      <c r="G79" s="6"/>
      <c r="H79" s="12"/>
      <c r="I79" s="12"/>
      <c r="J79" s="12"/>
      <c r="K79" s="6"/>
      <c r="L79" s="6"/>
      <c r="M79" s="6"/>
    </row>
    <row r="80" spans="2:13" x14ac:dyDescent="0.2">
      <c r="B80" s="6"/>
      <c r="C80" s="6"/>
      <c r="D80" s="6"/>
      <c r="E80" s="6"/>
      <c r="F80" s="6"/>
      <c r="G80" s="6"/>
      <c r="H80" s="12"/>
      <c r="I80" s="12"/>
      <c r="J80" s="12"/>
      <c r="K80" s="6"/>
      <c r="L80" s="6"/>
      <c r="M80" s="6"/>
    </row>
    <row r="81" spans="2:13" x14ac:dyDescent="0.2">
      <c r="B81" s="6"/>
      <c r="C81" s="6"/>
      <c r="D81" s="6"/>
      <c r="E81" s="6"/>
      <c r="F81" s="6"/>
      <c r="G81" s="6"/>
      <c r="H81" s="12"/>
      <c r="I81" s="12"/>
      <c r="J81" s="12"/>
      <c r="K81" s="6"/>
      <c r="L81" s="6"/>
      <c r="M81" s="6"/>
    </row>
    <row r="82" spans="2:13" x14ac:dyDescent="0.2">
      <c r="B82" s="6"/>
      <c r="C82" s="6"/>
      <c r="D82" s="6"/>
      <c r="E82" s="6"/>
      <c r="F82" s="6"/>
      <c r="G82" s="6"/>
      <c r="H82" s="12"/>
      <c r="I82" s="12"/>
      <c r="J82" s="12"/>
      <c r="K82" s="6"/>
      <c r="L82" s="6"/>
      <c r="M82" s="6"/>
    </row>
    <row r="83" spans="2:13" x14ac:dyDescent="0.2">
      <c r="B83" s="6"/>
      <c r="C83" s="6"/>
      <c r="D83" s="6"/>
      <c r="E83" s="6"/>
      <c r="F83" s="6"/>
      <c r="G83" s="6"/>
      <c r="H83" s="12"/>
      <c r="I83" s="12"/>
      <c r="J83" s="12"/>
      <c r="K83" s="6"/>
      <c r="L83" s="6"/>
      <c r="M83" s="6"/>
    </row>
    <row r="84" spans="2:13" x14ac:dyDescent="0.2">
      <c r="B84" s="6"/>
      <c r="C84" s="6"/>
      <c r="D84" s="6"/>
      <c r="E84" s="6"/>
      <c r="F84" s="6"/>
      <c r="G84" s="6"/>
      <c r="H84" s="12"/>
      <c r="I84" s="12"/>
      <c r="J84" s="12"/>
      <c r="K84" s="6"/>
      <c r="L84" s="6"/>
      <c r="M84" s="6"/>
    </row>
    <row r="85" spans="2:13" x14ac:dyDescent="0.2">
      <c r="B85" s="6"/>
      <c r="C85" s="6"/>
      <c r="D85" s="6"/>
      <c r="E85" s="6"/>
      <c r="F85" s="6"/>
      <c r="G85" s="6"/>
      <c r="H85" s="12"/>
      <c r="I85" s="12"/>
      <c r="J85" s="12"/>
      <c r="K85" s="6"/>
      <c r="L85" s="6"/>
      <c r="M85" s="6"/>
    </row>
    <row r="86" spans="2:13" x14ac:dyDescent="0.2">
      <c r="B86" s="6"/>
      <c r="C86" s="6"/>
      <c r="D86" s="6"/>
      <c r="E86" s="6"/>
      <c r="F86" s="6"/>
      <c r="G86" s="6"/>
      <c r="H86" s="12"/>
      <c r="I86" s="12"/>
      <c r="J86" s="12"/>
      <c r="K86" s="6"/>
      <c r="L86" s="6"/>
      <c r="M86" s="6"/>
    </row>
    <row r="87" spans="2:13" x14ac:dyDescent="0.2">
      <c r="B87" s="6"/>
      <c r="C87" s="6"/>
      <c r="D87" s="6"/>
      <c r="E87" s="6"/>
      <c r="F87" s="6"/>
      <c r="G87" s="6"/>
      <c r="H87" s="12"/>
      <c r="I87" s="12"/>
      <c r="J87" s="12"/>
      <c r="K87" s="6"/>
      <c r="L87" s="6"/>
      <c r="M87" s="6"/>
    </row>
    <row r="88" spans="2:13" x14ac:dyDescent="0.2">
      <c r="B88" s="6"/>
      <c r="C88" s="6"/>
      <c r="D88" s="6"/>
      <c r="E88" s="6"/>
      <c r="F88" s="6"/>
      <c r="G88" s="6"/>
      <c r="H88" s="12"/>
      <c r="I88" s="12"/>
      <c r="J88" s="12"/>
      <c r="K88" s="6"/>
      <c r="L88" s="6"/>
      <c r="M88" s="6"/>
    </row>
    <row r="89" spans="2:13" x14ac:dyDescent="0.2">
      <c r="B89" s="6"/>
      <c r="C89" s="6"/>
      <c r="D89" s="6"/>
      <c r="E89" s="6"/>
      <c r="F89" s="6"/>
      <c r="G89" s="6"/>
      <c r="H89" s="12"/>
      <c r="I89" s="12"/>
      <c r="J89" s="12"/>
      <c r="K89" s="6"/>
      <c r="L89" s="6"/>
      <c r="M89" s="6"/>
    </row>
    <row r="90" spans="2:13" x14ac:dyDescent="0.2">
      <c r="B90" s="6"/>
      <c r="C90" s="6"/>
      <c r="D90" s="6"/>
      <c r="E90" s="6"/>
      <c r="F90" s="6"/>
      <c r="G90" s="6"/>
      <c r="H90" s="12"/>
      <c r="I90" s="12"/>
      <c r="J90" s="12"/>
      <c r="K90" s="6"/>
      <c r="L90" s="6"/>
      <c r="M90" s="6"/>
    </row>
    <row r="91" spans="2:13" x14ac:dyDescent="0.2">
      <c r="B91" s="6"/>
      <c r="C91" s="6"/>
      <c r="D91" s="6"/>
      <c r="E91" s="6"/>
      <c r="F91" s="6"/>
      <c r="G91" s="6"/>
      <c r="H91" s="12"/>
      <c r="I91" s="12"/>
      <c r="J91" s="12"/>
      <c r="K91" s="6"/>
      <c r="L91" s="6"/>
      <c r="M91" s="6"/>
    </row>
    <row r="92" spans="2:13" x14ac:dyDescent="0.2">
      <c r="B92" s="6"/>
      <c r="C92" s="6"/>
      <c r="D92" s="6"/>
      <c r="E92" s="6"/>
      <c r="F92" s="6"/>
      <c r="G92" s="6"/>
      <c r="H92" s="12"/>
      <c r="I92" s="12"/>
      <c r="J92" s="12"/>
      <c r="K92" s="6"/>
      <c r="L92" s="6"/>
      <c r="M92" s="6"/>
    </row>
    <row r="93" spans="2:13" x14ac:dyDescent="0.2">
      <c r="B93" s="6"/>
      <c r="C93" s="6"/>
      <c r="D93" s="6"/>
      <c r="E93" s="6"/>
      <c r="F93" s="6"/>
      <c r="G93" s="6"/>
      <c r="H93" s="12"/>
      <c r="I93" s="12"/>
      <c r="J93" s="12"/>
      <c r="K93" s="6"/>
      <c r="L93" s="6"/>
      <c r="M93" s="6"/>
    </row>
    <row r="94" spans="2:13" x14ac:dyDescent="0.2">
      <c r="B94" s="6"/>
      <c r="C94" s="6"/>
      <c r="D94" s="6"/>
      <c r="E94" s="6"/>
      <c r="F94" s="6"/>
      <c r="G94" s="6"/>
      <c r="H94" s="12"/>
      <c r="I94" s="12"/>
      <c r="J94" s="12"/>
      <c r="K94" s="6"/>
      <c r="L94" s="6"/>
      <c r="M94" s="6"/>
    </row>
    <row r="95" spans="2:13" x14ac:dyDescent="0.2">
      <c r="B95" s="6"/>
      <c r="C95" s="6"/>
      <c r="D95" s="6"/>
      <c r="E95" s="6"/>
      <c r="F95" s="6"/>
      <c r="G95" s="6"/>
      <c r="H95" s="12"/>
      <c r="I95" s="12"/>
      <c r="J95" s="12"/>
      <c r="K95" s="6"/>
      <c r="L95" s="6"/>
      <c r="M95" s="6"/>
    </row>
    <row r="96" spans="2:13" x14ac:dyDescent="0.2">
      <c r="B96" s="6"/>
      <c r="C96" s="6"/>
      <c r="D96" s="6"/>
      <c r="E96" s="6"/>
      <c r="F96" s="6"/>
      <c r="G96" s="6"/>
      <c r="H96" s="12"/>
      <c r="I96" s="12"/>
      <c r="J96" s="12"/>
      <c r="K96" s="6"/>
      <c r="L96" s="6"/>
      <c r="M96" s="6"/>
    </row>
    <row r="97" spans="2:13" x14ac:dyDescent="0.2">
      <c r="B97" s="6"/>
      <c r="C97" s="6"/>
      <c r="D97" s="6"/>
      <c r="E97" s="6"/>
      <c r="F97" s="6"/>
      <c r="G97" s="6"/>
      <c r="H97" s="12"/>
      <c r="I97" s="12"/>
      <c r="J97" s="12"/>
      <c r="K97" s="6"/>
      <c r="L97" s="6"/>
      <c r="M97" s="6"/>
    </row>
    <row r="98" spans="2:13" x14ac:dyDescent="0.2">
      <c r="B98" s="6"/>
      <c r="C98" s="6"/>
      <c r="D98" s="6"/>
      <c r="E98" s="6"/>
      <c r="F98" s="6"/>
      <c r="G98" s="6"/>
      <c r="H98" s="12"/>
      <c r="I98" s="12"/>
      <c r="J98" s="12"/>
      <c r="K98" s="6"/>
      <c r="L98" s="6"/>
      <c r="M98" s="6"/>
    </row>
    <row r="99" spans="2:13" x14ac:dyDescent="0.2">
      <c r="B99" s="6"/>
      <c r="C99" s="6"/>
      <c r="D99" s="6"/>
      <c r="E99" s="6"/>
      <c r="F99" s="6"/>
      <c r="G99" s="6"/>
      <c r="H99" s="12"/>
      <c r="I99" s="12"/>
      <c r="J99" s="12"/>
      <c r="K99" s="6"/>
      <c r="L99" s="6"/>
      <c r="M99" s="6"/>
    </row>
    <row r="100" spans="2:13" x14ac:dyDescent="0.2">
      <c r="B100" s="6"/>
      <c r="C100" s="6"/>
      <c r="D100" s="6"/>
      <c r="E100" s="6"/>
      <c r="F100" s="6"/>
      <c r="G100" s="6"/>
      <c r="H100" s="12"/>
      <c r="I100" s="12"/>
      <c r="J100" s="12"/>
      <c r="K100" s="6"/>
      <c r="L100" s="6"/>
      <c r="M100" s="6"/>
    </row>
    <row r="101" spans="2:13" x14ac:dyDescent="0.2">
      <c r="B101" s="6"/>
      <c r="C101" s="6"/>
      <c r="D101" s="6"/>
      <c r="E101" s="6"/>
      <c r="F101" s="6"/>
      <c r="G101" s="6"/>
      <c r="H101" s="12"/>
      <c r="I101" s="12"/>
      <c r="J101" s="12"/>
      <c r="K101" s="6"/>
      <c r="L101" s="6"/>
      <c r="M101" s="6"/>
    </row>
    <row r="102" spans="2:13" x14ac:dyDescent="0.2">
      <c r="B102" s="6"/>
      <c r="C102" s="6"/>
      <c r="D102" s="6"/>
      <c r="E102" s="6"/>
      <c r="F102" s="6"/>
      <c r="G102" s="6"/>
      <c r="H102" s="12"/>
      <c r="I102" s="12"/>
      <c r="J102" s="12"/>
      <c r="K102" s="6"/>
      <c r="L102" s="6"/>
      <c r="M102" s="6"/>
    </row>
    <row r="103" spans="2:13" x14ac:dyDescent="0.2">
      <c r="B103" s="6"/>
      <c r="C103" s="6"/>
      <c r="D103" s="6"/>
      <c r="E103" s="6"/>
      <c r="F103" s="6"/>
      <c r="G103" s="6"/>
      <c r="H103" s="12"/>
      <c r="I103" s="12"/>
      <c r="J103" s="12"/>
      <c r="K103" s="6"/>
      <c r="L103" s="6"/>
      <c r="M103" s="6"/>
    </row>
    <row r="104" spans="2:13" x14ac:dyDescent="0.2">
      <c r="B104" s="6"/>
      <c r="C104" s="6"/>
      <c r="D104" s="6"/>
      <c r="E104" s="6"/>
      <c r="F104" s="6"/>
      <c r="G104" s="6"/>
      <c r="H104" s="12"/>
      <c r="I104" s="12"/>
      <c r="J104" s="12"/>
      <c r="K104" s="6"/>
      <c r="L104" s="6"/>
      <c r="M104" s="6"/>
    </row>
    <row r="105" spans="2:13" x14ac:dyDescent="0.2">
      <c r="B105" s="6"/>
      <c r="C105" s="6"/>
      <c r="D105" s="6"/>
      <c r="E105" s="6"/>
      <c r="F105" s="6"/>
      <c r="G105" s="6"/>
      <c r="H105" s="12"/>
      <c r="I105" s="12"/>
      <c r="J105" s="12"/>
      <c r="K105" s="6"/>
      <c r="L105" s="6"/>
      <c r="M105" s="6"/>
    </row>
    <row r="106" spans="2:13" x14ac:dyDescent="0.2">
      <c r="B106" s="6"/>
      <c r="C106" s="6"/>
      <c r="D106" s="6"/>
      <c r="E106" s="6"/>
      <c r="F106" s="6"/>
      <c r="G106" s="6"/>
      <c r="H106" s="12"/>
      <c r="I106" s="12"/>
      <c r="J106" s="12"/>
      <c r="K106" s="6"/>
      <c r="L106" s="6"/>
      <c r="M106" s="6"/>
    </row>
    <row r="107" spans="2:13" x14ac:dyDescent="0.2">
      <c r="B107" s="6"/>
      <c r="C107" s="6"/>
      <c r="D107" s="6"/>
      <c r="E107" s="6"/>
      <c r="F107" s="6"/>
      <c r="G107" s="6"/>
      <c r="H107" s="12"/>
      <c r="I107" s="12"/>
      <c r="J107" s="12"/>
      <c r="K107" s="6"/>
      <c r="L107" s="6"/>
      <c r="M107" s="6"/>
    </row>
    <row r="108" spans="2:13" x14ac:dyDescent="0.2">
      <c r="B108" s="6"/>
      <c r="C108" s="6"/>
      <c r="D108" s="6"/>
      <c r="E108" s="6"/>
      <c r="F108" s="6"/>
      <c r="G108" s="6"/>
      <c r="H108" s="12"/>
      <c r="I108" s="12"/>
      <c r="J108" s="12"/>
      <c r="K108" s="6"/>
      <c r="L108" s="6"/>
      <c r="M108" s="6"/>
    </row>
    <row r="109" spans="2:13" x14ac:dyDescent="0.2">
      <c r="B109" s="6"/>
      <c r="C109" s="6"/>
      <c r="D109" s="6"/>
      <c r="E109" s="6"/>
      <c r="F109" s="6"/>
      <c r="G109" s="6"/>
      <c r="H109" s="12"/>
      <c r="I109" s="12"/>
      <c r="J109" s="12"/>
      <c r="K109" s="6"/>
      <c r="L109" s="6"/>
      <c r="M109" s="6"/>
    </row>
    <row r="110" spans="2:13" x14ac:dyDescent="0.2">
      <c r="B110" s="6"/>
      <c r="C110" s="6"/>
      <c r="D110" s="6"/>
      <c r="E110" s="6"/>
      <c r="F110" s="6"/>
      <c r="G110" s="6"/>
      <c r="H110" s="12"/>
      <c r="I110" s="12"/>
      <c r="J110" s="12"/>
      <c r="K110" s="6"/>
      <c r="L110" s="6"/>
      <c r="M110" s="6"/>
    </row>
    <row r="111" spans="2:13" x14ac:dyDescent="0.2">
      <c r="B111" s="6"/>
      <c r="C111" s="6"/>
      <c r="D111" s="6"/>
      <c r="E111" s="6"/>
      <c r="F111" s="6"/>
      <c r="G111" s="6"/>
      <c r="H111" s="12"/>
      <c r="I111" s="12"/>
      <c r="J111" s="12"/>
      <c r="K111" s="6"/>
      <c r="L111" s="6"/>
      <c r="M111" s="6"/>
    </row>
    <row r="112" spans="2:13" x14ac:dyDescent="0.2">
      <c r="B112" s="6"/>
      <c r="C112" s="6"/>
      <c r="D112" s="6"/>
      <c r="E112" s="6"/>
      <c r="F112" s="6"/>
      <c r="G112" s="6"/>
      <c r="H112" s="12"/>
      <c r="I112" s="12"/>
      <c r="J112" s="12"/>
      <c r="K112" s="6"/>
      <c r="L112" s="6"/>
      <c r="M112" s="6"/>
    </row>
    <row r="113" spans="2:13" x14ac:dyDescent="0.2">
      <c r="B113" s="6"/>
      <c r="C113" s="6"/>
      <c r="D113" s="6"/>
      <c r="E113" s="6"/>
      <c r="F113" s="6"/>
      <c r="G113" s="6"/>
      <c r="H113" s="12"/>
      <c r="I113" s="12"/>
      <c r="J113" s="12"/>
      <c r="K113" s="6"/>
      <c r="L113" s="6"/>
      <c r="M113" s="6"/>
    </row>
    <row r="114" spans="2:13" x14ac:dyDescent="0.2">
      <c r="B114" s="6"/>
      <c r="C114" s="6"/>
      <c r="D114" s="6"/>
      <c r="E114" s="6"/>
      <c r="F114" s="6"/>
      <c r="G114" s="6"/>
      <c r="H114" s="12"/>
      <c r="I114" s="12"/>
      <c r="J114" s="12"/>
      <c r="K114" s="6"/>
      <c r="L114" s="6"/>
      <c r="M114" s="6"/>
    </row>
    <row r="115" spans="2:13" x14ac:dyDescent="0.2">
      <c r="B115" s="6"/>
      <c r="C115" s="6"/>
      <c r="D115" s="6"/>
      <c r="E115" s="6"/>
      <c r="F115" s="6"/>
      <c r="G115" s="6"/>
      <c r="H115" s="12"/>
      <c r="I115" s="12"/>
      <c r="J115" s="12"/>
      <c r="K115" s="6"/>
      <c r="L115" s="6"/>
      <c r="M115" s="6"/>
    </row>
    <row r="116" spans="2:13" x14ac:dyDescent="0.2">
      <c r="B116" s="6"/>
      <c r="C116" s="6"/>
      <c r="D116" s="6"/>
      <c r="E116" s="6"/>
      <c r="F116" s="6"/>
      <c r="G116" s="6"/>
      <c r="H116" s="12"/>
      <c r="I116" s="12"/>
      <c r="J116" s="12"/>
      <c r="K116" s="6"/>
      <c r="L116" s="6"/>
      <c r="M116" s="6"/>
    </row>
    <row r="117" spans="2:13" x14ac:dyDescent="0.2">
      <c r="B117" s="6"/>
      <c r="C117" s="6"/>
      <c r="D117" s="6"/>
      <c r="E117" s="6"/>
      <c r="F117" s="6"/>
      <c r="G117" s="6"/>
      <c r="H117" s="12"/>
      <c r="I117" s="12"/>
      <c r="J117" s="12"/>
      <c r="K117" s="6"/>
      <c r="L117" s="6"/>
      <c r="M117" s="6"/>
    </row>
    <row r="118" spans="2:13" x14ac:dyDescent="0.2">
      <c r="B118" s="6"/>
      <c r="C118" s="6"/>
      <c r="D118" s="6"/>
      <c r="E118" s="6"/>
      <c r="F118" s="6"/>
      <c r="G118" s="6"/>
      <c r="H118" s="12"/>
      <c r="I118" s="12"/>
      <c r="J118" s="12"/>
      <c r="K118" s="6"/>
      <c r="L118" s="6"/>
      <c r="M118" s="6"/>
    </row>
    <row r="119" spans="2:13" x14ac:dyDescent="0.2">
      <c r="B119" s="6"/>
      <c r="C119" s="6"/>
      <c r="D119" s="6"/>
      <c r="E119" s="6"/>
      <c r="F119" s="6"/>
      <c r="G119" s="6"/>
      <c r="H119" s="12"/>
      <c r="I119" s="12"/>
      <c r="J119" s="12"/>
      <c r="K119" s="6"/>
      <c r="L119" s="6"/>
      <c r="M119" s="6"/>
    </row>
    <row r="120" spans="2:13" x14ac:dyDescent="0.2">
      <c r="B120" s="6"/>
      <c r="C120" s="6"/>
      <c r="D120" s="6"/>
      <c r="E120" s="6"/>
      <c r="F120" s="6"/>
      <c r="G120" s="6"/>
      <c r="H120" s="12"/>
      <c r="I120" s="12"/>
      <c r="J120" s="12"/>
      <c r="K120" s="6"/>
      <c r="L120" s="6"/>
      <c r="M120" s="6"/>
    </row>
    <row r="121" spans="2:13" x14ac:dyDescent="0.2">
      <c r="B121" s="6"/>
      <c r="C121" s="6"/>
      <c r="D121" s="6"/>
      <c r="E121" s="6"/>
      <c r="F121" s="6"/>
      <c r="G121" s="6"/>
      <c r="H121" s="12"/>
      <c r="I121" s="12"/>
      <c r="J121" s="12"/>
      <c r="K121" s="6"/>
      <c r="L121" s="6"/>
      <c r="M121" s="6"/>
    </row>
    <row r="122" spans="2:13" x14ac:dyDescent="0.2">
      <c r="B122" s="6"/>
      <c r="C122" s="6"/>
      <c r="D122" s="6"/>
      <c r="E122" s="6"/>
      <c r="F122" s="6"/>
      <c r="G122" s="6"/>
      <c r="H122" s="12"/>
      <c r="I122" s="12"/>
      <c r="J122" s="12"/>
      <c r="K122" s="6"/>
      <c r="L122" s="6"/>
      <c r="M122" s="6"/>
    </row>
    <row r="123" spans="2:13" x14ac:dyDescent="0.2">
      <c r="B123" s="6"/>
      <c r="C123" s="6"/>
      <c r="D123" s="6"/>
      <c r="E123" s="6"/>
      <c r="F123" s="6"/>
      <c r="G123" s="6"/>
      <c r="H123" s="12"/>
      <c r="I123" s="12"/>
      <c r="J123" s="12"/>
      <c r="K123" s="6"/>
      <c r="L123" s="6"/>
      <c r="M123" s="6"/>
    </row>
    <row r="124" spans="2:13" x14ac:dyDescent="0.2">
      <c r="B124" s="6"/>
      <c r="C124" s="6"/>
      <c r="D124" s="6"/>
      <c r="E124" s="6"/>
      <c r="F124" s="6"/>
      <c r="G124" s="6"/>
      <c r="H124" s="12"/>
      <c r="I124" s="12"/>
      <c r="J124" s="12"/>
      <c r="K124" s="6"/>
      <c r="L124" s="6"/>
      <c r="M124" s="6"/>
    </row>
    <row r="125" spans="2:13" x14ac:dyDescent="0.2">
      <c r="B125" s="6"/>
      <c r="C125" s="6"/>
      <c r="D125" s="6"/>
      <c r="E125" s="6"/>
      <c r="F125" s="6"/>
      <c r="G125" s="6"/>
      <c r="H125" s="12"/>
      <c r="I125" s="12"/>
      <c r="J125" s="12"/>
      <c r="K125" s="6"/>
      <c r="L125" s="6"/>
      <c r="M125" s="6"/>
    </row>
    <row r="126" spans="2:13" x14ac:dyDescent="0.2">
      <c r="B126" s="6"/>
      <c r="C126" s="6"/>
      <c r="D126" s="6"/>
      <c r="E126" s="6"/>
      <c r="F126" s="6"/>
      <c r="G126" s="6"/>
      <c r="H126" s="12"/>
      <c r="I126" s="12"/>
      <c r="J126" s="12"/>
      <c r="K126" s="6"/>
      <c r="L126" s="6"/>
      <c r="M126" s="6"/>
    </row>
    <row r="127" spans="2:13" x14ac:dyDescent="0.2">
      <c r="B127" s="6"/>
      <c r="C127" s="6"/>
      <c r="D127" s="6"/>
      <c r="E127" s="6"/>
      <c r="F127" s="6"/>
      <c r="G127" s="6"/>
      <c r="H127" s="12"/>
      <c r="I127" s="12"/>
      <c r="J127" s="12"/>
      <c r="K127" s="6"/>
      <c r="L127" s="6"/>
      <c r="M127" s="6"/>
    </row>
    <row r="128" spans="2:13" x14ac:dyDescent="0.2">
      <c r="B128" s="6"/>
      <c r="C128" s="6"/>
      <c r="D128" s="6"/>
      <c r="E128" s="6"/>
      <c r="F128" s="6"/>
      <c r="G128" s="6"/>
      <c r="H128" s="12"/>
      <c r="I128" s="12"/>
      <c r="J128" s="12"/>
      <c r="K128" s="6"/>
      <c r="L128" s="6"/>
      <c r="M128" s="6"/>
    </row>
    <row r="129" spans="2:13" x14ac:dyDescent="0.2">
      <c r="B129" s="6"/>
      <c r="C129" s="6"/>
      <c r="D129" s="6"/>
      <c r="E129" s="6"/>
      <c r="F129" s="6"/>
      <c r="G129" s="6"/>
      <c r="H129" s="12"/>
      <c r="I129" s="12"/>
      <c r="J129" s="12"/>
      <c r="K129" s="6"/>
      <c r="L129" s="6"/>
      <c r="M129" s="6"/>
    </row>
    <row r="130" spans="2:13" x14ac:dyDescent="0.2">
      <c r="B130" s="6"/>
      <c r="C130" s="6"/>
      <c r="D130" s="6"/>
      <c r="E130" s="6"/>
      <c r="F130" s="6"/>
      <c r="G130" s="6"/>
      <c r="H130" s="12"/>
      <c r="I130" s="12"/>
      <c r="J130" s="12"/>
      <c r="K130" s="6"/>
      <c r="L130" s="6"/>
      <c r="M130" s="6"/>
    </row>
    <row r="131" spans="2:13" x14ac:dyDescent="0.2">
      <c r="B131" s="6"/>
      <c r="C131" s="6"/>
      <c r="D131" s="6"/>
      <c r="E131" s="6"/>
      <c r="F131" s="6"/>
      <c r="G131" s="6"/>
      <c r="H131" s="12"/>
      <c r="I131" s="12"/>
      <c r="J131" s="12"/>
      <c r="K131" s="6"/>
      <c r="L131" s="6"/>
      <c r="M131" s="6"/>
    </row>
    <row r="132" spans="2:13" x14ac:dyDescent="0.2">
      <c r="B132" s="6"/>
      <c r="C132" s="6"/>
      <c r="D132" s="6"/>
      <c r="E132" s="6"/>
      <c r="F132" s="6"/>
      <c r="G132" s="6"/>
      <c r="H132" s="12"/>
      <c r="I132" s="12"/>
      <c r="J132" s="12"/>
      <c r="K132" s="6"/>
      <c r="L132" s="6"/>
      <c r="M132" s="6"/>
    </row>
    <row r="133" spans="2:13" x14ac:dyDescent="0.2">
      <c r="B133" s="6"/>
      <c r="C133" s="6"/>
      <c r="D133" s="6"/>
      <c r="E133" s="6"/>
      <c r="F133" s="6"/>
      <c r="G133" s="6"/>
      <c r="H133" s="12"/>
      <c r="I133" s="12"/>
      <c r="J133" s="12"/>
      <c r="K133" s="6"/>
      <c r="L133" s="6"/>
      <c r="M133" s="6"/>
    </row>
    <row r="134" spans="2:13" x14ac:dyDescent="0.2">
      <c r="B134" s="6"/>
      <c r="C134" s="6"/>
      <c r="D134" s="6"/>
      <c r="E134" s="6"/>
      <c r="F134" s="6"/>
      <c r="G134" s="6"/>
      <c r="H134" s="12"/>
      <c r="I134" s="12"/>
      <c r="J134" s="12"/>
      <c r="K134" s="6"/>
      <c r="L134" s="6"/>
      <c r="M134" s="6"/>
    </row>
    <row r="135" spans="2:13" x14ac:dyDescent="0.2">
      <c r="B135" s="6"/>
      <c r="C135" s="6"/>
      <c r="D135" s="6"/>
      <c r="E135" s="6"/>
      <c r="F135" s="6"/>
      <c r="G135" s="6"/>
      <c r="H135" s="12"/>
      <c r="I135" s="12"/>
      <c r="J135" s="12"/>
      <c r="K135" s="6"/>
      <c r="L135" s="6"/>
      <c r="M135" s="6"/>
    </row>
    <row r="136" spans="2:13" x14ac:dyDescent="0.2">
      <c r="B136" s="6"/>
      <c r="C136" s="6"/>
      <c r="D136" s="6"/>
      <c r="E136" s="6"/>
      <c r="F136" s="6"/>
      <c r="G136" s="6"/>
      <c r="H136" s="12"/>
      <c r="I136" s="12"/>
      <c r="J136" s="12"/>
      <c r="K136" s="6"/>
      <c r="L136" s="6"/>
      <c r="M136" s="6"/>
    </row>
    <row r="137" spans="2:13" x14ac:dyDescent="0.2">
      <c r="B137" s="6"/>
      <c r="C137" s="6"/>
      <c r="D137" s="6"/>
      <c r="E137" s="6"/>
      <c r="F137" s="6"/>
      <c r="G137" s="6"/>
      <c r="H137" s="12"/>
      <c r="I137" s="12"/>
      <c r="J137" s="12"/>
      <c r="K137" s="6"/>
      <c r="L137" s="6"/>
      <c r="M137" s="6"/>
    </row>
    <row r="138" spans="2:13" x14ac:dyDescent="0.2">
      <c r="B138" s="6"/>
      <c r="C138" s="6"/>
      <c r="D138" s="6"/>
      <c r="E138" s="6"/>
      <c r="F138" s="6"/>
      <c r="G138" s="6"/>
      <c r="H138" s="12"/>
      <c r="I138" s="12"/>
      <c r="J138" s="12"/>
      <c r="K138" s="6"/>
      <c r="L138" s="6"/>
      <c r="M138" s="6"/>
    </row>
    <row r="139" spans="2:13" x14ac:dyDescent="0.2">
      <c r="B139" s="6"/>
      <c r="C139" s="6"/>
      <c r="D139" s="6"/>
      <c r="E139" s="6"/>
      <c r="F139" s="6"/>
      <c r="G139" s="6"/>
      <c r="H139" s="12"/>
      <c r="I139" s="12"/>
      <c r="J139" s="12"/>
      <c r="K139" s="6"/>
      <c r="L139" s="6"/>
      <c r="M139" s="6"/>
    </row>
    <row r="140" spans="2:13" x14ac:dyDescent="0.2">
      <c r="B140" s="6"/>
      <c r="C140" s="6"/>
      <c r="D140" s="6"/>
      <c r="E140" s="6"/>
      <c r="F140" s="6"/>
      <c r="G140" s="6"/>
      <c r="H140" s="12"/>
      <c r="I140" s="12"/>
      <c r="J140" s="12"/>
      <c r="K140" s="6"/>
      <c r="L140" s="6"/>
      <c r="M140" s="6"/>
    </row>
    <row r="141" spans="2:13" x14ac:dyDescent="0.2">
      <c r="B141" s="6"/>
      <c r="C141" s="6"/>
      <c r="D141" s="6"/>
      <c r="E141" s="6"/>
      <c r="F141" s="6"/>
      <c r="G141" s="6"/>
      <c r="H141" s="12"/>
      <c r="I141" s="12"/>
      <c r="J141" s="12"/>
      <c r="K141" s="6"/>
      <c r="L141" s="6"/>
      <c r="M141" s="6"/>
    </row>
    <row r="142" spans="2:13" x14ac:dyDescent="0.2">
      <c r="B142" s="6"/>
      <c r="C142" s="6"/>
      <c r="D142" s="6"/>
      <c r="E142" s="6"/>
      <c r="F142" s="6"/>
      <c r="G142" s="6"/>
      <c r="H142" s="12"/>
      <c r="I142" s="12"/>
      <c r="J142" s="12"/>
      <c r="K142" s="6"/>
      <c r="L142" s="6"/>
      <c r="M142" s="6"/>
    </row>
    <row r="143" spans="2:13" x14ac:dyDescent="0.2">
      <c r="B143" s="6"/>
      <c r="C143" s="6"/>
      <c r="D143" s="6"/>
      <c r="E143" s="6"/>
      <c r="F143" s="6"/>
      <c r="G143" s="6"/>
      <c r="H143" s="12"/>
      <c r="I143" s="12"/>
      <c r="J143" s="12"/>
      <c r="K143" s="6"/>
      <c r="L143" s="6"/>
      <c r="M143" s="6"/>
    </row>
    <row r="144" spans="2:13" x14ac:dyDescent="0.2">
      <c r="B144" s="6"/>
      <c r="C144" s="6"/>
      <c r="D144" s="6"/>
      <c r="E144" s="6"/>
      <c r="F144" s="6"/>
      <c r="G144" s="6"/>
      <c r="H144" s="12"/>
      <c r="I144" s="12"/>
      <c r="J144" s="12"/>
      <c r="K144" s="6"/>
      <c r="L144" s="6"/>
      <c r="M144" s="6"/>
    </row>
    <row r="145" spans="2:13" x14ac:dyDescent="0.2">
      <c r="B145" s="6"/>
      <c r="C145" s="6"/>
      <c r="D145" s="6"/>
      <c r="E145" s="6"/>
      <c r="F145" s="6"/>
      <c r="G145" s="6"/>
      <c r="H145" s="12"/>
      <c r="I145" s="12"/>
      <c r="J145" s="12"/>
      <c r="K145" s="6"/>
      <c r="L145" s="6"/>
      <c r="M145" s="6"/>
    </row>
    <row r="146" spans="2:13" x14ac:dyDescent="0.2">
      <c r="B146" s="6"/>
      <c r="C146" s="6"/>
      <c r="D146" s="6"/>
      <c r="E146" s="6"/>
      <c r="F146" s="6"/>
      <c r="G146" s="6"/>
      <c r="H146" s="12"/>
      <c r="I146" s="12"/>
      <c r="J146" s="12"/>
      <c r="K146" s="6"/>
      <c r="L146" s="6"/>
      <c r="M146" s="6"/>
    </row>
    <row r="147" spans="2:13" x14ac:dyDescent="0.2">
      <c r="B147" s="6"/>
      <c r="C147" s="6"/>
      <c r="D147" s="6"/>
      <c r="E147" s="6"/>
      <c r="F147" s="6"/>
      <c r="G147" s="6"/>
      <c r="H147" s="12"/>
      <c r="I147" s="12"/>
      <c r="J147" s="12"/>
      <c r="K147" s="6"/>
      <c r="L147" s="6"/>
      <c r="M147" s="6"/>
    </row>
    <row r="148" spans="2:13" x14ac:dyDescent="0.2">
      <c r="B148" s="6"/>
      <c r="C148" s="6"/>
      <c r="D148" s="6"/>
      <c r="E148" s="6"/>
      <c r="F148" s="6"/>
      <c r="G148" s="6"/>
      <c r="H148" s="12"/>
      <c r="I148" s="12"/>
      <c r="J148" s="12"/>
      <c r="K148" s="6"/>
      <c r="L148" s="6"/>
      <c r="M148" s="6"/>
    </row>
    <row r="149" spans="2:13" x14ac:dyDescent="0.2">
      <c r="B149" s="6"/>
      <c r="C149" s="6"/>
      <c r="D149" s="6"/>
      <c r="E149" s="6"/>
      <c r="F149" s="6"/>
      <c r="G149" s="6"/>
      <c r="H149" s="12"/>
      <c r="I149" s="12"/>
      <c r="J149" s="12"/>
      <c r="K149" s="6"/>
      <c r="L149" s="6"/>
      <c r="M149" s="6"/>
    </row>
    <row r="150" spans="2:13" x14ac:dyDescent="0.2">
      <c r="B150" s="6"/>
      <c r="C150" s="6"/>
      <c r="D150" s="6"/>
      <c r="E150" s="6"/>
      <c r="F150" s="6"/>
      <c r="G150" s="6"/>
      <c r="H150" s="12"/>
      <c r="I150" s="12"/>
      <c r="J150" s="12"/>
      <c r="K150" s="6"/>
      <c r="L150" s="6"/>
      <c r="M150" s="6"/>
    </row>
    <row r="151" spans="2:13" x14ac:dyDescent="0.2">
      <c r="B151" s="6"/>
      <c r="C151" s="6"/>
      <c r="D151" s="6"/>
      <c r="E151" s="6"/>
      <c r="F151" s="6"/>
      <c r="G151" s="6"/>
      <c r="H151" s="12"/>
      <c r="I151" s="12"/>
      <c r="J151" s="12"/>
      <c r="K151" s="6"/>
      <c r="L151" s="6"/>
      <c r="M151" s="6"/>
    </row>
    <row r="152" spans="2:13" x14ac:dyDescent="0.2">
      <c r="B152" s="6"/>
      <c r="C152" s="6"/>
      <c r="D152" s="6"/>
      <c r="E152" s="6"/>
      <c r="F152" s="6"/>
      <c r="G152" s="6"/>
      <c r="H152" s="12"/>
      <c r="I152" s="12"/>
      <c r="J152" s="12"/>
      <c r="K152" s="6"/>
      <c r="L152" s="6"/>
      <c r="M152" s="6"/>
    </row>
    <row r="153" spans="2:13" x14ac:dyDescent="0.2">
      <c r="B153" s="6"/>
      <c r="C153" s="6"/>
      <c r="D153" s="6"/>
      <c r="E153" s="6"/>
      <c r="F153" s="6"/>
      <c r="G153" s="6"/>
      <c r="H153" s="12"/>
      <c r="I153" s="12"/>
      <c r="J153" s="12"/>
      <c r="K153" s="6"/>
      <c r="L153" s="6"/>
      <c r="M153" s="6"/>
    </row>
    <row r="154" spans="2:13" x14ac:dyDescent="0.2">
      <c r="B154" s="6"/>
      <c r="C154" s="6"/>
      <c r="D154" s="6"/>
      <c r="E154" s="6"/>
      <c r="F154" s="6"/>
      <c r="G154" s="6"/>
      <c r="H154" s="12"/>
      <c r="I154" s="12"/>
      <c r="J154" s="12"/>
      <c r="K154" s="6"/>
      <c r="L154" s="6"/>
      <c r="M154" s="6"/>
    </row>
    <row r="155" spans="2:13" x14ac:dyDescent="0.2">
      <c r="B155" s="6"/>
      <c r="C155" s="6"/>
      <c r="D155" s="6"/>
      <c r="E155" s="6"/>
      <c r="F155" s="6"/>
      <c r="G155" s="6"/>
      <c r="H155" s="12"/>
      <c r="I155" s="12"/>
      <c r="J155" s="12"/>
      <c r="K155" s="6"/>
      <c r="L155" s="6"/>
      <c r="M155" s="6"/>
    </row>
    <row r="156" spans="2:13" x14ac:dyDescent="0.2">
      <c r="B156" s="6"/>
      <c r="C156" s="6"/>
      <c r="D156" s="6"/>
      <c r="E156" s="6"/>
      <c r="F156" s="6"/>
      <c r="G156" s="6"/>
      <c r="H156" s="12"/>
      <c r="I156" s="12"/>
      <c r="J156" s="12"/>
      <c r="K156" s="6"/>
      <c r="L156" s="6"/>
      <c r="M156" s="6"/>
    </row>
    <row r="157" spans="2:13" x14ac:dyDescent="0.2">
      <c r="B157" s="6"/>
      <c r="C157" s="6"/>
      <c r="D157" s="6"/>
      <c r="E157" s="6"/>
      <c r="F157" s="6"/>
      <c r="G157" s="6"/>
      <c r="H157" s="12"/>
      <c r="I157" s="12"/>
      <c r="J157" s="12"/>
      <c r="K157" s="6"/>
      <c r="L157" s="6"/>
      <c r="M157" s="6"/>
    </row>
    <row r="158" spans="2:13" x14ac:dyDescent="0.2">
      <c r="B158" s="6"/>
      <c r="C158" s="6"/>
      <c r="D158" s="6"/>
      <c r="E158" s="6"/>
      <c r="F158" s="6"/>
      <c r="G158" s="6"/>
      <c r="H158" s="12"/>
      <c r="I158" s="12"/>
      <c r="J158" s="12"/>
      <c r="K158" s="6"/>
      <c r="L158" s="6"/>
      <c r="M158" s="6"/>
    </row>
    <row r="159" spans="2:13" x14ac:dyDescent="0.2">
      <c r="B159" s="6"/>
      <c r="C159" s="6"/>
      <c r="D159" s="6"/>
      <c r="E159" s="6"/>
      <c r="F159" s="6"/>
      <c r="G159" s="6"/>
      <c r="H159" s="12"/>
      <c r="I159" s="12"/>
      <c r="J159" s="12"/>
      <c r="K159" s="6"/>
      <c r="L159" s="6"/>
      <c r="M159" s="6"/>
    </row>
    <row r="160" spans="2:13" x14ac:dyDescent="0.2">
      <c r="B160" s="6"/>
      <c r="C160" s="6"/>
      <c r="D160" s="6"/>
      <c r="E160" s="6"/>
      <c r="F160" s="6"/>
      <c r="G160" s="6"/>
      <c r="H160" s="12"/>
      <c r="I160" s="12"/>
      <c r="J160" s="12"/>
      <c r="K160" s="6"/>
      <c r="L160" s="6"/>
      <c r="M160" s="6"/>
    </row>
    <row r="161" spans="2:13" x14ac:dyDescent="0.2">
      <c r="B161" s="6"/>
      <c r="C161" s="6"/>
      <c r="D161" s="6"/>
      <c r="E161" s="6"/>
      <c r="F161" s="6"/>
      <c r="G161" s="6"/>
      <c r="H161" s="12"/>
      <c r="I161" s="12"/>
      <c r="J161" s="12"/>
      <c r="K161" s="6"/>
      <c r="L161" s="6"/>
      <c r="M161" s="6"/>
    </row>
    <row r="162" spans="2:13" x14ac:dyDescent="0.2">
      <c r="B162" s="6"/>
      <c r="C162" s="6"/>
      <c r="D162" s="6"/>
      <c r="E162" s="6"/>
      <c r="F162" s="6"/>
      <c r="G162" s="6"/>
      <c r="H162" s="12"/>
      <c r="I162" s="12"/>
      <c r="J162" s="12"/>
      <c r="K162" s="6"/>
      <c r="L162" s="6"/>
      <c r="M162" s="6"/>
    </row>
    <row r="163" spans="2:13" x14ac:dyDescent="0.2">
      <c r="B163" s="6"/>
      <c r="C163" s="6"/>
      <c r="D163" s="6"/>
      <c r="E163" s="6"/>
      <c r="F163" s="6"/>
      <c r="G163" s="6"/>
      <c r="H163" s="12"/>
      <c r="I163" s="12"/>
      <c r="J163" s="12"/>
      <c r="K163" s="6"/>
      <c r="L163" s="6"/>
      <c r="M163" s="6"/>
    </row>
    <row r="164" spans="2:13" x14ac:dyDescent="0.2">
      <c r="B164" s="6"/>
      <c r="C164" s="6"/>
      <c r="D164" s="6"/>
      <c r="E164" s="6"/>
      <c r="F164" s="6"/>
      <c r="G164" s="6"/>
      <c r="H164" s="12"/>
      <c r="I164" s="12"/>
      <c r="J164" s="12"/>
      <c r="K164" s="6"/>
      <c r="L164" s="6"/>
      <c r="M164" s="6"/>
    </row>
    <row r="165" spans="2:13" x14ac:dyDescent="0.2">
      <c r="B165" s="6"/>
      <c r="C165" s="6"/>
      <c r="D165" s="6"/>
      <c r="E165" s="6"/>
      <c r="F165" s="6"/>
      <c r="G165" s="6"/>
      <c r="H165" s="12"/>
      <c r="I165" s="12"/>
      <c r="J165" s="12"/>
      <c r="K165" s="6"/>
      <c r="L165" s="6"/>
      <c r="M165" s="6"/>
    </row>
    <row r="166" spans="2:13" x14ac:dyDescent="0.2">
      <c r="B166" s="6"/>
      <c r="C166" s="6"/>
      <c r="D166" s="6"/>
      <c r="E166" s="6"/>
      <c r="F166" s="6"/>
      <c r="G166" s="6"/>
      <c r="H166" s="12"/>
      <c r="I166" s="12"/>
      <c r="J166" s="12"/>
      <c r="K166" s="6"/>
      <c r="L166" s="6"/>
      <c r="M166" s="6"/>
    </row>
    <row r="167" spans="2:13" x14ac:dyDescent="0.2">
      <c r="B167" s="6"/>
      <c r="C167" s="6"/>
      <c r="D167" s="6"/>
      <c r="E167" s="6"/>
      <c r="F167" s="6"/>
      <c r="G167" s="6"/>
      <c r="H167" s="12"/>
      <c r="I167" s="12"/>
      <c r="J167" s="12"/>
      <c r="K167" s="6"/>
      <c r="L167" s="6"/>
      <c r="M167" s="6"/>
    </row>
    <row r="168" spans="2:13" x14ac:dyDescent="0.2">
      <c r="B168" s="6"/>
      <c r="C168" s="6"/>
      <c r="D168" s="6"/>
      <c r="E168" s="6"/>
      <c r="F168" s="6"/>
      <c r="G168" s="6"/>
      <c r="H168" s="12"/>
      <c r="I168" s="12"/>
      <c r="J168" s="12"/>
      <c r="K168" s="6"/>
      <c r="L168" s="6"/>
      <c r="M168" s="6"/>
    </row>
    <row r="169" spans="2:13" x14ac:dyDescent="0.2">
      <c r="B169" s="6"/>
      <c r="C169" s="6"/>
      <c r="D169" s="6"/>
      <c r="E169" s="6"/>
      <c r="F169" s="6"/>
      <c r="G169" s="6"/>
      <c r="H169" s="12"/>
      <c r="I169" s="12"/>
      <c r="J169" s="12"/>
      <c r="K169" s="6"/>
      <c r="L169" s="6"/>
      <c r="M169" s="6"/>
    </row>
    <row r="170" spans="2:13" x14ac:dyDescent="0.2">
      <c r="B170" s="6"/>
      <c r="C170" s="6"/>
      <c r="D170" s="6"/>
      <c r="E170" s="6"/>
      <c r="F170" s="6"/>
      <c r="G170" s="6"/>
      <c r="H170" s="12"/>
      <c r="I170" s="12"/>
      <c r="J170" s="12"/>
      <c r="K170" s="6"/>
      <c r="L170" s="6"/>
      <c r="M170" s="6"/>
    </row>
    <row r="171" spans="2:13" x14ac:dyDescent="0.2">
      <c r="B171" s="6"/>
      <c r="C171" s="6"/>
      <c r="D171" s="6"/>
      <c r="E171" s="6"/>
      <c r="F171" s="6"/>
      <c r="G171" s="6"/>
      <c r="H171" s="12"/>
      <c r="I171" s="12"/>
      <c r="J171" s="12"/>
      <c r="K171" s="6"/>
      <c r="L171" s="6"/>
      <c r="M171" s="6"/>
    </row>
    <row r="172" spans="2:13" x14ac:dyDescent="0.2">
      <c r="B172" s="6"/>
      <c r="C172" s="6"/>
      <c r="D172" s="6"/>
      <c r="E172" s="6"/>
      <c r="F172" s="6"/>
      <c r="G172" s="6"/>
      <c r="H172" s="12"/>
      <c r="I172" s="12"/>
      <c r="J172" s="12"/>
      <c r="K172" s="6"/>
      <c r="L172" s="6"/>
      <c r="M172" s="6"/>
    </row>
    <row r="173" spans="2:13" x14ac:dyDescent="0.2">
      <c r="B173" s="6"/>
      <c r="C173" s="6"/>
      <c r="D173" s="6"/>
      <c r="E173" s="6"/>
      <c r="F173" s="6"/>
      <c r="G173" s="6"/>
      <c r="H173" s="12"/>
      <c r="I173" s="12"/>
      <c r="J173" s="12"/>
      <c r="K173" s="6"/>
      <c r="L173" s="6"/>
      <c r="M173" s="6"/>
    </row>
    <row r="174" spans="2:13" x14ac:dyDescent="0.2">
      <c r="B174" s="6"/>
      <c r="C174" s="6"/>
      <c r="D174" s="6"/>
      <c r="E174" s="6"/>
      <c r="F174" s="6"/>
      <c r="G174" s="6"/>
      <c r="H174" s="12"/>
      <c r="I174" s="12"/>
      <c r="J174" s="12"/>
      <c r="K174" s="6"/>
      <c r="L174" s="6"/>
      <c r="M174" s="6"/>
    </row>
    <row r="175" spans="2:13" x14ac:dyDescent="0.2">
      <c r="B175" s="6"/>
      <c r="C175" s="6"/>
      <c r="D175" s="6"/>
      <c r="E175" s="6"/>
      <c r="F175" s="6"/>
      <c r="G175" s="6"/>
      <c r="H175" s="12"/>
      <c r="I175" s="12"/>
      <c r="J175" s="12"/>
      <c r="K175" s="6"/>
      <c r="L175" s="6"/>
      <c r="M175" s="6"/>
    </row>
    <row r="176" spans="2:13" x14ac:dyDescent="0.2">
      <c r="B176" s="6"/>
      <c r="C176" s="6"/>
      <c r="D176" s="6"/>
      <c r="E176" s="6"/>
      <c r="F176" s="6"/>
      <c r="G176" s="6"/>
      <c r="H176" s="12"/>
      <c r="I176" s="12"/>
      <c r="J176" s="12"/>
      <c r="K176" s="6"/>
      <c r="L176" s="6"/>
      <c r="M176" s="6"/>
    </row>
    <row r="177" spans="2:13" x14ac:dyDescent="0.2">
      <c r="B177" s="6"/>
      <c r="C177" s="6"/>
      <c r="D177" s="6"/>
      <c r="E177" s="6"/>
      <c r="F177" s="6"/>
      <c r="G177" s="6"/>
      <c r="H177" s="12"/>
      <c r="I177" s="12"/>
      <c r="J177" s="12"/>
      <c r="K177" s="6"/>
      <c r="L177" s="6"/>
      <c r="M177" s="6"/>
    </row>
    <row r="178" spans="2:13" x14ac:dyDescent="0.2">
      <c r="B178" s="6"/>
      <c r="C178" s="6"/>
      <c r="D178" s="6"/>
      <c r="E178" s="6"/>
      <c r="F178" s="6"/>
      <c r="G178" s="6"/>
      <c r="H178" s="12"/>
      <c r="I178" s="12"/>
      <c r="J178" s="12"/>
      <c r="K178" s="6"/>
      <c r="L178" s="6"/>
      <c r="M178" s="6"/>
    </row>
    <row r="179" spans="2:13" x14ac:dyDescent="0.2">
      <c r="B179" s="6"/>
      <c r="C179" s="6"/>
      <c r="D179" s="6"/>
      <c r="E179" s="6"/>
      <c r="F179" s="6"/>
      <c r="G179" s="6"/>
      <c r="H179" s="12"/>
      <c r="I179" s="12"/>
      <c r="J179" s="12"/>
      <c r="K179" s="6"/>
      <c r="L179" s="6"/>
      <c r="M179" s="6"/>
    </row>
  </sheetData>
  <mergeCells count="1">
    <mergeCell ref="N1:O1"/>
  </mergeCells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486A-31A8-47BF-A4B8-17F651AE2214}">
  <sheetPr codeName="Sheet4"/>
  <dimension ref="A1:Y179"/>
  <sheetViews>
    <sheetView workbookViewId="0">
      <selection activeCell="P10" sqref="P10"/>
    </sheetView>
  </sheetViews>
  <sheetFormatPr defaultRowHeight="12.75" x14ac:dyDescent="0.2"/>
  <cols>
    <col min="2" max="2" width="19" customWidth="1"/>
    <col min="3" max="3" width="20" customWidth="1"/>
    <col min="4" max="4" width="14" customWidth="1"/>
    <col min="5" max="6" width="8" customWidth="1"/>
    <col min="7" max="13" width="14" customWidth="1"/>
    <col min="14" max="17" width="15" customWidth="1"/>
    <col min="21" max="21" width="25.42578125" bestFit="1" customWidth="1"/>
    <col min="22" max="22" width="11.5703125" bestFit="1" customWidth="1"/>
    <col min="23" max="23" width="16.7109375" bestFit="1" customWidth="1"/>
    <col min="24" max="24" width="11.5703125" bestFit="1" customWidth="1"/>
  </cols>
  <sheetData>
    <row r="1" spans="1:25" x14ac:dyDescent="0.2">
      <c r="A1" s="19" t="s">
        <v>171</v>
      </c>
      <c r="B1" s="18"/>
      <c r="C1" s="18"/>
      <c r="D1" s="18"/>
      <c r="E1" s="18"/>
      <c r="F1" s="18" t="s">
        <v>172</v>
      </c>
      <c r="G1" s="18" t="s">
        <v>172</v>
      </c>
      <c r="H1" s="20" t="s">
        <v>173</v>
      </c>
      <c r="I1" s="20" t="s">
        <v>173</v>
      </c>
      <c r="J1" s="20"/>
      <c r="K1" s="18"/>
      <c r="L1" s="18"/>
      <c r="M1" s="18"/>
      <c r="N1" s="36" t="s">
        <v>174</v>
      </c>
      <c r="O1" s="36"/>
    </row>
    <row r="2" spans="1:25" x14ac:dyDescent="0.2">
      <c r="A2" s="18" t="s">
        <v>177</v>
      </c>
      <c r="B2" s="18" t="s">
        <v>178</v>
      </c>
      <c r="C2" s="18" t="s">
        <v>179</v>
      </c>
      <c r="D2" s="18" t="s">
        <v>180</v>
      </c>
      <c r="E2" s="18" t="s">
        <v>118</v>
      </c>
      <c r="F2" s="18" t="s">
        <v>181</v>
      </c>
      <c r="G2" s="18" t="s">
        <v>182</v>
      </c>
      <c r="H2" s="20" t="s">
        <v>183</v>
      </c>
      <c r="I2" s="20" t="s">
        <v>184</v>
      </c>
      <c r="J2" s="20" t="s">
        <v>185</v>
      </c>
      <c r="K2" s="18" t="s">
        <v>186</v>
      </c>
      <c r="L2" s="18" t="s">
        <v>187</v>
      </c>
      <c r="M2" s="18" t="s">
        <v>188</v>
      </c>
      <c r="N2" s="18" t="s">
        <v>189</v>
      </c>
      <c r="O2" s="18" t="s">
        <v>190</v>
      </c>
      <c r="P2" s="18" t="s">
        <v>301</v>
      </c>
      <c r="Q2" s="18" t="s">
        <v>305</v>
      </c>
    </row>
    <row r="3" spans="1:25" x14ac:dyDescent="0.2">
      <c r="A3" s="21"/>
      <c r="B3" s="21"/>
      <c r="C3" s="21"/>
      <c r="D3" s="21"/>
      <c r="E3" s="21"/>
      <c r="F3" s="21"/>
      <c r="G3" s="21"/>
      <c r="H3" s="22"/>
      <c r="I3" s="22"/>
      <c r="J3" s="22"/>
      <c r="K3" s="21"/>
      <c r="L3" s="21"/>
      <c r="M3" s="21"/>
      <c r="N3" s="21"/>
      <c r="O3" s="21"/>
      <c r="P3" s="21"/>
      <c r="Q3" s="21"/>
      <c r="U3" s="32" t="s">
        <v>300</v>
      </c>
      <c r="V3" t="s">
        <v>304</v>
      </c>
      <c r="W3" t="s">
        <v>302</v>
      </c>
      <c r="X3" t="s">
        <v>303</v>
      </c>
    </row>
    <row r="4" spans="1:25" ht="13.5" x14ac:dyDescent="0.2">
      <c r="A4" s="17">
        <v>3</v>
      </c>
      <c r="B4" s="5" t="str">
        <f>VLOOKUP(C4,鱼种重量参数!$A$1:$D$37,4,FALSE)</f>
        <v>丁鱥</v>
      </c>
      <c r="C4" s="16" t="s">
        <v>193</v>
      </c>
      <c r="D4" s="16" t="s">
        <v>194</v>
      </c>
      <c r="E4" s="14">
        <v>1</v>
      </c>
      <c r="F4" s="14">
        <v>28</v>
      </c>
      <c r="G4" s="14">
        <v>46</v>
      </c>
      <c r="H4" s="12">
        <f t="shared" ref="H4:I35" si="0">$K4*POWER(F4, $L4)</f>
        <v>270.00959999999998</v>
      </c>
      <c r="I4" s="12">
        <f t="shared" si="0"/>
        <v>1197.2328</v>
      </c>
      <c r="J4" s="12">
        <f t="shared" ref="J4:J57" si="1">$K4*(POWER(G4,$L4+1)-POWER($F4,$L4+1))/($L4+1)/($G4-$F4)</f>
        <v>659.89499999999998</v>
      </c>
      <c r="K4" s="6">
        <f>VLOOKUP($C4,鱼种重量参数!$A$1:$F$39,COLUMN(鱼种重量参数!E$1), FALSE)</f>
        <v>1.23E-2</v>
      </c>
      <c r="L4" s="6">
        <f>VLOOKUP($C4,鱼种重量参数!$A$1:$F$39,COLUMN(鱼种重量参数!F$1), FALSE)</f>
        <v>3</v>
      </c>
      <c r="M4" s="14">
        <v>799</v>
      </c>
      <c r="N4" s="14">
        <v>378</v>
      </c>
      <c r="O4" s="15">
        <f>INT(J4*M4/1000)</f>
        <v>527</v>
      </c>
      <c r="P4" s="15">
        <f>O4*N4</f>
        <v>199206</v>
      </c>
      <c r="Q4" s="15">
        <f>INT(H4*M4/1000)</f>
        <v>215</v>
      </c>
      <c r="U4" s="34">
        <v>1</v>
      </c>
      <c r="V4" s="33">
        <v>69</v>
      </c>
      <c r="W4" s="33">
        <v>9922931</v>
      </c>
      <c r="X4" s="33">
        <v>11895</v>
      </c>
    </row>
    <row r="5" spans="1:25" ht="13.5" x14ac:dyDescent="0.2">
      <c r="A5" s="17">
        <v>3</v>
      </c>
      <c r="B5" s="5" t="str">
        <f>VLOOKUP(C5,鱼种重量参数!$A$1:$D$37,4,FALSE)</f>
        <v>丁鱥</v>
      </c>
      <c r="C5" s="16" t="s">
        <v>193</v>
      </c>
      <c r="D5" s="16" t="s">
        <v>195</v>
      </c>
      <c r="E5" s="14">
        <v>1</v>
      </c>
      <c r="F5" s="14">
        <v>46</v>
      </c>
      <c r="G5" s="14">
        <v>60</v>
      </c>
      <c r="H5" s="12">
        <f t="shared" si="0"/>
        <v>1197.2328</v>
      </c>
      <c r="I5" s="12">
        <f t="shared" si="0"/>
        <v>2656.8</v>
      </c>
      <c r="J5" s="12">
        <f t="shared" si="1"/>
        <v>1863.1302000000001</v>
      </c>
      <c r="K5" s="6">
        <f>VLOOKUP($C5,鱼种重量参数!$A$1:$F$32,COLUMN(鱼种重量参数!E$1), FALSE)</f>
        <v>1.23E-2</v>
      </c>
      <c r="L5" s="6">
        <f>VLOOKUP($C5,鱼种重量参数!$A$1:$F$39,COLUMN(鱼种重量参数!F$1), FALSE)</f>
        <v>3</v>
      </c>
      <c r="M5" s="14">
        <v>2000</v>
      </c>
      <c r="N5" s="14">
        <v>189</v>
      </c>
      <c r="O5" s="15">
        <f t="shared" ref="O5:O57" si="2">INT(J5*M5/1000)</f>
        <v>3726</v>
      </c>
      <c r="P5" s="15">
        <f t="shared" ref="P5:P57" si="3">O5*N5</f>
        <v>704214</v>
      </c>
      <c r="Q5" s="15">
        <f t="shared" ref="Q5:Q57" si="4">INT(H5*M5/1000)</f>
        <v>2394</v>
      </c>
      <c r="U5" s="35" t="s">
        <v>200</v>
      </c>
      <c r="V5" s="33">
        <v>4</v>
      </c>
      <c r="W5" s="33">
        <v>212500</v>
      </c>
      <c r="X5" s="33">
        <v>1000</v>
      </c>
      <c r="Y5">
        <f>INT(GETPIVOTDATA("求和项:单条*权重",$U$3,"鱼种",U5,"钓场",1)/GETPIVOTDATA("求和项:权重",$U$3,"鱼种",U5,"钓场",1))</f>
        <v>212</v>
      </c>
    </row>
    <row r="6" spans="1:25" ht="13.5" x14ac:dyDescent="0.2">
      <c r="A6" s="17">
        <v>3</v>
      </c>
      <c r="B6" s="5" t="str">
        <f>VLOOKUP(C6,鱼种重量参数!$A$1:$D$37,4,FALSE)</f>
        <v>丁鱥</v>
      </c>
      <c r="C6" s="16" t="s">
        <v>193</v>
      </c>
      <c r="D6" s="16" t="s">
        <v>196</v>
      </c>
      <c r="E6" s="14">
        <v>1</v>
      </c>
      <c r="F6" s="14">
        <v>60</v>
      </c>
      <c r="G6" s="14">
        <v>70</v>
      </c>
      <c r="H6" s="12">
        <f t="shared" si="0"/>
        <v>2656.8</v>
      </c>
      <c r="I6" s="12">
        <f t="shared" si="0"/>
        <v>4218.8999999999996</v>
      </c>
      <c r="J6" s="12">
        <f t="shared" si="1"/>
        <v>3397.875</v>
      </c>
      <c r="K6" s="6">
        <f>VLOOKUP($C6,鱼种重量参数!$A$1:$F$32,COLUMN(鱼种重量参数!E$1), FALSE)</f>
        <v>1.23E-2</v>
      </c>
      <c r="L6" s="6">
        <f>VLOOKUP($C6,鱼种重量参数!$A$1:$F$39,COLUMN(鱼种重量参数!F$1), FALSE)</f>
        <v>3</v>
      </c>
      <c r="M6" s="14">
        <v>3000</v>
      </c>
      <c r="N6" s="14">
        <v>94</v>
      </c>
      <c r="O6" s="15">
        <f t="shared" si="2"/>
        <v>10193</v>
      </c>
      <c r="P6" s="15">
        <f t="shared" si="3"/>
        <v>958142</v>
      </c>
      <c r="Q6" s="15">
        <f t="shared" si="4"/>
        <v>7970</v>
      </c>
      <c r="U6" s="35" t="s">
        <v>209</v>
      </c>
      <c r="V6" s="33">
        <v>2</v>
      </c>
      <c r="W6" s="33">
        <v>302000</v>
      </c>
      <c r="X6" s="33">
        <v>1000</v>
      </c>
      <c r="Y6">
        <f>INT(GETPIVOTDATA("求和项:单条*权重",$U$3,"鱼种",U6,"钓场",1)/GETPIVOTDATA("求和项:权重",$U$3,"鱼种",U6,"钓场",1))</f>
        <v>302</v>
      </c>
    </row>
    <row r="7" spans="1:25" ht="13.5" x14ac:dyDescent="0.2">
      <c r="A7" s="17">
        <v>3</v>
      </c>
      <c r="B7" s="5" t="str">
        <f>VLOOKUP(C7,鱼种重量参数!$A$1:$D$37,4,FALSE)</f>
        <v>丁鱥</v>
      </c>
      <c r="C7" s="16" t="s">
        <v>193</v>
      </c>
      <c r="D7" s="16" t="s">
        <v>197</v>
      </c>
      <c r="E7" s="14">
        <v>1</v>
      </c>
      <c r="F7" s="14">
        <v>70</v>
      </c>
      <c r="G7" s="14">
        <v>77</v>
      </c>
      <c r="H7" s="12">
        <f t="shared" si="0"/>
        <v>4218.8999999999996</v>
      </c>
      <c r="I7" s="12">
        <f t="shared" si="0"/>
        <v>5615.3559000000005</v>
      </c>
      <c r="J7" s="12">
        <f t="shared" si="1"/>
        <v>4894.9787249999999</v>
      </c>
      <c r="K7" s="6">
        <f>VLOOKUP($C7,鱼种重量参数!$A$1:$F$32,COLUMN(鱼种重量参数!E$1), FALSE)</f>
        <v>1.23E-2</v>
      </c>
      <c r="L7" s="6">
        <f>VLOOKUP($C7,鱼种重量参数!$A$1:$F$39,COLUMN(鱼种重量参数!F$1), FALSE)</f>
        <v>3</v>
      </c>
      <c r="M7" s="14">
        <v>4000</v>
      </c>
      <c r="N7" s="14">
        <v>37</v>
      </c>
      <c r="O7" s="15">
        <f t="shared" si="2"/>
        <v>19579</v>
      </c>
      <c r="P7" s="15">
        <f t="shared" si="3"/>
        <v>724423</v>
      </c>
      <c r="Q7" s="15">
        <f t="shared" si="4"/>
        <v>16875</v>
      </c>
      <c r="U7" s="35" t="s">
        <v>207</v>
      </c>
      <c r="V7" s="33">
        <v>6</v>
      </c>
      <c r="W7" s="33">
        <v>1162000</v>
      </c>
      <c r="X7" s="33">
        <v>1000</v>
      </c>
      <c r="Y7">
        <f>INT(GETPIVOTDATA("求和项:单条*权重",$U$3,"鱼种",U7,"钓场",1)/GETPIVOTDATA("求和项:权重",$U$3,"鱼种",U7,"钓场",1))</f>
        <v>1162</v>
      </c>
    </row>
    <row r="8" spans="1:25" ht="13.5" x14ac:dyDescent="0.2">
      <c r="A8" s="17">
        <v>4</v>
      </c>
      <c r="B8" s="5" t="str">
        <f>VLOOKUP(C8,鱼种重量参数!$A$1:$D$37,4,FALSE)</f>
        <v>金体美鳊</v>
      </c>
      <c r="C8" s="16" t="s">
        <v>198</v>
      </c>
      <c r="D8" s="16" t="s">
        <v>194</v>
      </c>
      <c r="E8" s="14">
        <v>1</v>
      </c>
      <c r="F8" s="14">
        <v>12</v>
      </c>
      <c r="G8" s="14">
        <v>20</v>
      </c>
      <c r="H8" s="12">
        <f t="shared" si="0"/>
        <v>28.526203857619141</v>
      </c>
      <c r="I8" s="12">
        <f t="shared" si="0"/>
        <v>138.27912342353937</v>
      </c>
      <c r="J8" s="12">
        <f t="shared" si="1"/>
        <v>74.060758624063453</v>
      </c>
      <c r="K8" s="6">
        <f>VLOOKUP($C8,鱼种重量参数!$A$1:$F$32,COLUMN(鱼种重量参数!E$1), FALSE)</f>
        <v>1.32E-2</v>
      </c>
      <c r="L8" s="6">
        <f>VLOOKUP($C8,鱼种重量参数!$A$1:$F$39,COLUMN(鱼种重量参数!F$1), FALSE)</f>
        <v>3.09</v>
      </c>
      <c r="M8" s="14">
        <v>7000</v>
      </c>
      <c r="N8" s="14">
        <v>378</v>
      </c>
      <c r="O8" s="15">
        <f t="shared" si="2"/>
        <v>518</v>
      </c>
      <c r="P8" s="15">
        <f t="shared" si="3"/>
        <v>195804</v>
      </c>
      <c r="Q8" s="15">
        <f t="shared" si="4"/>
        <v>199</v>
      </c>
      <c r="U8" s="35" t="s">
        <v>205</v>
      </c>
      <c r="V8" s="33">
        <v>4</v>
      </c>
      <c r="W8" s="33">
        <v>2817000</v>
      </c>
      <c r="X8" s="33">
        <v>1000</v>
      </c>
      <c r="Y8">
        <f>INT(GETPIVOTDATA("求和项:单条*权重",$U$3,"鱼种",U8,"钓场",1)/GETPIVOTDATA("求和项:权重",$U$3,"鱼种",U8,"钓场",1))</f>
        <v>2817</v>
      </c>
    </row>
    <row r="9" spans="1:25" ht="13.5" x14ac:dyDescent="0.2">
      <c r="A9" s="17">
        <v>4</v>
      </c>
      <c r="B9" s="5" t="str">
        <f>VLOOKUP(C9,鱼种重量参数!$A$1:$D$37,4,FALSE)</f>
        <v>金体美鳊</v>
      </c>
      <c r="C9" s="16" t="s">
        <v>198</v>
      </c>
      <c r="D9" s="16" t="s">
        <v>195</v>
      </c>
      <c r="E9" s="14">
        <v>1</v>
      </c>
      <c r="F9" s="14">
        <v>20</v>
      </c>
      <c r="G9" s="14">
        <v>26</v>
      </c>
      <c r="H9" s="12">
        <f t="shared" si="0"/>
        <v>138.27912342353937</v>
      </c>
      <c r="I9" s="12">
        <f t="shared" si="0"/>
        <v>311.05814405987309</v>
      </c>
      <c r="J9" s="12">
        <f t="shared" si="1"/>
        <v>216.86753370358295</v>
      </c>
      <c r="K9" s="6">
        <f>VLOOKUP($C9,鱼种重量参数!$A$1:$F$32,COLUMN(鱼种重量参数!E$1), FALSE)</f>
        <v>1.32E-2</v>
      </c>
      <c r="L9" s="6">
        <f>VLOOKUP($C9,鱼种重量参数!$A$1:$F$39,COLUMN(鱼种重量参数!F$1), FALSE)</f>
        <v>3.09</v>
      </c>
      <c r="M9" s="14">
        <v>8000</v>
      </c>
      <c r="N9" s="14">
        <v>189</v>
      </c>
      <c r="O9" s="15">
        <f t="shared" si="2"/>
        <v>1734</v>
      </c>
      <c r="P9" s="15">
        <f t="shared" si="3"/>
        <v>327726</v>
      </c>
      <c r="Q9" s="15">
        <f t="shared" si="4"/>
        <v>1106</v>
      </c>
      <c r="U9" s="35" t="s">
        <v>198</v>
      </c>
      <c r="V9" s="33">
        <v>16</v>
      </c>
      <c r="W9" s="33">
        <v>1152840</v>
      </c>
      <c r="X9" s="33">
        <v>698</v>
      </c>
      <c r="Y9">
        <f>INT(GETPIVOTDATA("求和项:单条*权重",$U$3,"鱼种",U9,"钓场",1)/GETPIVOTDATA("求和项:权重",$U$3,"鱼种",U9,"钓场",1))</f>
        <v>1651</v>
      </c>
    </row>
    <row r="10" spans="1:25" ht="13.5" x14ac:dyDescent="0.2">
      <c r="A10" s="17">
        <v>4</v>
      </c>
      <c r="B10" s="5" t="str">
        <f>VLOOKUP(C10,鱼种重量参数!$A$1:$D$37,4,FALSE)</f>
        <v>金体美鳊</v>
      </c>
      <c r="C10" s="16" t="s">
        <v>198</v>
      </c>
      <c r="D10" s="16" t="s">
        <v>196</v>
      </c>
      <c r="E10" s="14">
        <v>1</v>
      </c>
      <c r="F10" s="14">
        <v>26</v>
      </c>
      <c r="G10" s="14">
        <v>30</v>
      </c>
      <c r="H10" s="12">
        <f t="shared" si="0"/>
        <v>311.05814405987309</v>
      </c>
      <c r="I10" s="12">
        <f t="shared" si="0"/>
        <v>484.03705318138668</v>
      </c>
      <c r="J10" s="12">
        <f t="shared" si="1"/>
        <v>393.25182456509145</v>
      </c>
      <c r="K10" s="6">
        <f>VLOOKUP($C10,鱼种重量参数!$A$1:$F$32,COLUMN(鱼种重量参数!E$1), FALSE)</f>
        <v>1.32E-2</v>
      </c>
      <c r="L10" s="6">
        <f>VLOOKUP($C10,鱼种重量参数!$A$1:$F$39,COLUMN(鱼种重量参数!F$1), FALSE)</f>
        <v>3.09</v>
      </c>
      <c r="M10" s="14">
        <v>10250</v>
      </c>
      <c r="N10" s="14">
        <v>94</v>
      </c>
      <c r="O10" s="15">
        <f t="shared" si="2"/>
        <v>4030</v>
      </c>
      <c r="P10" s="15">
        <f t="shared" si="3"/>
        <v>378820</v>
      </c>
      <c r="Q10" s="15">
        <f t="shared" si="4"/>
        <v>3188</v>
      </c>
      <c r="U10" s="35" t="s">
        <v>199</v>
      </c>
      <c r="V10" s="33">
        <v>9</v>
      </c>
      <c r="W10" s="33">
        <v>626106</v>
      </c>
      <c r="X10" s="33">
        <v>1499</v>
      </c>
      <c r="Y10">
        <f>INT(GETPIVOTDATA("求和项:单条*权重",$U$3,"鱼种",U10,"钓场",1)/GETPIVOTDATA("求和项:权重",$U$3,"鱼种",U10,"钓场",1))</f>
        <v>417</v>
      </c>
    </row>
    <row r="11" spans="1:25" ht="13.5" x14ac:dyDescent="0.2">
      <c r="A11" s="17">
        <v>4</v>
      </c>
      <c r="B11" s="5" t="str">
        <f>VLOOKUP(C11,鱼种重量参数!$A$1:$D$37,4,FALSE)</f>
        <v>金体美鳊</v>
      </c>
      <c r="C11" s="16" t="s">
        <v>198</v>
      </c>
      <c r="D11" s="16" t="s">
        <v>197</v>
      </c>
      <c r="E11" s="14">
        <v>1</v>
      </c>
      <c r="F11" s="14">
        <v>30</v>
      </c>
      <c r="G11" s="14">
        <v>33</v>
      </c>
      <c r="H11" s="12">
        <f t="shared" si="0"/>
        <v>484.03705318138668</v>
      </c>
      <c r="I11" s="12">
        <f t="shared" si="0"/>
        <v>649.80343894993587</v>
      </c>
      <c r="J11" s="12">
        <f t="shared" si="1"/>
        <v>564.17293316269797</v>
      </c>
      <c r="K11" s="6">
        <f>VLOOKUP($C11,鱼种重量参数!$A$1:$F$32,COLUMN(鱼种重量参数!E$1), FALSE)</f>
        <v>1.32E-2</v>
      </c>
      <c r="L11" s="6">
        <f>VLOOKUP($C11,鱼种重量参数!$A$1:$F$39,COLUMN(鱼种重量参数!F$1), FALSE)</f>
        <v>3.09</v>
      </c>
      <c r="M11" s="14">
        <v>12000</v>
      </c>
      <c r="N11" s="14">
        <v>37</v>
      </c>
      <c r="O11" s="15">
        <f t="shared" si="2"/>
        <v>6770</v>
      </c>
      <c r="P11" s="15">
        <f t="shared" si="3"/>
        <v>250490</v>
      </c>
      <c r="Q11" s="15">
        <f t="shared" si="4"/>
        <v>5808</v>
      </c>
      <c r="U11" s="35" t="s">
        <v>204</v>
      </c>
      <c r="V11" s="33">
        <v>4</v>
      </c>
      <c r="W11" s="33">
        <v>502000</v>
      </c>
      <c r="X11" s="33">
        <v>1000</v>
      </c>
      <c r="Y11">
        <f>INT(GETPIVOTDATA("求和项:单条*权重",$U$3,"鱼种",U11,"钓场",1)/GETPIVOTDATA("求和项:权重",$U$3,"鱼种",U11,"钓场",1))</f>
        <v>502</v>
      </c>
    </row>
    <row r="12" spans="1:25" ht="13.5" x14ac:dyDescent="0.2">
      <c r="A12" s="17">
        <v>3</v>
      </c>
      <c r="B12" s="5" t="str">
        <f>VLOOKUP(C12,鱼种重量参数!$A$1:$D$37,4,FALSE)</f>
        <v>绿太阳鱼</v>
      </c>
      <c r="C12" s="16" t="s">
        <v>199</v>
      </c>
      <c r="D12" s="16" t="s">
        <v>194</v>
      </c>
      <c r="E12" s="14">
        <v>1</v>
      </c>
      <c r="F12" s="14">
        <v>12</v>
      </c>
      <c r="G12" s="14">
        <v>20</v>
      </c>
      <c r="H12" s="12">
        <f t="shared" si="0"/>
        <v>20.736000000000001</v>
      </c>
      <c r="I12" s="12">
        <f t="shared" si="0"/>
        <v>96</v>
      </c>
      <c r="J12" s="12">
        <f t="shared" si="1"/>
        <v>52.224000000000004</v>
      </c>
      <c r="K12" s="6">
        <f>VLOOKUP($C12,鱼种重量参数!$A$1:$F$32,COLUMN(鱼种重量参数!E$1), FALSE)</f>
        <v>1.2E-2</v>
      </c>
      <c r="L12" s="6">
        <f>VLOOKUP($C12,鱼种重量参数!$A$1:$F$39,COLUMN(鱼种重量参数!F$1), FALSE)</f>
        <v>3</v>
      </c>
      <c r="M12" s="14">
        <v>3000</v>
      </c>
      <c r="N12" s="14">
        <v>857</v>
      </c>
      <c r="O12" s="15">
        <f t="shared" si="2"/>
        <v>156</v>
      </c>
      <c r="P12" s="15">
        <f t="shared" si="3"/>
        <v>133692</v>
      </c>
      <c r="Q12" s="15">
        <f t="shared" si="4"/>
        <v>62</v>
      </c>
      <c r="U12" s="35" t="s">
        <v>206</v>
      </c>
      <c r="V12" s="33">
        <v>2</v>
      </c>
      <c r="W12" s="33">
        <v>63500</v>
      </c>
      <c r="X12" s="33">
        <v>1000</v>
      </c>
      <c r="Y12">
        <f>INT(GETPIVOTDATA("求和项:单条*权重",$U$3,"鱼种",U12,"钓场",1)/GETPIVOTDATA("求和项:权重",$U$3,"鱼种",U12,"钓场",1))</f>
        <v>63</v>
      </c>
    </row>
    <row r="13" spans="1:25" ht="13.5" x14ac:dyDescent="0.2">
      <c r="A13" s="17">
        <v>3</v>
      </c>
      <c r="B13" s="5" t="str">
        <f>VLOOKUP(C13,鱼种重量参数!$A$1:$D$37,4,FALSE)</f>
        <v>绿太阳鱼</v>
      </c>
      <c r="C13" s="16" t="s">
        <v>199</v>
      </c>
      <c r="D13" s="16" t="s">
        <v>195</v>
      </c>
      <c r="E13" s="14">
        <v>1</v>
      </c>
      <c r="F13" s="14">
        <v>20</v>
      </c>
      <c r="G13" s="14">
        <v>26</v>
      </c>
      <c r="H13" s="12">
        <f t="shared" si="0"/>
        <v>96</v>
      </c>
      <c r="I13" s="12">
        <f t="shared" si="0"/>
        <v>210.91200000000001</v>
      </c>
      <c r="J13" s="12">
        <f t="shared" si="1"/>
        <v>148.488</v>
      </c>
      <c r="K13" s="6">
        <f>VLOOKUP($C13,鱼种重量参数!$A$1:$F$32,COLUMN(鱼种重量参数!E$1), FALSE)</f>
        <v>1.2E-2</v>
      </c>
      <c r="L13" s="6">
        <f>VLOOKUP($C13,鱼种重量参数!$A$1:$F$39,COLUMN(鱼种重量参数!F$1), FALSE)</f>
        <v>3</v>
      </c>
      <c r="M13" s="14">
        <v>3750</v>
      </c>
      <c r="N13" s="14">
        <v>428</v>
      </c>
      <c r="O13" s="15">
        <f t="shared" si="2"/>
        <v>556</v>
      </c>
      <c r="P13" s="15">
        <f t="shared" si="3"/>
        <v>237968</v>
      </c>
      <c r="Q13" s="15">
        <f t="shared" si="4"/>
        <v>360</v>
      </c>
      <c r="U13" s="35" t="s">
        <v>208</v>
      </c>
      <c r="V13" s="33">
        <v>2</v>
      </c>
      <c r="W13" s="33">
        <v>27000</v>
      </c>
      <c r="X13" s="33">
        <v>1000</v>
      </c>
      <c r="Y13">
        <f>INT(GETPIVOTDATA("求和项:单条*权重",$U$3,"鱼种",U13,"钓场",1)/GETPIVOTDATA("求和项:权重",$U$3,"鱼种",U13,"钓场",1))</f>
        <v>27</v>
      </c>
    </row>
    <row r="14" spans="1:25" ht="13.5" x14ac:dyDescent="0.2">
      <c r="A14" s="17">
        <v>3</v>
      </c>
      <c r="B14" s="5" t="str">
        <f>VLOOKUP(C14,鱼种重量参数!$A$1:$D$37,4,FALSE)</f>
        <v>绿太阳鱼</v>
      </c>
      <c r="C14" s="16" t="s">
        <v>199</v>
      </c>
      <c r="D14" s="16" t="s">
        <v>196</v>
      </c>
      <c r="E14" s="14">
        <v>1</v>
      </c>
      <c r="F14" s="14">
        <v>26</v>
      </c>
      <c r="G14" s="14">
        <v>31</v>
      </c>
      <c r="H14" s="12">
        <f t="shared" si="0"/>
        <v>210.91200000000001</v>
      </c>
      <c r="I14" s="12">
        <f t="shared" si="0"/>
        <v>357.49200000000002</v>
      </c>
      <c r="J14" s="12">
        <f t="shared" si="1"/>
        <v>279.92700000000002</v>
      </c>
      <c r="K14" s="6">
        <f>VLOOKUP($C14,鱼种重量参数!$A$1:$F$32,COLUMN(鱼种重量参数!E$1), FALSE)</f>
        <v>1.2E-2</v>
      </c>
      <c r="L14" s="6">
        <f>VLOOKUP($C14,鱼种重量参数!$A$1:$F$39,COLUMN(鱼种重量参数!F$1), FALSE)</f>
        <v>3</v>
      </c>
      <c r="M14" s="14">
        <v>4250</v>
      </c>
      <c r="N14" s="14">
        <v>214</v>
      </c>
      <c r="O14" s="15">
        <f t="shared" si="2"/>
        <v>1189</v>
      </c>
      <c r="P14" s="15">
        <f t="shared" si="3"/>
        <v>254446</v>
      </c>
      <c r="Q14" s="15">
        <f t="shared" si="4"/>
        <v>896</v>
      </c>
      <c r="U14" s="35" t="s">
        <v>203</v>
      </c>
      <c r="V14" s="33">
        <v>4</v>
      </c>
      <c r="W14" s="33">
        <v>216500</v>
      </c>
      <c r="X14" s="33">
        <v>1000</v>
      </c>
      <c r="Y14">
        <f>INT(GETPIVOTDATA("求和项:单条*权重",$U$3,"鱼种",U14,"钓场",1)/GETPIVOTDATA("求和项:权重",$U$3,"鱼种",U14,"钓场",1))</f>
        <v>216</v>
      </c>
    </row>
    <row r="15" spans="1:25" ht="13.5" x14ac:dyDescent="0.2">
      <c r="A15" s="17">
        <v>2</v>
      </c>
      <c r="B15" s="5" t="str">
        <f>VLOOKUP(C15,鱼种重量参数!$A$1:$D$37,4,FALSE)</f>
        <v>黑斑刺盖太阳鱼</v>
      </c>
      <c r="C15" s="16" t="s">
        <v>200</v>
      </c>
      <c r="D15" s="16" t="s">
        <v>201</v>
      </c>
      <c r="E15" s="14">
        <v>1</v>
      </c>
      <c r="F15" s="14">
        <v>12</v>
      </c>
      <c r="G15" s="14">
        <v>20</v>
      </c>
      <c r="H15" s="12">
        <f t="shared" si="0"/>
        <v>21.268315581016481</v>
      </c>
      <c r="I15" s="12">
        <f t="shared" si="0"/>
        <v>103.62492270132965</v>
      </c>
      <c r="J15" s="12">
        <f t="shared" si="1"/>
        <v>55.404837410194837</v>
      </c>
      <c r="K15" s="6">
        <f>VLOOKUP($C15,鱼种重量参数!$A$1:$F$32,COLUMN(鱼种重量参数!E$1), FALSE)</f>
        <v>9.5999999999999992E-3</v>
      </c>
      <c r="L15" s="6">
        <f>VLOOKUP($C15,鱼种重量参数!$A$1:$F$39,COLUMN(鱼种重量参数!F$1), FALSE)</f>
        <v>3.1</v>
      </c>
      <c r="M15" s="14">
        <v>1000</v>
      </c>
      <c r="N15" s="14">
        <v>500</v>
      </c>
      <c r="O15" s="15">
        <f t="shared" si="2"/>
        <v>55</v>
      </c>
      <c r="P15" s="15">
        <f t="shared" si="3"/>
        <v>27500</v>
      </c>
      <c r="Q15" s="15">
        <f t="shared" si="4"/>
        <v>21</v>
      </c>
      <c r="U15" s="35" t="s">
        <v>193</v>
      </c>
      <c r="V15" s="33">
        <v>12</v>
      </c>
      <c r="W15" s="33">
        <v>2585985</v>
      </c>
      <c r="X15" s="33">
        <v>698</v>
      </c>
      <c r="Y15">
        <f>INT(GETPIVOTDATA("求和项:单条*权重",$U$3,"鱼种",U15,"钓场",1)/GETPIVOTDATA("求和项:权重",$U$3,"鱼种",U15,"钓场",1))</f>
        <v>3704</v>
      </c>
    </row>
    <row r="16" spans="1:25" ht="13.5" x14ac:dyDescent="0.2">
      <c r="A16" s="17">
        <v>2</v>
      </c>
      <c r="B16" s="5" t="str">
        <f>VLOOKUP(C16,鱼种重量参数!$A$1:$D$37,4,FALSE)</f>
        <v>黑斑刺盖太阳鱼</v>
      </c>
      <c r="C16" s="16" t="s">
        <v>200</v>
      </c>
      <c r="D16" s="16" t="s">
        <v>194</v>
      </c>
      <c r="E16" s="14">
        <v>1</v>
      </c>
      <c r="F16" s="14">
        <v>20</v>
      </c>
      <c r="G16" s="14">
        <v>32</v>
      </c>
      <c r="H16" s="12">
        <f t="shared" si="0"/>
        <v>103.62492270132965</v>
      </c>
      <c r="I16" s="12">
        <f t="shared" si="0"/>
        <v>444.87312011367936</v>
      </c>
      <c r="J16" s="12">
        <f t="shared" si="1"/>
        <v>247.22441848803112</v>
      </c>
      <c r="K16" s="6">
        <f>VLOOKUP($C16,鱼种重量参数!$A$1:$F$32,COLUMN(鱼种重量参数!E$1), FALSE)</f>
        <v>9.5999999999999992E-3</v>
      </c>
      <c r="L16" s="6">
        <f>VLOOKUP($C16,鱼种重量参数!$A$1:$F$39,COLUMN(鱼种重量参数!F$1), FALSE)</f>
        <v>3.1</v>
      </c>
      <c r="M16" s="14">
        <v>1500</v>
      </c>
      <c r="N16" s="14">
        <v>500</v>
      </c>
      <c r="O16" s="15">
        <f t="shared" si="2"/>
        <v>370</v>
      </c>
      <c r="P16" s="15">
        <f t="shared" si="3"/>
        <v>185000</v>
      </c>
      <c r="Q16" s="15">
        <f t="shared" si="4"/>
        <v>155</v>
      </c>
      <c r="U16" s="35" t="s">
        <v>202</v>
      </c>
      <c r="V16" s="33">
        <v>4</v>
      </c>
      <c r="W16" s="33">
        <v>255500</v>
      </c>
      <c r="X16" s="33">
        <v>1000</v>
      </c>
      <c r="Y16">
        <f>INT(GETPIVOTDATA("求和项:单条*权重",$U$3,"鱼种",U16,"钓场",1)/GETPIVOTDATA("求和项:权重",$U$3,"鱼种",U16,"钓场",1))</f>
        <v>255</v>
      </c>
    </row>
    <row r="17" spans="1:25" ht="13.5" x14ac:dyDescent="0.2">
      <c r="A17" s="17">
        <v>2</v>
      </c>
      <c r="B17" s="5" t="str">
        <f>VLOOKUP(C17,鱼种重量参数!$A$1:$D$37,4,FALSE)</f>
        <v>白斑刺盖太阳鱼</v>
      </c>
      <c r="C17" s="16" t="s">
        <v>202</v>
      </c>
      <c r="D17" s="16" t="s">
        <v>201</v>
      </c>
      <c r="E17" s="14">
        <v>1</v>
      </c>
      <c r="F17" s="14">
        <v>13</v>
      </c>
      <c r="G17" s="14">
        <v>21</v>
      </c>
      <c r="H17" s="12">
        <f t="shared" si="0"/>
        <v>25.776009024976432</v>
      </c>
      <c r="I17" s="12">
        <f t="shared" si="0"/>
        <v>106.58901889043149</v>
      </c>
      <c r="J17" s="12">
        <f t="shared" si="1"/>
        <v>60.078323212574709</v>
      </c>
      <c r="K17" s="6">
        <f>VLOOKUP($C17,鱼种重量参数!$A$1:$F$32,COLUMN(鱼种重量参数!E$1), FALSE)</f>
        <v>1.2999999999999999E-2</v>
      </c>
      <c r="L17" s="6">
        <f>VLOOKUP($C17,鱼种重量参数!$A$1:$F$39,COLUMN(鱼种重量参数!F$1), FALSE)</f>
        <v>2.96</v>
      </c>
      <c r="M17" s="14">
        <v>1250</v>
      </c>
      <c r="N17" s="14">
        <v>500</v>
      </c>
      <c r="O17" s="15">
        <f t="shared" si="2"/>
        <v>75</v>
      </c>
      <c r="P17" s="15">
        <f t="shared" si="3"/>
        <v>37500</v>
      </c>
      <c r="Q17" s="15">
        <f t="shared" si="4"/>
        <v>32</v>
      </c>
      <c r="U17" s="34">
        <v>2</v>
      </c>
      <c r="V17" s="33">
        <v>82</v>
      </c>
      <c r="W17" s="33">
        <v>13356382</v>
      </c>
      <c r="X17" s="33">
        <v>10097</v>
      </c>
    </row>
    <row r="18" spans="1:25" ht="13.5" x14ac:dyDescent="0.2">
      <c r="A18" s="17">
        <v>2</v>
      </c>
      <c r="B18" s="5" t="str">
        <f>VLOOKUP(C18,鱼种重量参数!$A$1:$D$37,4,FALSE)</f>
        <v>白斑刺盖太阳鱼</v>
      </c>
      <c r="C18" s="16" t="s">
        <v>202</v>
      </c>
      <c r="D18" s="16" t="s">
        <v>194</v>
      </c>
      <c r="E18" s="14">
        <v>1</v>
      </c>
      <c r="F18" s="14">
        <v>21</v>
      </c>
      <c r="G18" s="14">
        <v>34</v>
      </c>
      <c r="H18" s="12">
        <f t="shared" si="0"/>
        <v>106.58901889043149</v>
      </c>
      <c r="I18" s="12">
        <f t="shared" si="0"/>
        <v>443.73220179010627</v>
      </c>
      <c r="J18" s="12">
        <f t="shared" si="1"/>
        <v>249.58285672425302</v>
      </c>
      <c r="K18" s="6">
        <f>VLOOKUP($C18,鱼种重量参数!$A$1:$F$32,COLUMN(鱼种重量参数!E$1), FALSE)</f>
        <v>1.2999999999999999E-2</v>
      </c>
      <c r="L18" s="6">
        <f>VLOOKUP($C18,鱼种重量参数!$A$1:$F$39,COLUMN(鱼种重量参数!F$1), FALSE)</f>
        <v>2.96</v>
      </c>
      <c r="M18" s="14">
        <v>1750</v>
      </c>
      <c r="N18" s="14">
        <v>500</v>
      </c>
      <c r="O18" s="15">
        <f t="shared" si="2"/>
        <v>436</v>
      </c>
      <c r="P18" s="15">
        <f t="shared" si="3"/>
        <v>218000</v>
      </c>
      <c r="Q18" s="15">
        <f t="shared" si="4"/>
        <v>186</v>
      </c>
      <c r="U18" s="35" t="s">
        <v>200</v>
      </c>
      <c r="V18" s="33">
        <v>4</v>
      </c>
      <c r="W18" s="33">
        <v>432500</v>
      </c>
      <c r="X18" s="33">
        <v>1000</v>
      </c>
      <c r="Y18">
        <f>INT(GETPIVOTDATA("求和项:单条*权重",$U$3,"鱼种",U18,"钓场",2)/GETPIVOTDATA("求和项:权重",$U$3,"鱼种",U18,"钓场",2))</f>
        <v>432</v>
      </c>
    </row>
    <row r="19" spans="1:25" ht="13.5" x14ac:dyDescent="0.2">
      <c r="A19" s="17">
        <v>2</v>
      </c>
      <c r="B19" s="5" t="str">
        <f>VLOOKUP(C19,鱼种重量参数!$A$1:$D$37,4,FALSE)</f>
        <v>红斑太阳鱼</v>
      </c>
      <c r="C19" s="16" t="s">
        <v>203</v>
      </c>
      <c r="D19" s="16" t="s">
        <v>201</v>
      </c>
      <c r="E19" s="14">
        <v>1</v>
      </c>
      <c r="F19" s="14">
        <v>10</v>
      </c>
      <c r="G19" s="14">
        <v>12</v>
      </c>
      <c r="H19" s="12">
        <f t="shared" si="0"/>
        <v>12.356116867000619</v>
      </c>
      <c r="I19" s="12">
        <f t="shared" si="0"/>
        <v>21.429368367853929</v>
      </c>
      <c r="J19" s="12">
        <f t="shared" si="1"/>
        <v>16.615827331373239</v>
      </c>
      <c r="K19" s="6">
        <f>VLOOKUP($C19,鱼种重量参数!$A$1:$F$32,COLUMN(鱼种重量参数!E$1), FALSE)</f>
        <v>1.18E-2</v>
      </c>
      <c r="L19" s="6">
        <f>VLOOKUP($C19,鱼种重量参数!$A$1:$F$39,COLUMN(鱼种重量参数!F$1), FALSE)</f>
        <v>3.02</v>
      </c>
      <c r="M19" s="14">
        <v>7500</v>
      </c>
      <c r="N19" s="14">
        <v>500</v>
      </c>
      <c r="O19" s="15">
        <f t="shared" si="2"/>
        <v>124</v>
      </c>
      <c r="P19" s="15">
        <f t="shared" si="3"/>
        <v>62000</v>
      </c>
      <c r="Q19" s="15">
        <f t="shared" si="4"/>
        <v>92</v>
      </c>
      <c r="U19" s="35" t="s">
        <v>214</v>
      </c>
      <c r="V19" s="33">
        <v>4</v>
      </c>
      <c r="W19" s="33">
        <v>512500</v>
      </c>
      <c r="X19" s="33">
        <v>1000</v>
      </c>
      <c r="Y19">
        <f>INT(GETPIVOTDATA("求和项:单条*权重",$U$3,"鱼种",U19,"钓场",2)/GETPIVOTDATA("求和项:权重",$U$3,"鱼种",U19,"钓场",2))</f>
        <v>512</v>
      </c>
    </row>
    <row r="20" spans="1:25" ht="13.5" x14ac:dyDescent="0.2">
      <c r="A20" s="17">
        <v>2</v>
      </c>
      <c r="B20" s="5" t="str">
        <f>VLOOKUP(C20,鱼种重量参数!$A$1:$D$37,4,FALSE)</f>
        <v>红斑太阳鱼</v>
      </c>
      <c r="C20" s="16" t="s">
        <v>203</v>
      </c>
      <c r="D20" s="16" t="s">
        <v>194</v>
      </c>
      <c r="E20" s="14">
        <v>1</v>
      </c>
      <c r="F20" s="14">
        <v>12</v>
      </c>
      <c r="G20" s="14">
        <v>15</v>
      </c>
      <c r="H20" s="12">
        <f t="shared" si="0"/>
        <v>21.429368367853929</v>
      </c>
      <c r="I20" s="12">
        <f t="shared" si="0"/>
        <v>42.041442577297488</v>
      </c>
      <c r="J20" s="12">
        <f t="shared" si="1"/>
        <v>30.96759686942076</v>
      </c>
      <c r="K20" s="6">
        <f>VLOOKUP($C20,鱼种重量参数!$A$1:$F$32,COLUMN(鱼种重量参数!E$1), FALSE)</f>
        <v>1.18E-2</v>
      </c>
      <c r="L20" s="6">
        <f>VLOOKUP($C20,鱼种重量参数!$A$1:$F$39,COLUMN(鱼种重量参数!F$1), FALSE)</f>
        <v>3.02</v>
      </c>
      <c r="M20" s="14">
        <v>10000</v>
      </c>
      <c r="N20" s="14">
        <v>500</v>
      </c>
      <c r="O20" s="15">
        <f t="shared" si="2"/>
        <v>309</v>
      </c>
      <c r="P20" s="15">
        <f t="shared" si="3"/>
        <v>154500</v>
      </c>
      <c r="Q20" s="15">
        <f t="shared" si="4"/>
        <v>214</v>
      </c>
      <c r="U20" s="35" t="s">
        <v>205</v>
      </c>
      <c r="V20" s="33">
        <v>4</v>
      </c>
      <c r="W20" s="33">
        <v>703500</v>
      </c>
      <c r="X20" s="33">
        <v>1000</v>
      </c>
      <c r="Y20">
        <f>INT(GETPIVOTDATA("求和项:单条*权重",$U$3,"鱼种",U20,"钓场",2)/GETPIVOTDATA("求和项:权重",$U$3,"鱼种",U20,"钓场",2))</f>
        <v>703</v>
      </c>
    </row>
    <row r="21" spans="1:25" ht="13.5" x14ac:dyDescent="0.2">
      <c r="A21" s="17">
        <v>2</v>
      </c>
      <c r="B21" s="5" t="str">
        <f>VLOOKUP(C21,鱼种重量参数!$A$1:$D$37,4,FALSE)</f>
        <v>大口黑鲈</v>
      </c>
      <c r="C21" s="16" t="s">
        <v>204</v>
      </c>
      <c r="D21" s="16" t="s">
        <v>201</v>
      </c>
      <c r="E21" s="14">
        <v>1</v>
      </c>
      <c r="F21" s="14">
        <v>19</v>
      </c>
      <c r="G21" s="14">
        <v>30</v>
      </c>
      <c r="H21" s="12">
        <f t="shared" si="0"/>
        <v>72.906775515538342</v>
      </c>
      <c r="I21" s="12">
        <f t="shared" si="0"/>
        <v>318.7831902597141</v>
      </c>
      <c r="J21" s="12">
        <f t="shared" si="1"/>
        <v>175.76331341062141</v>
      </c>
      <c r="K21" s="6">
        <f>VLOOKUP($C21,鱼种重量参数!$A$1:$F$32,COLUMN(鱼种重量参数!E$1), FALSE)</f>
        <v>5.4000000000000003E-3</v>
      </c>
      <c r="L21" s="6">
        <f>VLOOKUP($C21,鱼种重量参数!$A$1:$F$39,COLUMN(鱼种重量参数!F$1), FALSE)</f>
        <v>3.23</v>
      </c>
      <c r="M21" s="14">
        <v>1000</v>
      </c>
      <c r="N21" s="14">
        <v>500</v>
      </c>
      <c r="O21" s="15">
        <f t="shared" si="2"/>
        <v>175</v>
      </c>
      <c r="P21" s="15">
        <f t="shared" si="3"/>
        <v>87500</v>
      </c>
      <c r="Q21" s="15">
        <f t="shared" si="4"/>
        <v>72</v>
      </c>
      <c r="U21" s="35" t="s">
        <v>204</v>
      </c>
      <c r="V21" s="33">
        <v>4</v>
      </c>
      <c r="W21" s="33">
        <v>354000</v>
      </c>
      <c r="X21" s="33">
        <v>1000</v>
      </c>
      <c r="Y21">
        <f>INT(GETPIVOTDATA("求和项:单条*权重",$U$3,"鱼种",U21,"钓场",2)/GETPIVOTDATA("求和项:权重",$U$3,"鱼种",U21,"钓场",2))</f>
        <v>354</v>
      </c>
    </row>
    <row r="22" spans="1:25" ht="13.5" x14ac:dyDescent="0.2">
      <c r="A22" s="17">
        <v>2</v>
      </c>
      <c r="B22" s="5" t="str">
        <f>VLOOKUP(C22,鱼种重量参数!$A$1:$D$37,4,FALSE)</f>
        <v>大口黑鲈</v>
      </c>
      <c r="C22" s="16" t="s">
        <v>204</v>
      </c>
      <c r="D22" s="16" t="s">
        <v>194</v>
      </c>
      <c r="E22" s="14">
        <v>1</v>
      </c>
      <c r="F22" s="14">
        <v>30</v>
      </c>
      <c r="G22" s="14">
        <v>49</v>
      </c>
      <c r="H22" s="12">
        <f t="shared" si="0"/>
        <v>318.7831902597141</v>
      </c>
      <c r="I22" s="12">
        <f t="shared" si="0"/>
        <v>1554.9882020608422</v>
      </c>
      <c r="J22" s="12">
        <f t="shared" si="1"/>
        <v>829.05221093928049</v>
      </c>
      <c r="K22" s="6">
        <f>VLOOKUP($C22,鱼种重量参数!$A$1:$F$32,COLUMN(鱼种重量参数!E$1), FALSE)</f>
        <v>5.4000000000000003E-3</v>
      </c>
      <c r="L22" s="6">
        <f>VLOOKUP($C22,鱼种重量参数!$A$1:$F$39,COLUMN(鱼种重量参数!F$1), FALSE)</f>
        <v>3.23</v>
      </c>
      <c r="M22" s="14">
        <v>1000</v>
      </c>
      <c r="N22" s="14">
        <v>500</v>
      </c>
      <c r="O22" s="15">
        <f t="shared" si="2"/>
        <v>829</v>
      </c>
      <c r="P22" s="15">
        <f t="shared" si="3"/>
        <v>414500</v>
      </c>
      <c r="Q22" s="15">
        <f t="shared" si="4"/>
        <v>318</v>
      </c>
      <c r="U22" s="35" t="s">
        <v>213</v>
      </c>
      <c r="V22" s="33">
        <v>6</v>
      </c>
      <c r="W22" s="33">
        <v>1585000</v>
      </c>
      <c r="X22" s="33">
        <v>1000</v>
      </c>
      <c r="Y22">
        <f>INT(GETPIVOTDATA("求和项:单条*权重",$U$3,"鱼种",U22,"钓场",2)/GETPIVOTDATA("求和项:权重",$U$3,"鱼种",U22,"钓场",2))</f>
        <v>1585</v>
      </c>
    </row>
    <row r="23" spans="1:25" ht="13.5" x14ac:dyDescent="0.2">
      <c r="A23" s="17">
        <v>2</v>
      </c>
      <c r="B23" s="5" t="str">
        <f>VLOOKUP(C23,鱼种重量参数!$A$1:$D$37,4,FALSE)</f>
        <v>斑点叉尾鮰</v>
      </c>
      <c r="C23" s="16" t="s">
        <v>205</v>
      </c>
      <c r="D23" s="16" t="s">
        <v>201</v>
      </c>
      <c r="E23" s="14">
        <v>1</v>
      </c>
      <c r="F23" s="14">
        <v>33</v>
      </c>
      <c r="G23" s="14">
        <v>53</v>
      </c>
      <c r="H23" s="12">
        <f t="shared" si="0"/>
        <v>427.62528033361224</v>
      </c>
      <c r="I23" s="12">
        <f t="shared" si="0"/>
        <v>1866.3065202183568</v>
      </c>
      <c r="J23" s="12">
        <f t="shared" si="1"/>
        <v>1031.6619382063702</v>
      </c>
      <c r="K23" s="6">
        <f>VLOOKUP($C23,鱼种重量参数!$A$1:$F$32,COLUMN(鱼种重量参数!E$1), FALSE)</f>
        <v>8.0999999999999996E-3</v>
      </c>
      <c r="L23" s="6">
        <f>VLOOKUP($C23,鱼种重量参数!$A$1:$F$39,COLUMN(鱼种重量参数!F$1), FALSE)</f>
        <v>3.11</v>
      </c>
      <c r="M23" s="14">
        <v>1000</v>
      </c>
      <c r="N23" s="14">
        <v>500</v>
      </c>
      <c r="O23" s="15">
        <f t="shared" si="2"/>
        <v>1031</v>
      </c>
      <c r="P23" s="15">
        <f t="shared" si="3"/>
        <v>515500</v>
      </c>
      <c r="Q23" s="15">
        <f t="shared" si="4"/>
        <v>427</v>
      </c>
      <c r="U23" s="35" t="s">
        <v>216</v>
      </c>
      <c r="V23" s="33">
        <v>4</v>
      </c>
      <c r="W23" s="33">
        <v>349000</v>
      </c>
      <c r="X23" s="33">
        <v>1000</v>
      </c>
      <c r="Y23">
        <f>INT(GETPIVOTDATA("求和项:单条*权重",$U$3,"鱼种",U23,"钓场",2)/GETPIVOTDATA("求和项:权重",$U$3,"鱼种",U23,"钓场",2))</f>
        <v>349</v>
      </c>
    </row>
    <row r="24" spans="1:25" ht="13.5" x14ac:dyDescent="0.2">
      <c r="A24" s="17">
        <v>2</v>
      </c>
      <c r="B24" s="5" t="str">
        <f>VLOOKUP(C24,鱼种重量参数!$A$1:$D$37,4,FALSE)</f>
        <v>斑点叉尾鮰</v>
      </c>
      <c r="C24" s="16" t="s">
        <v>205</v>
      </c>
      <c r="D24" s="16" t="s">
        <v>194</v>
      </c>
      <c r="E24" s="14">
        <v>1</v>
      </c>
      <c r="F24" s="14">
        <v>53</v>
      </c>
      <c r="G24" s="14">
        <v>86</v>
      </c>
      <c r="H24" s="12">
        <f t="shared" si="0"/>
        <v>1866.3065202183568</v>
      </c>
      <c r="I24" s="12">
        <f t="shared" si="0"/>
        <v>8409.5973479025488</v>
      </c>
      <c r="J24" s="12">
        <f t="shared" si="1"/>
        <v>4603.0459805946039</v>
      </c>
      <c r="K24" s="6">
        <f>VLOOKUP($C24,鱼种重量参数!$A$1:$F$32,COLUMN(鱼种重量参数!E$1), FALSE)</f>
        <v>8.0999999999999996E-3</v>
      </c>
      <c r="L24" s="6">
        <f>VLOOKUP($C24,鱼种重量参数!$A$1:$F$39,COLUMN(鱼种重量参数!F$1), FALSE)</f>
        <v>3.11</v>
      </c>
      <c r="M24" s="14">
        <v>1000</v>
      </c>
      <c r="N24" s="14">
        <v>500</v>
      </c>
      <c r="O24" s="15">
        <f t="shared" si="2"/>
        <v>4603</v>
      </c>
      <c r="P24" s="15">
        <f t="shared" si="3"/>
        <v>2301500</v>
      </c>
      <c r="Q24" s="15">
        <f t="shared" si="4"/>
        <v>1866</v>
      </c>
      <c r="U24" s="35" t="s">
        <v>211</v>
      </c>
      <c r="V24" s="33">
        <v>20</v>
      </c>
      <c r="W24" s="33">
        <v>1988646</v>
      </c>
      <c r="X24" s="33">
        <v>698</v>
      </c>
      <c r="Y24">
        <f>INT(GETPIVOTDATA("求和项:单条*权重",$U$3,"鱼种",U24,"钓场",2)/GETPIVOTDATA("求和项:权重",$U$3,"鱼种",U24,"钓场",2))</f>
        <v>2849</v>
      </c>
    </row>
    <row r="25" spans="1:25" ht="13.5" x14ac:dyDescent="0.2">
      <c r="A25" s="17">
        <v>1</v>
      </c>
      <c r="B25" s="5" t="str">
        <f>VLOOKUP(C25,鱼种重量参数!$A$1:$D$37,4,FALSE)</f>
        <v>驼背太阳鱼</v>
      </c>
      <c r="C25" s="16" t="s">
        <v>206</v>
      </c>
      <c r="D25" s="16" t="s">
        <v>201</v>
      </c>
      <c r="E25" s="14">
        <v>1</v>
      </c>
      <c r="F25" s="14">
        <v>10</v>
      </c>
      <c r="G25" s="14">
        <v>16</v>
      </c>
      <c r="H25" s="12">
        <f t="shared" si="0"/>
        <v>11.758008464407093</v>
      </c>
      <c r="I25" s="12">
        <f t="shared" si="0"/>
        <v>46.8216287923983</v>
      </c>
      <c r="J25" s="12">
        <f t="shared" si="1"/>
        <v>26.715988833938326</v>
      </c>
      <c r="K25" s="6">
        <f>VLOOKUP($C25,鱼种重量参数!$A$1:$F$32,COLUMN(鱼种重量参数!E$1), FALSE)</f>
        <v>1.35E-2</v>
      </c>
      <c r="L25" s="6">
        <f>VLOOKUP($C25,鱼种重量参数!$A$1:$F$39,COLUMN(鱼种重量参数!F$1), FALSE)</f>
        <v>2.94</v>
      </c>
      <c r="M25" s="14">
        <v>1000</v>
      </c>
      <c r="N25" s="14">
        <v>500</v>
      </c>
      <c r="O25" s="15">
        <f t="shared" si="2"/>
        <v>26</v>
      </c>
      <c r="P25" s="15">
        <f t="shared" si="3"/>
        <v>13000</v>
      </c>
      <c r="Q25" s="15">
        <f t="shared" si="4"/>
        <v>11</v>
      </c>
      <c r="U25" s="35" t="s">
        <v>212</v>
      </c>
      <c r="V25" s="33">
        <v>12</v>
      </c>
      <c r="W25" s="33">
        <v>2335200</v>
      </c>
      <c r="X25" s="33">
        <v>1400</v>
      </c>
      <c r="Y25">
        <f>INT(GETPIVOTDATA("求和项:单条*权重",$U$3,"鱼种",U25,"钓场",2)/GETPIVOTDATA("求和项:权重",$U$3,"鱼种",U25,"钓场",2))</f>
        <v>1668</v>
      </c>
    </row>
    <row r="26" spans="1:25" ht="13.5" x14ac:dyDescent="0.2">
      <c r="A26" s="17">
        <v>1</v>
      </c>
      <c r="B26" s="5" t="str">
        <f>VLOOKUP(C26,鱼种重量参数!$A$1:$D$37,4,FALSE)</f>
        <v>驼背太阳鱼</v>
      </c>
      <c r="C26" s="16" t="s">
        <v>206</v>
      </c>
      <c r="D26" s="16" t="s">
        <v>194</v>
      </c>
      <c r="E26" s="14">
        <v>1</v>
      </c>
      <c r="F26" s="14">
        <v>16</v>
      </c>
      <c r="G26" s="14">
        <v>25</v>
      </c>
      <c r="H26" s="12">
        <f t="shared" si="0"/>
        <v>46.8216287923983</v>
      </c>
      <c r="I26" s="12">
        <f t="shared" si="0"/>
        <v>173.891115713255</v>
      </c>
      <c r="J26" s="12">
        <f t="shared" si="1"/>
        <v>101.47015883116175</v>
      </c>
      <c r="K26" s="6">
        <f>VLOOKUP($C26,鱼种重量参数!$A$1:$F$32,COLUMN(鱼种重量参数!E$1), FALSE)</f>
        <v>1.35E-2</v>
      </c>
      <c r="L26" s="6">
        <f>VLOOKUP($C26,鱼种重量参数!$A$1:$F$39,COLUMN(鱼种重量参数!F$1), FALSE)</f>
        <v>2.94</v>
      </c>
      <c r="M26" s="14">
        <v>1000</v>
      </c>
      <c r="N26" s="14">
        <v>500</v>
      </c>
      <c r="O26" s="15">
        <f t="shared" si="2"/>
        <v>101</v>
      </c>
      <c r="P26" s="15">
        <f t="shared" si="3"/>
        <v>50500</v>
      </c>
      <c r="Q26" s="15">
        <f t="shared" si="4"/>
        <v>46</v>
      </c>
      <c r="U26" s="35" t="s">
        <v>210</v>
      </c>
      <c r="V26" s="33">
        <v>20</v>
      </c>
      <c r="W26" s="33">
        <v>4716036</v>
      </c>
      <c r="X26" s="33">
        <v>999</v>
      </c>
      <c r="Y26">
        <f>INT(GETPIVOTDATA("求和项:单条*权重",$U$3,"鱼种",U26,"钓场",2)/GETPIVOTDATA("求和项:权重",$U$3,"鱼种",U26,"钓场",2))</f>
        <v>4720</v>
      </c>
    </row>
    <row r="27" spans="1:25" ht="13.5" x14ac:dyDescent="0.2">
      <c r="A27" s="17">
        <v>3</v>
      </c>
      <c r="B27" s="5" t="str">
        <f>VLOOKUP(C27,鱼种重量参数!$A$1:$D$37,4,FALSE)</f>
        <v>水牛鱼</v>
      </c>
      <c r="C27" s="16" t="s">
        <v>207</v>
      </c>
      <c r="D27" s="16" t="s">
        <v>201</v>
      </c>
      <c r="E27" s="14">
        <v>1</v>
      </c>
      <c r="F27" s="14">
        <v>30</v>
      </c>
      <c r="G27" s="14">
        <v>48</v>
      </c>
      <c r="H27" s="12">
        <f t="shared" si="0"/>
        <v>409.6658822028968</v>
      </c>
      <c r="I27" s="12">
        <f t="shared" si="0"/>
        <v>1717.8915506672356</v>
      </c>
      <c r="J27" s="12">
        <f t="shared" si="1"/>
        <v>962.53522587023849</v>
      </c>
      <c r="K27" s="6">
        <f>VLOOKUP($C27,鱼种重量参数!$A$1:$F$32,COLUMN(鱼种重量参数!E$1), FALSE)</f>
        <v>1.2800000000000001E-2</v>
      </c>
      <c r="L27" s="6">
        <f>VLOOKUP($C27,鱼种重量参数!$A$1:$F$39,COLUMN(鱼种重量参数!F$1), FALSE)</f>
        <v>3.05</v>
      </c>
      <c r="M27" s="14">
        <v>250</v>
      </c>
      <c r="N27" s="14">
        <v>500</v>
      </c>
      <c r="O27" s="15">
        <f t="shared" si="2"/>
        <v>240</v>
      </c>
      <c r="P27" s="15">
        <f t="shared" si="3"/>
        <v>120000</v>
      </c>
      <c r="Q27" s="15">
        <f t="shared" si="4"/>
        <v>102</v>
      </c>
      <c r="U27" s="35" t="s">
        <v>215</v>
      </c>
      <c r="V27" s="33">
        <v>4</v>
      </c>
      <c r="W27" s="33">
        <v>380000</v>
      </c>
      <c r="X27" s="33">
        <v>1000</v>
      </c>
      <c r="Y27">
        <f>INT(GETPIVOTDATA("求和项:单条*权重",$U$3,"鱼种",U27,"钓场",2)/GETPIVOTDATA("求和项:权重",$U$3,"鱼种",U27,"钓场",2))</f>
        <v>380</v>
      </c>
    </row>
    <row r="28" spans="1:25" ht="13.5" x14ac:dyDescent="0.2">
      <c r="A28" s="17">
        <v>3</v>
      </c>
      <c r="B28" s="5" t="str">
        <f>VLOOKUP(C28,鱼种重量参数!$A$1:$D$37,4,FALSE)</f>
        <v>水牛鱼</v>
      </c>
      <c r="C28" s="16" t="s">
        <v>207</v>
      </c>
      <c r="D28" s="16" t="s">
        <v>194</v>
      </c>
      <c r="E28" s="14">
        <v>1</v>
      </c>
      <c r="F28" s="14">
        <v>48</v>
      </c>
      <c r="G28" s="14">
        <v>78</v>
      </c>
      <c r="H28" s="12">
        <f t="shared" si="0"/>
        <v>1717.8915506672356</v>
      </c>
      <c r="I28" s="12">
        <f t="shared" si="0"/>
        <v>7552.6351916084304</v>
      </c>
      <c r="J28" s="12">
        <f t="shared" si="1"/>
        <v>4169.9321029911998</v>
      </c>
      <c r="K28" s="6">
        <f>VLOOKUP($C28,鱼种重量参数!$A$1:$F$32,COLUMN(鱼种重量参数!E$1), FALSE)</f>
        <v>1.2800000000000001E-2</v>
      </c>
      <c r="L28" s="6">
        <f>VLOOKUP($C28,鱼种重量参数!$A$1:$F$39,COLUMN(鱼种重量参数!F$1), FALSE)</f>
        <v>3.05</v>
      </c>
      <c r="M28" s="14">
        <v>500</v>
      </c>
      <c r="N28" s="14">
        <v>500</v>
      </c>
      <c r="O28" s="15">
        <f t="shared" si="2"/>
        <v>2084</v>
      </c>
      <c r="P28" s="15">
        <f t="shared" si="3"/>
        <v>1042000</v>
      </c>
      <c r="Q28" s="15">
        <f t="shared" si="4"/>
        <v>858</v>
      </c>
      <c r="U28" s="34" t="s">
        <v>297</v>
      </c>
      <c r="V28" s="33">
        <v>151</v>
      </c>
      <c r="W28" s="33">
        <v>23279313</v>
      </c>
      <c r="X28" s="33">
        <v>21992</v>
      </c>
    </row>
    <row r="29" spans="1:25" ht="13.5" x14ac:dyDescent="0.2">
      <c r="A29" s="17">
        <v>1</v>
      </c>
      <c r="B29" s="5" t="str">
        <f>VLOOKUP(C29,鱼种重量参数!$A$1:$D$37,4,FALSE)</f>
        <v>小冠太阳鱼</v>
      </c>
      <c r="C29" s="16" t="s">
        <v>208</v>
      </c>
      <c r="D29" s="16" t="s">
        <v>201</v>
      </c>
      <c r="E29" s="14">
        <v>1</v>
      </c>
      <c r="F29" s="14">
        <v>10</v>
      </c>
      <c r="G29" s="14">
        <v>16</v>
      </c>
      <c r="H29" s="12">
        <f t="shared" si="0"/>
        <v>15.97429444099487</v>
      </c>
      <c r="I29" s="12">
        <f t="shared" si="0"/>
        <v>68.902476432798139</v>
      </c>
      <c r="J29" s="12">
        <f t="shared" si="1"/>
        <v>38.227764741071375</v>
      </c>
      <c r="K29" s="6">
        <f>VLOOKUP($C29,鱼种重量参数!$A$1:$F$32,COLUMN(鱼种重量参数!E$1), FALSE)</f>
        <v>1.24E-2</v>
      </c>
      <c r="L29" s="6">
        <f>VLOOKUP($C29,鱼种重量参数!$A$1:$F$39,COLUMN(鱼种重量参数!F$1), FALSE)</f>
        <v>3.11</v>
      </c>
      <c r="M29" s="14">
        <v>225</v>
      </c>
      <c r="N29" s="14">
        <v>500</v>
      </c>
      <c r="O29" s="15">
        <f t="shared" si="2"/>
        <v>8</v>
      </c>
      <c r="P29" s="15">
        <f t="shared" si="3"/>
        <v>4000</v>
      </c>
      <c r="Q29" s="15">
        <f t="shared" si="4"/>
        <v>3</v>
      </c>
    </row>
    <row r="30" spans="1:25" ht="13.5" x14ac:dyDescent="0.2">
      <c r="A30" s="17">
        <v>1</v>
      </c>
      <c r="B30" s="5" t="str">
        <f>VLOOKUP(C30,鱼种重量参数!$A$1:$D$37,4,FALSE)</f>
        <v>小冠太阳鱼</v>
      </c>
      <c r="C30" s="16" t="s">
        <v>208</v>
      </c>
      <c r="D30" s="16" t="s">
        <v>194</v>
      </c>
      <c r="E30" s="14">
        <v>1</v>
      </c>
      <c r="F30" s="14">
        <v>16</v>
      </c>
      <c r="G30" s="14">
        <v>26</v>
      </c>
      <c r="H30" s="12">
        <f t="shared" si="0"/>
        <v>68.902476432798139</v>
      </c>
      <c r="I30" s="12">
        <f t="shared" si="0"/>
        <v>311.88091332141556</v>
      </c>
      <c r="J30" s="12">
        <f t="shared" si="1"/>
        <v>170.47357964554791</v>
      </c>
      <c r="K30" s="6">
        <f>VLOOKUP($C30,鱼种重量参数!$A$1:$F$32,COLUMN(鱼种重量参数!E$1), FALSE)</f>
        <v>1.24E-2</v>
      </c>
      <c r="L30" s="6">
        <f>VLOOKUP($C30,鱼种重量参数!$A$1:$F$39,COLUMN(鱼种重量参数!F$1), FALSE)</f>
        <v>3.11</v>
      </c>
      <c r="M30" s="14">
        <v>275</v>
      </c>
      <c r="N30" s="14">
        <v>500</v>
      </c>
      <c r="O30" s="15">
        <f t="shared" si="2"/>
        <v>46</v>
      </c>
      <c r="P30" s="15">
        <f t="shared" si="3"/>
        <v>23000</v>
      </c>
      <c r="Q30" s="15">
        <f t="shared" si="4"/>
        <v>18</v>
      </c>
    </row>
    <row r="31" spans="1:25" ht="13.5" x14ac:dyDescent="0.2">
      <c r="A31" s="17">
        <v>1</v>
      </c>
      <c r="B31" s="5" t="str">
        <f>VLOOKUP(C31,鱼种重量参数!$A$1:$D$37,4,FALSE)</f>
        <v>蓝鳃太阳鱼</v>
      </c>
      <c r="C31" s="16" t="s">
        <v>209</v>
      </c>
      <c r="D31" s="16" t="s">
        <v>201</v>
      </c>
      <c r="E31" s="14">
        <v>1</v>
      </c>
      <c r="F31" s="14">
        <v>10</v>
      </c>
      <c r="G31" s="14">
        <v>16</v>
      </c>
      <c r="H31" s="12">
        <f t="shared" si="0"/>
        <v>14.743485661608476</v>
      </c>
      <c r="I31" s="12">
        <f t="shared" si="0"/>
        <v>65.105745613103934</v>
      </c>
      <c r="J31" s="12">
        <f t="shared" si="1"/>
        <v>35.827607099101712</v>
      </c>
      <c r="K31" s="6">
        <f>VLOOKUP($C31,鱼种重量参数!$A$1:$F$32,COLUMN(鱼种重量参数!E$1), FALSE)</f>
        <v>1.0200000000000001E-2</v>
      </c>
      <c r="L31" s="6">
        <f>VLOOKUP($C31,鱼种重量参数!$A$1:$F$39,COLUMN(鱼种重量参数!F$1), FALSE)</f>
        <v>3.16</v>
      </c>
      <c r="M31" s="14">
        <v>2000</v>
      </c>
      <c r="N31" s="14">
        <v>500</v>
      </c>
      <c r="O31" s="15">
        <f t="shared" si="2"/>
        <v>71</v>
      </c>
      <c r="P31" s="15">
        <f t="shared" si="3"/>
        <v>35500</v>
      </c>
      <c r="Q31" s="15">
        <f t="shared" si="4"/>
        <v>29</v>
      </c>
    </row>
    <row r="32" spans="1:25" ht="13.5" x14ac:dyDescent="0.2">
      <c r="A32" s="17">
        <v>1</v>
      </c>
      <c r="B32" s="5" t="str">
        <f>VLOOKUP(C32,鱼种重量参数!$A$1:$D$37,4,FALSE)</f>
        <v>蓝鳃太阳鱼</v>
      </c>
      <c r="C32" s="16" t="s">
        <v>209</v>
      </c>
      <c r="D32" s="16" t="s">
        <v>194</v>
      </c>
      <c r="E32" s="14">
        <v>1</v>
      </c>
      <c r="F32" s="14">
        <v>16</v>
      </c>
      <c r="G32" s="14">
        <v>27</v>
      </c>
      <c r="H32" s="12">
        <f t="shared" si="0"/>
        <v>65.105745613103934</v>
      </c>
      <c r="I32" s="12">
        <f t="shared" si="0"/>
        <v>340.18069689204094</v>
      </c>
      <c r="J32" s="12">
        <f t="shared" si="1"/>
        <v>177.9542588783969</v>
      </c>
      <c r="K32" s="6">
        <f>VLOOKUP($C32,鱼种重量参数!$A$1:$F$32,COLUMN(鱼种重量参数!E$1), FALSE)</f>
        <v>1.0200000000000001E-2</v>
      </c>
      <c r="L32" s="6">
        <f>VLOOKUP($C32,鱼种重量参数!$A$1:$F$39,COLUMN(鱼种重量参数!F$1), FALSE)</f>
        <v>3.16</v>
      </c>
      <c r="M32" s="14">
        <v>3000</v>
      </c>
      <c r="N32" s="14">
        <v>500</v>
      </c>
      <c r="O32" s="15">
        <f t="shared" si="2"/>
        <v>533</v>
      </c>
      <c r="P32" s="15">
        <f t="shared" si="3"/>
        <v>266500</v>
      </c>
      <c r="Q32" s="15">
        <f t="shared" si="4"/>
        <v>195</v>
      </c>
    </row>
    <row r="33" spans="1:17" ht="13.5" x14ac:dyDescent="0.2">
      <c r="A33" s="17">
        <v>5</v>
      </c>
      <c r="B33" s="5" t="str">
        <f>VLOOKUP(C33,鱼种重量参数!$A$1:$D$37,4,FALSE)</f>
        <v>白化叉尾鮰</v>
      </c>
      <c r="C33" s="16" t="s">
        <v>210</v>
      </c>
      <c r="D33" s="16" t="s">
        <v>194</v>
      </c>
      <c r="E33" s="14">
        <v>2</v>
      </c>
      <c r="F33" s="14">
        <v>53</v>
      </c>
      <c r="G33" s="14">
        <v>86</v>
      </c>
      <c r="H33" s="12">
        <f t="shared" si="0"/>
        <v>1866.3065202183568</v>
      </c>
      <c r="I33" s="12">
        <f t="shared" si="0"/>
        <v>8409.5973479025488</v>
      </c>
      <c r="J33" s="12">
        <f t="shared" si="1"/>
        <v>4603.0459805946039</v>
      </c>
      <c r="K33" s="6">
        <f>VLOOKUP($C33,鱼种重量参数!$A$1:$F$39,COLUMN(鱼种重量参数!E$1), FALSE)</f>
        <v>8.0999999999999996E-3</v>
      </c>
      <c r="L33" s="6">
        <f>VLOOKUP($C33,鱼种重量参数!$A$1:$F$39,COLUMN(鱼种重量参数!F$1), FALSE)</f>
        <v>3.11</v>
      </c>
      <c r="M33" s="14">
        <v>250</v>
      </c>
      <c r="N33" s="14">
        <v>540</v>
      </c>
      <c r="O33" s="15">
        <f t="shared" si="2"/>
        <v>1150</v>
      </c>
      <c r="P33" s="15">
        <f t="shared" si="3"/>
        <v>621000</v>
      </c>
      <c r="Q33" s="15">
        <f t="shared" si="4"/>
        <v>466</v>
      </c>
    </row>
    <row r="34" spans="1:17" ht="13.5" x14ac:dyDescent="0.2">
      <c r="A34" s="17">
        <v>5</v>
      </c>
      <c r="B34" s="5" t="str">
        <f>VLOOKUP(C34,鱼种重量参数!$A$1:$D$37,4,FALSE)</f>
        <v>白化叉尾鮰</v>
      </c>
      <c r="C34" s="16" t="s">
        <v>210</v>
      </c>
      <c r="D34" s="16" t="s">
        <v>195</v>
      </c>
      <c r="E34" s="14">
        <v>2</v>
      </c>
      <c r="F34" s="14">
        <v>86</v>
      </c>
      <c r="G34" s="14">
        <v>112</v>
      </c>
      <c r="H34" s="12">
        <f t="shared" si="0"/>
        <v>8409.5973479025488</v>
      </c>
      <c r="I34" s="12">
        <f t="shared" si="0"/>
        <v>19122.869856208727</v>
      </c>
      <c r="J34" s="12">
        <f t="shared" si="1"/>
        <v>13274.715066215165</v>
      </c>
      <c r="K34" s="6">
        <f>VLOOKUP($C34,鱼种重量参数!$A$1:$F$39,COLUMN(鱼种重量参数!E$1), FALSE)</f>
        <v>8.0999999999999996E-3</v>
      </c>
      <c r="L34" s="6">
        <f>VLOOKUP($C34,鱼种重量参数!$A$1:$F$39,COLUMN(鱼种重量参数!F$1), FALSE)</f>
        <v>3.11</v>
      </c>
      <c r="M34" s="14">
        <v>250</v>
      </c>
      <c r="N34" s="14">
        <v>270</v>
      </c>
      <c r="O34" s="15">
        <f t="shared" si="2"/>
        <v>3318</v>
      </c>
      <c r="P34" s="15">
        <f t="shared" si="3"/>
        <v>895860</v>
      </c>
      <c r="Q34" s="15">
        <f t="shared" si="4"/>
        <v>2102</v>
      </c>
    </row>
    <row r="35" spans="1:17" ht="13.5" x14ac:dyDescent="0.2">
      <c r="A35" s="17">
        <v>5</v>
      </c>
      <c r="B35" s="5" t="str">
        <f>VLOOKUP(C35,鱼种重量参数!$A$1:$D$37,4,FALSE)</f>
        <v>白化叉尾鮰</v>
      </c>
      <c r="C35" s="16" t="s">
        <v>210</v>
      </c>
      <c r="D35" s="16" t="s">
        <v>196</v>
      </c>
      <c r="E35" s="14">
        <v>2</v>
      </c>
      <c r="F35" s="14">
        <v>112</v>
      </c>
      <c r="G35" s="14">
        <v>132</v>
      </c>
      <c r="H35" s="12">
        <f t="shared" si="0"/>
        <v>19122.869856208727</v>
      </c>
      <c r="I35" s="12">
        <f t="shared" si="0"/>
        <v>31876.449691362985</v>
      </c>
      <c r="J35" s="12">
        <f t="shared" si="1"/>
        <v>25132.967583510064</v>
      </c>
      <c r="K35" s="6">
        <f>VLOOKUP($C35,鱼种重量参数!$A$1:$F$39,COLUMN(鱼种重量参数!E$1), FALSE)</f>
        <v>8.0999999999999996E-3</v>
      </c>
      <c r="L35" s="6">
        <f>VLOOKUP($C35,鱼种重量参数!$A$1:$F$39,COLUMN(鱼种重量参数!F$1), FALSE)</f>
        <v>3.11</v>
      </c>
      <c r="M35" s="14">
        <v>500</v>
      </c>
      <c r="N35" s="14">
        <v>135</v>
      </c>
      <c r="O35" s="15">
        <f t="shared" si="2"/>
        <v>12566</v>
      </c>
      <c r="P35" s="15">
        <f t="shared" si="3"/>
        <v>1696410</v>
      </c>
      <c r="Q35" s="15">
        <f t="shared" si="4"/>
        <v>9561</v>
      </c>
    </row>
    <row r="36" spans="1:17" ht="13.5" x14ac:dyDescent="0.2">
      <c r="A36" s="17">
        <v>5</v>
      </c>
      <c r="B36" s="5" t="str">
        <f>VLOOKUP(C36,鱼种重量参数!$A$1:$D$37,4,FALSE)</f>
        <v>白化叉尾鮰</v>
      </c>
      <c r="C36" s="16" t="s">
        <v>210</v>
      </c>
      <c r="D36" s="16" t="s">
        <v>197</v>
      </c>
      <c r="E36" s="14">
        <v>2</v>
      </c>
      <c r="F36" s="14">
        <v>132</v>
      </c>
      <c r="G36" s="14">
        <v>145</v>
      </c>
      <c r="H36" s="12">
        <f t="shared" ref="H36:I57" si="5">$K36*POWER(F36, $L36)</f>
        <v>31876.449691362985</v>
      </c>
      <c r="I36" s="12">
        <f t="shared" si="5"/>
        <v>42691.312390698185</v>
      </c>
      <c r="J36" s="12">
        <f t="shared" si="1"/>
        <v>37105.538787036086</v>
      </c>
      <c r="K36" s="6">
        <f>VLOOKUP($C36,鱼种重量参数!$A$1:$F$39,COLUMN(鱼种重量参数!E$1), FALSE)</f>
        <v>8.0999999999999996E-3</v>
      </c>
      <c r="L36" s="6">
        <f>VLOOKUP($C36,鱼种重量参数!$A$1:$F$39,COLUMN(鱼种重量参数!F$1), FALSE)</f>
        <v>3.11</v>
      </c>
      <c r="M36" s="14">
        <v>750</v>
      </c>
      <c r="N36" s="14">
        <v>54</v>
      </c>
      <c r="O36" s="15">
        <f t="shared" si="2"/>
        <v>27829</v>
      </c>
      <c r="P36" s="15">
        <f t="shared" si="3"/>
        <v>1502766</v>
      </c>
      <c r="Q36" s="15">
        <f t="shared" si="4"/>
        <v>23907</v>
      </c>
    </row>
    <row r="37" spans="1:17" ht="13.5" x14ac:dyDescent="0.2">
      <c r="A37" s="17">
        <v>5</v>
      </c>
      <c r="B37" s="5" t="str">
        <f>VLOOKUP(C37,鱼种重量参数!$A$1:$D$37,4,FALSE)</f>
        <v>美洲条纹狼鲈</v>
      </c>
      <c r="C37" s="16" t="s">
        <v>211</v>
      </c>
      <c r="D37" s="16" t="s">
        <v>194</v>
      </c>
      <c r="E37" s="14">
        <v>2</v>
      </c>
      <c r="F37" s="14">
        <v>40</v>
      </c>
      <c r="G37" s="14">
        <v>65</v>
      </c>
      <c r="H37" s="12">
        <f t="shared" si="5"/>
        <v>1384.3550736403015</v>
      </c>
      <c r="I37" s="12">
        <f t="shared" si="5"/>
        <v>6805.2884023488959</v>
      </c>
      <c r="J37" s="12">
        <f t="shared" si="1"/>
        <v>3616.5377869819226</v>
      </c>
      <c r="K37" s="6">
        <f>VLOOKUP($C37,鱼种重量参数!$A$1:$F$39,COLUMN(鱼种重量参数!E$1), FALSE)</f>
        <v>7.7000000000000002E-3</v>
      </c>
      <c r="L37" s="6">
        <f>VLOOKUP($C37,鱼种重量参数!$A$1:$F$39,COLUMN(鱼种重量参数!F$1), FALSE)</f>
        <v>3.28</v>
      </c>
      <c r="M37" s="14">
        <v>250</v>
      </c>
      <c r="N37" s="14">
        <v>378</v>
      </c>
      <c r="O37" s="15">
        <f t="shared" si="2"/>
        <v>904</v>
      </c>
      <c r="P37" s="15">
        <f t="shared" si="3"/>
        <v>341712</v>
      </c>
      <c r="Q37" s="15">
        <f t="shared" si="4"/>
        <v>346</v>
      </c>
    </row>
    <row r="38" spans="1:17" ht="13.5" x14ac:dyDescent="0.2">
      <c r="A38" s="17">
        <v>5</v>
      </c>
      <c r="B38" s="5" t="str">
        <f>VLOOKUP(C38,鱼种重量参数!$A$1:$D$37,4,FALSE)</f>
        <v>美洲条纹狼鲈</v>
      </c>
      <c r="C38" s="16" t="s">
        <v>211</v>
      </c>
      <c r="D38" s="16" t="s">
        <v>195</v>
      </c>
      <c r="E38" s="14">
        <v>2</v>
      </c>
      <c r="F38" s="14">
        <v>65</v>
      </c>
      <c r="G38" s="14">
        <v>85</v>
      </c>
      <c r="H38" s="12">
        <f t="shared" si="5"/>
        <v>6805.2884023488959</v>
      </c>
      <c r="I38" s="12">
        <f t="shared" si="5"/>
        <v>16405.323604457306</v>
      </c>
      <c r="J38" s="12">
        <f t="shared" si="1"/>
        <v>11122.765890492892</v>
      </c>
      <c r="K38" s="6">
        <f>VLOOKUP($C38,鱼种重量参数!$A$1:$F$39,COLUMN(鱼种重量参数!E$1), FALSE)</f>
        <v>7.7000000000000002E-3</v>
      </c>
      <c r="L38" s="6">
        <f>VLOOKUP($C38,鱼种重量参数!$A$1:$F$39,COLUMN(鱼种重量参数!F$1), FALSE)</f>
        <v>3.28</v>
      </c>
      <c r="M38" s="14">
        <v>250</v>
      </c>
      <c r="N38" s="14">
        <v>189</v>
      </c>
      <c r="O38" s="15">
        <f t="shared" si="2"/>
        <v>2780</v>
      </c>
      <c r="P38" s="15">
        <f t="shared" si="3"/>
        <v>525420</v>
      </c>
      <c r="Q38" s="15">
        <f t="shared" si="4"/>
        <v>1701</v>
      </c>
    </row>
    <row r="39" spans="1:17" ht="13.5" x14ac:dyDescent="0.2">
      <c r="A39" s="17">
        <v>5</v>
      </c>
      <c r="B39" s="5" t="str">
        <f>VLOOKUP(C39,鱼种重量参数!$A$1:$D$37,4,FALSE)</f>
        <v>美洲条纹狼鲈</v>
      </c>
      <c r="C39" s="16" t="s">
        <v>211</v>
      </c>
      <c r="D39" s="16" t="s">
        <v>196</v>
      </c>
      <c r="E39" s="14">
        <v>2</v>
      </c>
      <c r="F39" s="14">
        <v>85</v>
      </c>
      <c r="G39" s="14">
        <v>100</v>
      </c>
      <c r="H39" s="12">
        <f t="shared" si="5"/>
        <v>16405.323604457306</v>
      </c>
      <c r="I39" s="12">
        <f t="shared" si="5"/>
        <v>27957.01021729784</v>
      </c>
      <c r="J39" s="12">
        <f t="shared" si="1"/>
        <v>21826.300862163727</v>
      </c>
      <c r="K39" s="6">
        <f>VLOOKUP($C39,鱼种重量参数!$A$1:$F$39,COLUMN(鱼种重量参数!E$1), FALSE)</f>
        <v>7.7000000000000002E-3</v>
      </c>
      <c r="L39" s="6">
        <f>VLOOKUP($C39,鱼种重量参数!$A$1:$F$39,COLUMN(鱼种重量参数!F$1), FALSE)</f>
        <v>3.28</v>
      </c>
      <c r="M39" s="14">
        <v>250</v>
      </c>
      <c r="N39" s="14">
        <v>94</v>
      </c>
      <c r="O39" s="15">
        <f t="shared" si="2"/>
        <v>5456</v>
      </c>
      <c r="P39" s="15">
        <f t="shared" si="3"/>
        <v>512864</v>
      </c>
      <c r="Q39" s="15">
        <f t="shared" si="4"/>
        <v>4101</v>
      </c>
    </row>
    <row r="40" spans="1:17" ht="13.5" x14ac:dyDescent="0.2">
      <c r="A40" s="17">
        <v>5</v>
      </c>
      <c r="B40" s="5" t="str">
        <f>VLOOKUP(C40,鱼种重量参数!$A$1:$D$37,4,FALSE)</f>
        <v>美洲条纹狼鲈</v>
      </c>
      <c r="C40" s="16" t="s">
        <v>211</v>
      </c>
      <c r="D40" s="16" t="s">
        <v>197</v>
      </c>
      <c r="E40" s="14">
        <v>2</v>
      </c>
      <c r="F40" s="14">
        <v>100</v>
      </c>
      <c r="G40" s="14">
        <v>110</v>
      </c>
      <c r="H40" s="12">
        <f t="shared" si="5"/>
        <v>27957.01021729784</v>
      </c>
      <c r="I40" s="12">
        <f t="shared" si="5"/>
        <v>38217.188329969795</v>
      </c>
      <c r="J40" s="12">
        <f t="shared" si="1"/>
        <v>32901.628377731206</v>
      </c>
      <c r="K40" s="6">
        <f>VLOOKUP($C40,鱼种重量参数!$A$1:$F$39,COLUMN(鱼种重量参数!E$1), FALSE)</f>
        <v>7.7000000000000002E-3</v>
      </c>
      <c r="L40" s="6">
        <f>VLOOKUP($C40,鱼种重量参数!$A$1:$F$39,COLUMN(鱼种重量参数!F$1), FALSE)</f>
        <v>3.28</v>
      </c>
      <c r="M40" s="14">
        <v>500</v>
      </c>
      <c r="N40" s="14">
        <v>37</v>
      </c>
      <c r="O40" s="15">
        <f t="shared" si="2"/>
        <v>16450</v>
      </c>
      <c r="P40" s="15">
        <f t="shared" si="3"/>
        <v>608650</v>
      </c>
      <c r="Q40" s="15">
        <f t="shared" si="4"/>
        <v>13978</v>
      </c>
    </row>
    <row r="41" spans="1:17" ht="13.5" x14ac:dyDescent="0.2">
      <c r="A41" s="17">
        <v>4</v>
      </c>
      <c r="B41" s="5" t="str">
        <f>VLOOKUP(C41,鱼种重量参数!$A$1:$D$37,4,FALSE)</f>
        <v>玻璃梭鲈</v>
      </c>
      <c r="C41" s="16" t="s">
        <v>212</v>
      </c>
      <c r="D41" s="16" t="s">
        <v>194</v>
      </c>
      <c r="E41" s="14">
        <v>2</v>
      </c>
      <c r="F41" s="14">
        <v>43</v>
      </c>
      <c r="G41" s="14">
        <v>70</v>
      </c>
      <c r="H41" s="12">
        <f t="shared" si="5"/>
        <v>1119.4688817215413</v>
      </c>
      <c r="I41" s="12">
        <f t="shared" si="5"/>
        <v>5508.594027974852</v>
      </c>
      <c r="J41" s="12">
        <f t="shared" si="1"/>
        <v>2927.0918557048535</v>
      </c>
      <c r="K41" s="6">
        <f>VLOOKUP($C41,鱼种重量参数!$A$1:$F$39,COLUMN(鱼种重量参数!E$1), FALSE)</f>
        <v>5.1000000000000004E-3</v>
      </c>
      <c r="L41" s="6">
        <f>VLOOKUP($C41,鱼种重量参数!$A$1:$F$39,COLUMN(鱼种重量参数!F$1), FALSE)</f>
        <v>3.27</v>
      </c>
      <c r="M41" s="14">
        <v>250</v>
      </c>
      <c r="N41" s="14">
        <v>800</v>
      </c>
      <c r="O41" s="15">
        <f t="shared" si="2"/>
        <v>731</v>
      </c>
      <c r="P41" s="15">
        <f t="shared" si="3"/>
        <v>584800</v>
      </c>
      <c r="Q41" s="15">
        <f t="shared" si="4"/>
        <v>279</v>
      </c>
    </row>
    <row r="42" spans="1:17" ht="13.5" x14ac:dyDescent="0.2">
      <c r="A42" s="17">
        <v>4</v>
      </c>
      <c r="B42" s="5" t="str">
        <f>VLOOKUP(C42,鱼种重量参数!$A$1:$D$37,4,FALSE)</f>
        <v>玻璃梭鲈</v>
      </c>
      <c r="C42" s="16" t="s">
        <v>212</v>
      </c>
      <c r="D42" s="16" t="s">
        <v>195</v>
      </c>
      <c r="E42" s="14">
        <v>2</v>
      </c>
      <c r="F42" s="14">
        <v>70</v>
      </c>
      <c r="G42" s="14">
        <v>91</v>
      </c>
      <c r="H42" s="12">
        <f t="shared" si="5"/>
        <v>5508.594027974852</v>
      </c>
      <c r="I42" s="12">
        <f t="shared" si="5"/>
        <v>12990.78900270357</v>
      </c>
      <c r="J42" s="12">
        <f t="shared" si="1"/>
        <v>8883.2409645119187</v>
      </c>
      <c r="K42" s="6">
        <f>VLOOKUP($C42,鱼种重量参数!$A$1:$F$39,COLUMN(鱼种重量参数!E$1), FALSE)</f>
        <v>5.1000000000000004E-3</v>
      </c>
      <c r="L42" s="6">
        <f>VLOOKUP($C42,鱼种重量参数!$A$1:$F$39,COLUMN(鱼种重量参数!F$1), FALSE)</f>
        <v>3.27</v>
      </c>
      <c r="M42" s="14">
        <v>250</v>
      </c>
      <c r="N42" s="14">
        <v>400</v>
      </c>
      <c r="O42" s="15">
        <f t="shared" si="2"/>
        <v>2220</v>
      </c>
      <c r="P42" s="15">
        <f t="shared" si="3"/>
        <v>888000</v>
      </c>
      <c r="Q42" s="15">
        <f t="shared" si="4"/>
        <v>1377</v>
      </c>
    </row>
    <row r="43" spans="1:17" ht="13.5" x14ac:dyDescent="0.2">
      <c r="A43" s="17">
        <v>4</v>
      </c>
      <c r="B43" s="5" t="str">
        <f>VLOOKUP(C43,鱼种重量参数!$A$1:$D$37,4,FALSE)</f>
        <v>玻璃梭鲈</v>
      </c>
      <c r="C43" s="16" t="s">
        <v>212</v>
      </c>
      <c r="D43" s="16" t="s">
        <v>196</v>
      </c>
      <c r="E43" s="14">
        <v>2</v>
      </c>
      <c r="F43" s="14">
        <v>91</v>
      </c>
      <c r="G43" s="14">
        <v>107</v>
      </c>
      <c r="H43" s="12">
        <f t="shared" si="5"/>
        <v>12990.78900270357</v>
      </c>
      <c r="I43" s="12">
        <f t="shared" si="5"/>
        <v>22062.520645279143</v>
      </c>
      <c r="J43" s="12">
        <f t="shared" si="1"/>
        <v>17250.115775744132</v>
      </c>
      <c r="K43" s="6">
        <f>VLOOKUP($C43,鱼种重量参数!$A$1:$F$39,COLUMN(鱼种重量参数!E$1), FALSE)</f>
        <v>5.1000000000000004E-3</v>
      </c>
      <c r="L43" s="6">
        <f>VLOOKUP($C43,鱼种重量参数!$A$1:$F$39,COLUMN(鱼种重量参数!F$1), FALSE)</f>
        <v>3.27</v>
      </c>
      <c r="M43" s="14">
        <v>250</v>
      </c>
      <c r="N43" s="14">
        <v>200</v>
      </c>
      <c r="O43" s="15">
        <f t="shared" si="2"/>
        <v>4312</v>
      </c>
      <c r="P43" s="15">
        <f t="shared" si="3"/>
        <v>862400</v>
      </c>
      <c r="Q43" s="15">
        <f t="shared" si="4"/>
        <v>3247</v>
      </c>
    </row>
    <row r="44" spans="1:17" ht="13.5" x14ac:dyDescent="0.2">
      <c r="A44" s="17">
        <v>3</v>
      </c>
      <c r="B44" s="5" t="str">
        <f>VLOOKUP(C44,鱼种重量参数!$A$1:$D$37,4,FALSE)</f>
        <v>北美狗鱼</v>
      </c>
      <c r="C44" s="16" t="s">
        <v>213</v>
      </c>
      <c r="D44" s="16" t="s">
        <v>201</v>
      </c>
      <c r="E44" s="14">
        <v>2</v>
      </c>
      <c r="F44" s="14">
        <v>38</v>
      </c>
      <c r="G44" s="14">
        <v>60</v>
      </c>
      <c r="H44" s="12">
        <f t="shared" si="5"/>
        <v>882.42145698118827</v>
      </c>
      <c r="I44" s="12">
        <f t="shared" si="5"/>
        <v>3965.570185792667</v>
      </c>
      <c r="J44" s="12">
        <f t="shared" si="1"/>
        <v>2165.736340138531</v>
      </c>
      <c r="K44" s="6">
        <f>VLOOKUP($C44,鱼种重量参数!$A$1:$F$39,COLUMN(鱼种重量参数!E$1), FALSE)</f>
        <v>5.5999999999999999E-3</v>
      </c>
      <c r="L44" s="6">
        <f>VLOOKUP($C44,鱼种重量参数!$A$1:$F$39,COLUMN(鱼种重量参数!F$1), FALSE)</f>
        <v>3.29</v>
      </c>
      <c r="M44" s="14">
        <v>250</v>
      </c>
      <c r="N44" s="14">
        <v>500</v>
      </c>
      <c r="O44" s="15">
        <f t="shared" si="2"/>
        <v>541</v>
      </c>
      <c r="P44" s="15">
        <f t="shared" si="3"/>
        <v>270500</v>
      </c>
      <c r="Q44" s="15">
        <f t="shared" si="4"/>
        <v>220</v>
      </c>
    </row>
    <row r="45" spans="1:17" ht="13.5" x14ac:dyDescent="0.2">
      <c r="A45" s="17">
        <v>3</v>
      </c>
      <c r="B45" s="5" t="str">
        <f>VLOOKUP(C45,鱼种重量参数!$A$1:$D$37,4,FALSE)</f>
        <v>北美狗鱼</v>
      </c>
      <c r="C45" s="16" t="s">
        <v>213</v>
      </c>
      <c r="D45" s="16" t="s">
        <v>194</v>
      </c>
      <c r="E45" s="14">
        <v>2</v>
      </c>
      <c r="F45" s="14">
        <v>60</v>
      </c>
      <c r="G45" s="14">
        <v>98</v>
      </c>
      <c r="H45" s="12">
        <f t="shared" si="5"/>
        <v>3965.570185792667</v>
      </c>
      <c r="I45" s="12">
        <f t="shared" si="5"/>
        <v>19921.489921252232</v>
      </c>
      <c r="J45" s="12">
        <f t="shared" si="1"/>
        <v>10516.328064870298</v>
      </c>
      <c r="K45" s="6">
        <f>VLOOKUP($C45,鱼种重量参数!$A$1:$F$39,COLUMN(鱼种重量参数!E$1), FALSE)</f>
        <v>5.5999999999999999E-3</v>
      </c>
      <c r="L45" s="6">
        <f>VLOOKUP($C45,鱼种重量参数!$A$1:$F$39,COLUMN(鱼种重量参数!F$1), FALSE)</f>
        <v>3.29</v>
      </c>
      <c r="M45" s="14">
        <v>250</v>
      </c>
      <c r="N45" s="14">
        <v>500</v>
      </c>
      <c r="O45" s="15">
        <f t="shared" si="2"/>
        <v>2629</v>
      </c>
      <c r="P45" s="15">
        <f t="shared" si="3"/>
        <v>1314500</v>
      </c>
      <c r="Q45" s="15">
        <f t="shared" si="4"/>
        <v>991</v>
      </c>
    </row>
    <row r="46" spans="1:17" ht="13.5" x14ac:dyDescent="0.2">
      <c r="A46" s="17">
        <v>2</v>
      </c>
      <c r="B46" s="5" t="str">
        <f>VLOOKUP(C46,鱼种重量参数!$A$1:$D$37,4,FALSE)</f>
        <v>弓鳍鱼</v>
      </c>
      <c r="C46" s="16" t="s">
        <v>214</v>
      </c>
      <c r="D46" s="16" t="s">
        <v>201</v>
      </c>
      <c r="E46" s="14">
        <v>2</v>
      </c>
      <c r="F46" s="14">
        <v>22</v>
      </c>
      <c r="G46" s="14">
        <v>35</v>
      </c>
      <c r="H46" s="12">
        <f t="shared" si="5"/>
        <v>154.33919406686036</v>
      </c>
      <c r="I46" s="12">
        <f t="shared" si="5"/>
        <v>707.73882463815721</v>
      </c>
      <c r="J46" s="12">
        <f t="shared" si="1"/>
        <v>384.17319541453219</v>
      </c>
      <c r="K46" s="6">
        <f>VLOOKUP($C46,鱼种重量参数!$A$1:$F$39,COLUMN(鱼种重量参数!E$1), FALSE)</f>
        <v>6.1000000000000004E-3</v>
      </c>
      <c r="L46" s="6">
        <f>VLOOKUP($C46,鱼种重量参数!$A$1:$F$39,COLUMN(鱼种重量参数!F$1), FALSE)</f>
        <v>3.28</v>
      </c>
      <c r="M46" s="14">
        <v>250</v>
      </c>
      <c r="N46" s="14">
        <v>500</v>
      </c>
      <c r="O46" s="15">
        <f t="shared" si="2"/>
        <v>96</v>
      </c>
      <c r="P46" s="15">
        <f t="shared" si="3"/>
        <v>48000</v>
      </c>
      <c r="Q46" s="15">
        <f t="shared" si="4"/>
        <v>38</v>
      </c>
    </row>
    <row r="47" spans="1:17" ht="13.5" x14ac:dyDescent="0.2">
      <c r="A47" s="17">
        <v>2</v>
      </c>
      <c r="B47" s="5" t="str">
        <f>VLOOKUP(C47,鱼种重量参数!$A$1:$D$37,4,FALSE)</f>
        <v>弓鳍鱼</v>
      </c>
      <c r="C47" s="16" t="s">
        <v>214</v>
      </c>
      <c r="D47" s="16" t="s">
        <v>194</v>
      </c>
      <c r="E47" s="14">
        <v>2</v>
      </c>
      <c r="F47" s="14">
        <v>35</v>
      </c>
      <c r="G47" s="14">
        <v>57</v>
      </c>
      <c r="H47" s="12">
        <f t="shared" si="5"/>
        <v>707.73882463815721</v>
      </c>
      <c r="I47" s="12">
        <f t="shared" si="5"/>
        <v>3504.2845315797804</v>
      </c>
      <c r="J47" s="12">
        <f t="shared" si="1"/>
        <v>1858.2557289476579</v>
      </c>
      <c r="K47" s="6">
        <f>VLOOKUP($C47,鱼种重量参数!$A$1:$F$39,COLUMN(鱼种重量参数!E$1), FALSE)</f>
        <v>6.1000000000000004E-3</v>
      </c>
      <c r="L47" s="6">
        <f>VLOOKUP($C47,鱼种重量参数!$A$1:$F$39,COLUMN(鱼种重量参数!F$1), FALSE)</f>
        <v>3.28</v>
      </c>
      <c r="M47" s="14">
        <v>500</v>
      </c>
      <c r="N47" s="14">
        <v>500</v>
      </c>
      <c r="O47" s="15">
        <f t="shared" si="2"/>
        <v>929</v>
      </c>
      <c r="P47" s="15">
        <f t="shared" si="3"/>
        <v>464500</v>
      </c>
      <c r="Q47" s="15">
        <f t="shared" si="4"/>
        <v>353</v>
      </c>
    </row>
    <row r="48" spans="1:17" ht="13.5" x14ac:dyDescent="0.2">
      <c r="A48" s="17">
        <v>2</v>
      </c>
      <c r="B48" s="5" t="str">
        <f>VLOOKUP(C48,鱼种重量参数!$A$1:$D$37,4,FALSE)</f>
        <v>斑点叉尾鮰</v>
      </c>
      <c r="C48" s="16" t="s">
        <v>205</v>
      </c>
      <c r="D48" s="16" t="s">
        <v>201</v>
      </c>
      <c r="E48" s="14">
        <v>2</v>
      </c>
      <c r="F48" s="14">
        <v>33</v>
      </c>
      <c r="G48" s="14">
        <v>53</v>
      </c>
      <c r="H48" s="12">
        <f t="shared" si="5"/>
        <v>427.62528033361224</v>
      </c>
      <c r="I48" s="12">
        <f t="shared" si="5"/>
        <v>1866.3065202183568</v>
      </c>
      <c r="J48" s="12">
        <f t="shared" si="1"/>
        <v>1031.6619382063702</v>
      </c>
      <c r="K48" s="6">
        <f>VLOOKUP($C48,鱼种重量参数!$A$1:$F$39,COLUMN(鱼种重量参数!E$1), FALSE)</f>
        <v>8.0999999999999996E-3</v>
      </c>
      <c r="L48" s="6">
        <f>VLOOKUP($C48,鱼种重量参数!$A$1:$F$39,COLUMN(鱼种重量参数!F$1), FALSE)</f>
        <v>3.11</v>
      </c>
      <c r="M48" s="14">
        <v>250</v>
      </c>
      <c r="N48" s="14">
        <v>500</v>
      </c>
      <c r="O48" s="15">
        <f t="shared" si="2"/>
        <v>257</v>
      </c>
      <c r="P48" s="15">
        <f t="shared" si="3"/>
        <v>128500</v>
      </c>
      <c r="Q48" s="15">
        <f t="shared" si="4"/>
        <v>106</v>
      </c>
    </row>
    <row r="49" spans="1:17" ht="13.5" x14ac:dyDescent="0.2">
      <c r="A49" s="17">
        <v>2</v>
      </c>
      <c r="B49" s="5" t="str">
        <f>VLOOKUP(C49,鱼种重量参数!$A$1:$D$37,4,FALSE)</f>
        <v>斑点叉尾鮰</v>
      </c>
      <c r="C49" s="16" t="s">
        <v>205</v>
      </c>
      <c r="D49" s="16" t="s">
        <v>194</v>
      </c>
      <c r="E49" s="14">
        <v>2</v>
      </c>
      <c r="F49" s="14">
        <v>53</v>
      </c>
      <c r="G49" s="14">
        <v>86</v>
      </c>
      <c r="H49" s="12">
        <f t="shared" si="5"/>
        <v>1866.3065202183568</v>
      </c>
      <c r="I49" s="12">
        <f t="shared" si="5"/>
        <v>8409.5973479025488</v>
      </c>
      <c r="J49" s="12">
        <f t="shared" si="1"/>
        <v>4603.0459805946039</v>
      </c>
      <c r="K49" s="6">
        <f>VLOOKUP($C49,鱼种重量参数!$A$1:$F$39,COLUMN(鱼种重量参数!E$1), FALSE)</f>
        <v>8.0999999999999996E-3</v>
      </c>
      <c r="L49" s="6">
        <f>VLOOKUP($C49,鱼种重量参数!$A$1:$F$39,COLUMN(鱼种重量参数!F$1), FALSE)</f>
        <v>3.11</v>
      </c>
      <c r="M49" s="14">
        <v>250</v>
      </c>
      <c r="N49" s="14">
        <v>500</v>
      </c>
      <c r="O49" s="15">
        <f t="shared" si="2"/>
        <v>1150</v>
      </c>
      <c r="P49" s="15">
        <f t="shared" si="3"/>
        <v>575000</v>
      </c>
      <c r="Q49" s="15">
        <f t="shared" si="4"/>
        <v>466</v>
      </c>
    </row>
    <row r="50" spans="1:17" ht="13.5" x14ac:dyDescent="0.2">
      <c r="A50" s="17">
        <v>2</v>
      </c>
      <c r="B50" s="5" t="str">
        <f>VLOOKUP(C50,鱼种重量参数!$A$1:$D$37,4,FALSE)</f>
        <v>大口黑鲈</v>
      </c>
      <c r="C50" s="16" t="s">
        <v>204</v>
      </c>
      <c r="D50" s="16" t="s">
        <v>201</v>
      </c>
      <c r="E50" s="14">
        <v>2</v>
      </c>
      <c r="F50" s="14">
        <v>19</v>
      </c>
      <c r="G50" s="14">
        <v>30</v>
      </c>
      <c r="H50" s="12">
        <f t="shared" si="5"/>
        <v>72.906775515538342</v>
      </c>
      <c r="I50" s="12">
        <f t="shared" si="5"/>
        <v>318.7831902597141</v>
      </c>
      <c r="J50" s="12">
        <f t="shared" si="1"/>
        <v>175.76331341062141</v>
      </c>
      <c r="K50" s="6">
        <f>VLOOKUP($C50,鱼种重量参数!$A$1:$F$39,COLUMN(鱼种重量参数!E$1), FALSE)</f>
        <v>5.4000000000000003E-3</v>
      </c>
      <c r="L50" s="6">
        <f>VLOOKUP($C50,鱼种重量参数!$A$1:$F$39,COLUMN(鱼种重量参数!F$1), FALSE)</f>
        <v>3.23</v>
      </c>
      <c r="M50" s="14">
        <v>500</v>
      </c>
      <c r="N50" s="14">
        <v>500</v>
      </c>
      <c r="O50" s="15">
        <f t="shared" si="2"/>
        <v>87</v>
      </c>
      <c r="P50" s="15">
        <f t="shared" si="3"/>
        <v>43500</v>
      </c>
      <c r="Q50" s="15">
        <f t="shared" si="4"/>
        <v>36</v>
      </c>
    </row>
    <row r="51" spans="1:17" ht="13.5" x14ac:dyDescent="0.2">
      <c r="A51" s="17">
        <v>2</v>
      </c>
      <c r="B51" s="5" t="str">
        <f>VLOOKUP(C51,鱼种重量参数!$A$1:$D$37,4,FALSE)</f>
        <v>大口黑鲈</v>
      </c>
      <c r="C51" s="16" t="s">
        <v>204</v>
      </c>
      <c r="D51" s="16" t="s">
        <v>194</v>
      </c>
      <c r="E51" s="14">
        <v>2</v>
      </c>
      <c r="F51" s="14">
        <v>30</v>
      </c>
      <c r="G51" s="14">
        <v>49</v>
      </c>
      <c r="H51" s="12">
        <f t="shared" si="5"/>
        <v>318.7831902597141</v>
      </c>
      <c r="I51" s="12">
        <f t="shared" si="5"/>
        <v>1554.9882020608422</v>
      </c>
      <c r="J51" s="12">
        <f t="shared" si="1"/>
        <v>829.05221093928049</v>
      </c>
      <c r="K51" s="6">
        <f>VLOOKUP($C51,鱼种重量参数!$A$1:$F$39,COLUMN(鱼种重量参数!E$1), FALSE)</f>
        <v>5.4000000000000003E-3</v>
      </c>
      <c r="L51" s="6">
        <f>VLOOKUP($C51,鱼种重量参数!$A$1:$F$39,COLUMN(鱼种重量参数!F$1), FALSE)</f>
        <v>3.23</v>
      </c>
      <c r="M51" s="14">
        <v>750</v>
      </c>
      <c r="N51" s="14">
        <v>500</v>
      </c>
      <c r="O51" s="15">
        <f t="shared" si="2"/>
        <v>621</v>
      </c>
      <c r="P51" s="15">
        <f t="shared" si="3"/>
        <v>310500</v>
      </c>
      <c r="Q51" s="15">
        <f t="shared" si="4"/>
        <v>239</v>
      </c>
    </row>
    <row r="52" spans="1:17" ht="13.5" x14ac:dyDescent="0.2">
      <c r="A52" s="17">
        <v>2</v>
      </c>
      <c r="B52" s="5" t="str">
        <f>VLOOKUP(C52,鱼种重量参数!$A$1:$D$37,4,FALSE)</f>
        <v>黑斑刺盖太阳鱼</v>
      </c>
      <c r="C52" s="16" t="s">
        <v>200</v>
      </c>
      <c r="D52" s="16" t="s">
        <v>201</v>
      </c>
      <c r="E52" s="14">
        <v>2</v>
      </c>
      <c r="F52" s="14">
        <v>12</v>
      </c>
      <c r="G52" s="14">
        <v>20</v>
      </c>
      <c r="H52" s="12">
        <f t="shared" si="5"/>
        <v>21.268315581016481</v>
      </c>
      <c r="I52" s="12">
        <f t="shared" si="5"/>
        <v>103.62492270132965</v>
      </c>
      <c r="J52" s="12">
        <f t="shared" si="1"/>
        <v>55.404837410194837</v>
      </c>
      <c r="K52" s="6">
        <f>VLOOKUP($C52,鱼种重量参数!$A$1:$F$39,COLUMN(鱼种重量参数!E$1), FALSE)</f>
        <v>9.5999999999999992E-3</v>
      </c>
      <c r="L52" s="6">
        <f>VLOOKUP($C52,鱼种重量参数!$A$1:$F$39,COLUMN(鱼种重量参数!F$1), FALSE)</f>
        <v>3.1</v>
      </c>
      <c r="M52" s="14">
        <v>2250</v>
      </c>
      <c r="N52" s="14">
        <v>500</v>
      </c>
      <c r="O52" s="15">
        <f t="shared" si="2"/>
        <v>124</v>
      </c>
      <c r="P52" s="15">
        <f t="shared" si="3"/>
        <v>62000</v>
      </c>
      <c r="Q52" s="15">
        <f t="shared" si="4"/>
        <v>47</v>
      </c>
    </row>
    <row r="53" spans="1:17" ht="13.5" x14ac:dyDescent="0.2">
      <c r="A53" s="17">
        <v>2</v>
      </c>
      <c r="B53" s="5" t="str">
        <f>VLOOKUP(C53,鱼种重量参数!$A$1:$D$37,4,FALSE)</f>
        <v>黑斑刺盖太阳鱼</v>
      </c>
      <c r="C53" s="16" t="s">
        <v>200</v>
      </c>
      <c r="D53" s="16" t="s">
        <v>194</v>
      </c>
      <c r="E53" s="14">
        <v>2</v>
      </c>
      <c r="F53" s="14">
        <v>20</v>
      </c>
      <c r="G53" s="14">
        <v>32</v>
      </c>
      <c r="H53" s="12">
        <f t="shared" si="5"/>
        <v>103.62492270132965</v>
      </c>
      <c r="I53" s="12">
        <f t="shared" si="5"/>
        <v>444.87312011367936</v>
      </c>
      <c r="J53" s="12">
        <f t="shared" si="1"/>
        <v>247.22441848803112</v>
      </c>
      <c r="K53" s="6">
        <f>VLOOKUP($C53,鱼种重量参数!$A$1:$F$39,COLUMN(鱼种重量参数!E$1), FALSE)</f>
        <v>9.5999999999999992E-3</v>
      </c>
      <c r="L53" s="6">
        <f>VLOOKUP($C53,鱼种重量参数!$A$1:$F$39,COLUMN(鱼种重量参数!F$1), FALSE)</f>
        <v>3.1</v>
      </c>
      <c r="M53" s="14">
        <v>3000</v>
      </c>
      <c r="N53" s="14">
        <v>500</v>
      </c>
      <c r="O53" s="15">
        <f t="shared" si="2"/>
        <v>741</v>
      </c>
      <c r="P53" s="15">
        <f t="shared" si="3"/>
        <v>370500</v>
      </c>
      <c r="Q53" s="15">
        <f t="shared" si="4"/>
        <v>310</v>
      </c>
    </row>
    <row r="54" spans="1:17" ht="13.5" x14ac:dyDescent="0.2">
      <c r="A54" s="17">
        <v>2</v>
      </c>
      <c r="B54" s="5" t="str">
        <f>VLOOKUP(C54,鱼种重量参数!$A$1:$D$37,4,FALSE)</f>
        <v>黄鲈</v>
      </c>
      <c r="C54" s="16" t="s">
        <v>215</v>
      </c>
      <c r="D54" s="16" t="s">
        <v>201</v>
      </c>
      <c r="E54" s="14">
        <v>2</v>
      </c>
      <c r="F54" s="14">
        <v>10</v>
      </c>
      <c r="G54" s="14">
        <v>16</v>
      </c>
      <c r="H54" s="12">
        <f t="shared" si="5"/>
        <v>13.728626547120081</v>
      </c>
      <c r="I54" s="12">
        <f t="shared" si="5"/>
        <v>62.947115700691413</v>
      </c>
      <c r="J54" s="12">
        <f t="shared" si="1"/>
        <v>34.192908244491427</v>
      </c>
      <c r="K54" s="6">
        <f>VLOOKUP($C54,鱼种重量参数!$A$1:$F$39,COLUMN(鱼种重量参数!E$1), FALSE)</f>
        <v>7.9000000000000008E-3</v>
      </c>
      <c r="L54" s="6">
        <f>VLOOKUP($C54,鱼种重量参数!$A$1:$F$39,COLUMN(鱼种重量参数!F$1), FALSE)</f>
        <v>3.24</v>
      </c>
      <c r="M54" s="14">
        <v>3250</v>
      </c>
      <c r="N54" s="14">
        <v>500</v>
      </c>
      <c r="O54" s="15">
        <f t="shared" si="2"/>
        <v>111</v>
      </c>
      <c r="P54" s="15">
        <f t="shared" si="3"/>
        <v>55500</v>
      </c>
      <c r="Q54" s="15">
        <f t="shared" si="4"/>
        <v>44</v>
      </c>
    </row>
    <row r="55" spans="1:17" ht="13.5" x14ac:dyDescent="0.2">
      <c r="A55" s="17">
        <v>2</v>
      </c>
      <c r="B55" s="5" t="str">
        <f>VLOOKUP(C55,鱼种重量参数!$A$1:$D$37,4,FALSE)</f>
        <v>黄鲈</v>
      </c>
      <c r="C55" s="16" t="s">
        <v>215</v>
      </c>
      <c r="D55" s="16" t="s">
        <v>194</v>
      </c>
      <c r="E55" s="14">
        <v>2</v>
      </c>
      <c r="F55" s="14">
        <v>16</v>
      </c>
      <c r="G55" s="14">
        <v>26</v>
      </c>
      <c r="H55" s="12">
        <f t="shared" si="5"/>
        <v>62.947115700691413</v>
      </c>
      <c r="I55" s="12">
        <f t="shared" si="5"/>
        <v>303.48745149982199</v>
      </c>
      <c r="J55" s="12">
        <f t="shared" si="1"/>
        <v>162.3471671647242</v>
      </c>
      <c r="K55" s="6">
        <f>VLOOKUP($C55,鱼种重量参数!$A$1:$F$39,COLUMN(鱼种重量参数!E$1), FALSE)</f>
        <v>7.9000000000000008E-3</v>
      </c>
      <c r="L55" s="6">
        <f>VLOOKUP($C55,鱼种重量参数!$A$1:$F$39,COLUMN(鱼种重量参数!F$1), FALSE)</f>
        <v>3.24</v>
      </c>
      <c r="M55" s="14">
        <v>4000</v>
      </c>
      <c r="N55" s="14">
        <v>500</v>
      </c>
      <c r="O55" s="15">
        <f t="shared" si="2"/>
        <v>649</v>
      </c>
      <c r="P55" s="15">
        <f t="shared" si="3"/>
        <v>324500</v>
      </c>
      <c r="Q55" s="15">
        <f t="shared" si="4"/>
        <v>251</v>
      </c>
    </row>
    <row r="56" spans="1:17" ht="13.5" x14ac:dyDescent="0.2">
      <c r="A56" s="17">
        <v>2</v>
      </c>
      <c r="B56" s="5" t="str">
        <f>VLOOKUP(C56,鱼种重量参数!$A$1:$D$37,4,FALSE)</f>
        <v>岩钝鲈</v>
      </c>
      <c r="C56" s="16" t="s">
        <v>216</v>
      </c>
      <c r="D56" s="16" t="s">
        <v>201</v>
      </c>
      <c r="E56" s="14">
        <v>2</v>
      </c>
      <c r="F56" s="14">
        <v>10</v>
      </c>
      <c r="G56" s="14">
        <v>18</v>
      </c>
      <c r="H56" s="12">
        <f t="shared" si="5"/>
        <v>12.5</v>
      </c>
      <c r="I56" s="12">
        <f t="shared" si="5"/>
        <v>72.900000000000006</v>
      </c>
      <c r="J56" s="12">
        <f t="shared" si="1"/>
        <v>37.1</v>
      </c>
      <c r="K56" s="6">
        <f>VLOOKUP($C56,鱼种重量参数!$A$1:$F$39,COLUMN(鱼种重量参数!E$1), FALSE)</f>
        <v>1.2500000000000001E-2</v>
      </c>
      <c r="L56" s="6">
        <f>VLOOKUP($C56,鱼种重量参数!$A$1:$F$39,COLUMN(鱼种重量参数!F$1), FALSE)</f>
        <v>3</v>
      </c>
      <c r="M56" s="14">
        <v>2750</v>
      </c>
      <c r="N56" s="14">
        <v>500</v>
      </c>
      <c r="O56" s="15">
        <f t="shared" si="2"/>
        <v>102</v>
      </c>
      <c r="P56" s="15">
        <f t="shared" si="3"/>
        <v>51000</v>
      </c>
      <c r="Q56" s="15">
        <f t="shared" si="4"/>
        <v>34</v>
      </c>
    </row>
    <row r="57" spans="1:17" ht="13.5" x14ac:dyDescent="0.2">
      <c r="A57" s="17">
        <v>2</v>
      </c>
      <c r="B57" s="5" t="str">
        <f>VLOOKUP(C57,鱼种重量参数!$A$1:$D$37,4,FALSE)</f>
        <v>岩钝鲈</v>
      </c>
      <c r="C57" s="16" t="s">
        <v>216</v>
      </c>
      <c r="D57" s="16" t="s">
        <v>194</v>
      </c>
      <c r="E57" s="14">
        <v>2</v>
      </c>
      <c r="F57" s="14">
        <v>18</v>
      </c>
      <c r="G57" s="14">
        <v>30</v>
      </c>
      <c r="H57" s="12">
        <f t="shared" si="5"/>
        <v>72.900000000000006</v>
      </c>
      <c r="I57" s="12">
        <f t="shared" si="5"/>
        <v>337.5</v>
      </c>
      <c r="J57" s="12">
        <f t="shared" si="1"/>
        <v>183.60000000000002</v>
      </c>
      <c r="K57" s="6">
        <f>VLOOKUP($C57,鱼种重量参数!$A$1:$F$39,COLUMN(鱼种重量参数!E$1), FALSE)</f>
        <v>1.2500000000000001E-2</v>
      </c>
      <c r="L57" s="6">
        <f>VLOOKUP($C57,鱼种重量参数!$A$1:$F$39,COLUMN(鱼种重量参数!F$1), FALSE)</f>
        <v>3</v>
      </c>
      <c r="M57" s="14">
        <v>3250</v>
      </c>
      <c r="N57" s="14">
        <v>500</v>
      </c>
      <c r="O57" s="15">
        <f t="shared" si="2"/>
        <v>596</v>
      </c>
      <c r="P57" s="15">
        <f t="shared" si="3"/>
        <v>298000</v>
      </c>
      <c r="Q57" s="15">
        <f t="shared" si="4"/>
        <v>236</v>
      </c>
    </row>
    <row r="58" spans="1:17" x14ac:dyDescent="0.2">
      <c r="B58" s="6"/>
      <c r="C58" s="6"/>
      <c r="D58" s="6"/>
      <c r="E58" s="6"/>
      <c r="F58" s="6"/>
      <c r="G58" s="6"/>
      <c r="H58" s="12"/>
      <c r="I58" s="12"/>
      <c r="J58" s="12"/>
      <c r="K58" s="6"/>
      <c r="L58" s="6"/>
      <c r="M58" s="6"/>
    </row>
    <row r="59" spans="1:17" x14ac:dyDescent="0.2">
      <c r="B59" s="6"/>
      <c r="C59" s="6"/>
      <c r="D59" s="6"/>
      <c r="E59" s="6"/>
      <c r="F59" s="6"/>
      <c r="G59" s="6"/>
      <c r="H59" s="12"/>
      <c r="I59" s="12"/>
      <c r="J59" s="12"/>
      <c r="K59" s="6"/>
      <c r="L59" s="6"/>
      <c r="M59" s="6"/>
    </row>
    <row r="60" spans="1:17" x14ac:dyDescent="0.2">
      <c r="B60" s="6"/>
      <c r="C60" s="6"/>
      <c r="D60" s="6"/>
      <c r="E60" s="6"/>
      <c r="F60" s="6"/>
      <c r="G60" s="6"/>
      <c r="H60" s="12"/>
      <c r="I60" s="12"/>
      <c r="J60" s="12"/>
      <c r="K60" s="6"/>
      <c r="L60" s="6"/>
      <c r="M60" s="6"/>
    </row>
    <row r="61" spans="1:17" x14ac:dyDescent="0.2">
      <c r="B61" s="6"/>
      <c r="C61" s="6"/>
      <c r="D61" s="6"/>
      <c r="E61" s="6"/>
      <c r="F61" s="6"/>
      <c r="G61" s="6"/>
      <c r="H61" s="12"/>
      <c r="I61" s="12"/>
      <c r="J61" s="12"/>
      <c r="K61" s="6"/>
      <c r="L61" s="6"/>
      <c r="M61" s="6"/>
    </row>
    <row r="62" spans="1:17" x14ac:dyDescent="0.2">
      <c r="B62" s="6"/>
      <c r="C62" s="6"/>
      <c r="D62" s="6"/>
      <c r="E62" s="6"/>
      <c r="F62" s="6"/>
      <c r="G62" s="6"/>
      <c r="H62" s="12"/>
      <c r="I62" s="12"/>
      <c r="J62" s="12"/>
      <c r="K62" s="6"/>
      <c r="L62" s="6"/>
      <c r="M62" s="6"/>
    </row>
    <row r="63" spans="1:17" x14ac:dyDescent="0.2">
      <c r="B63" s="6"/>
      <c r="C63" s="6"/>
      <c r="D63" s="6"/>
      <c r="E63" s="6"/>
      <c r="F63" s="6"/>
      <c r="G63" s="6"/>
      <c r="H63" s="12"/>
      <c r="I63" s="12"/>
      <c r="J63" s="12"/>
      <c r="K63" s="6"/>
      <c r="L63" s="6"/>
      <c r="M63" s="6"/>
    </row>
    <row r="64" spans="1:17" x14ac:dyDescent="0.2">
      <c r="B64" s="6"/>
      <c r="C64" s="6"/>
      <c r="D64" s="6"/>
      <c r="E64" s="6"/>
      <c r="F64" s="6"/>
      <c r="G64" s="6"/>
      <c r="H64" s="12"/>
      <c r="I64" s="12"/>
      <c r="J64" s="12"/>
      <c r="K64" s="6"/>
      <c r="L64" s="6"/>
      <c r="M64" s="6"/>
    </row>
    <row r="65" spans="2:13" x14ac:dyDescent="0.2">
      <c r="B65" s="6"/>
      <c r="C65" s="6"/>
      <c r="D65" s="6"/>
      <c r="E65" s="6"/>
      <c r="F65" s="6"/>
      <c r="G65" s="6"/>
      <c r="H65" s="12"/>
      <c r="I65" s="12"/>
      <c r="J65" s="12"/>
      <c r="K65" s="6"/>
      <c r="L65" s="6"/>
      <c r="M65" s="6"/>
    </row>
    <row r="66" spans="2:13" x14ac:dyDescent="0.2">
      <c r="B66" s="6"/>
      <c r="C66" s="6"/>
      <c r="D66" s="6"/>
      <c r="E66" s="6"/>
      <c r="F66" s="6"/>
      <c r="G66" s="6"/>
      <c r="H66" s="12"/>
      <c r="I66" s="12"/>
      <c r="J66" s="12"/>
      <c r="K66" s="6"/>
      <c r="L66" s="6"/>
      <c r="M66" s="6"/>
    </row>
    <row r="67" spans="2:13" x14ac:dyDescent="0.2">
      <c r="B67" s="6"/>
      <c r="C67" s="6"/>
      <c r="D67" s="6"/>
      <c r="E67" s="6"/>
      <c r="F67" s="6"/>
      <c r="G67" s="6"/>
      <c r="H67" s="12"/>
      <c r="I67" s="12"/>
      <c r="J67" s="12"/>
      <c r="K67" s="6"/>
      <c r="L67" s="6"/>
      <c r="M67" s="6"/>
    </row>
    <row r="68" spans="2:13" x14ac:dyDescent="0.2">
      <c r="B68" s="6"/>
      <c r="C68" s="6"/>
      <c r="D68" s="6"/>
      <c r="E68" s="6"/>
      <c r="F68" s="6"/>
      <c r="G68" s="6"/>
      <c r="H68" s="12"/>
      <c r="I68" s="12"/>
      <c r="J68" s="12"/>
      <c r="K68" s="6"/>
      <c r="L68" s="6"/>
      <c r="M68" s="6"/>
    </row>
    <row r="69" spans="2:13" x14ac:dyDescent="0.2">
      <c r="B69" s="6"/>
      <c r="C69" s="6"/>
      <c r="D69" s="6"/>
      <c r="E69" s="6"/>
      <c r="F69" s="6"/>
      <c r="G69" s="6"/>
      <c r="H69" s="12"/>
      <c r="I69" s="12"/>
      <c r="J69" s="12"/>
      <c r="K69" s="6"/>
      <c r="L69" s="6"/>
      <c r="M69" s="6"/>
    </row>
    <row r="70" spans="2:13" x14ac:dyDescent="0.2">
      <c r="B70" s="6"/>
      <c r="C70" s="6"/>
      <c r="D70" s="6"/>
      <c r="E70" s="6"/>
      <c r="F70" s="6"/>
      <c r="G70" s="6"/>
      <c r="H70" s="12"/>
      <c r="I70" s="12"/>
      <c r="J70" s="12"/>
      <c r="K70" s="6"/>
      <c r="L70" s="6"/>
      <c r="M70" s="6"/>
    </row>
    <row r="71" spans="2:13" x14ac:dyDescent="0.2">
      <c r="B71" s="6"/>
      <c r="C71" s="6"/>
      <c r="D71" s="6"/>
      <c r="E71" s="6"/>
      <c r="F71" s="6"/>
      <c r="G71" s="6"/>
      <c r="H71" s="12"/>
      <c r="I71" s="12"/>
      <c r="J71" s="12"/>
      <c r="K71" s="6"/>
      <c r="L71" s="6"/>
      <c r="M71" s="6"/>
    </row>
    <row r="72" spans="2:13" x14ac:dyDescent="0.2">
      <c r="B72" s="6"/>
      <c r="C72" s="6"/>
      <c r="D72" s="6"/>
      <c r="E72" s="6"/>
      <c r="F72" s="6"/>
      <c r="G72" s="6"/>
      <c r="H72" s="12"/>
      <c r="I72" s="12"/>
      <c r="J72" s="12"/>
      <c r="K72" s="6"/>
      <c r="L72" s="6"/>
      <c r="M72" s="6"/>
    </row>
    <row r="73" spans="2:13" x14ac:dyDescent="0.2">
      <c r="B73" s="6"/>
      <c r="C73" s="6"/>
      <c r="D73" s="6"/>
      <c r="E73" s="6"/>
      <c r="F73" s="6"/>
      <c r="G73" s="6"/>
      <c r="H73" s="12"/>
      <c r="I73" s="12"/>
      <c r="J73" s="12"/>
      <c r="K73" s="6"/>
      <c r="L73" s="6"/>
      <c r="M73" s="6"/>
    </row>
    <row r="74" spans="2:13" x14ac:dyDescent="0.2">
      <c r="B74" s="6"/>
      <c r="C74" s="6"/>
      <c r="D74" s="6"/>
      <c r="E74" s="6"/>
      <c r="F74" s="6"/>
      <c r="G74" s="6"/>
      <c r="H74" s="12"/>
      <c r="I74" s="12"/>
      <c r="J74" s="12"/>
      <c r="K74" s="6"/>
      <c r="L74" s="6"/>
      <c r="M74" s="6"/>
    </row>
    <row r="75" spans="2:13" x14ac:dyDescent="0.2">
      <c r="B75" s="6"/>
      <c r="C75" s="6"/>
      <c r="D75" s="6"/>
      <c r="E75" s="6"/>
      <c r="F75" s="6"/>
      <c r="G75" s="6"/>
      <c r="H75" s="12"/>
      <c r="I75" s="12"/>
      <c r="J75" s="12"/>
      <c r="K75" s="6"/>
      <c r="L75" s="6"/>
      <c r="M75" s="6"/>
    </row>
    <row r="76" spans="2:13" x14ac:dyDescent="0.2">
      <c r="B76" s="6"/>
      <c r="C76" s="6"/>
      <c r="D76" s="6"/>
      <c r="E76" s="6"/>
      <c r="F76" s="6"/>
      <c r="G76" s="6"/>
      <c r="H76" s="12"/>
      <c r="I76" s="12"/>
      <c r="J76" s="12"/>
      <c r="K76" s="6"/>
      <c r="L76" s="6"/>
      <c r="M76" s="6"/>
    </row>
    <row r="77" spans="2:13" x14ac:dyDescent="0.2">
      <c r="B77" s="6"/>
      <c r="C77" s="6"/>
      <c r="D77" s="6"/>
      <c r="E77" s="6"/>
      <c r="F77" s="6"/>
      <c r="G77" s="6"/>
      <c r="H77" s="12"/>
      <c r="I77" s="12"/>
      <c r="J77" s="12"/>
      <c r="K77" s="6"/>
      <c r="L77" s="6"/>
      <c r="M77" s="6"/>
    </row>
    <row r="78" spans="2:13" x14ac:dyDescent="0.2">
      <c r="B78" s="6"/>
      <c r="C78" s="6"/>
      <c r="D78" s="6"/>
      <c r="E78" s="6"/>
      <c r="F78" s="6"/>
      <c r="G78" s="6"/>
      <c r="H78" s="12"/>
      <c r="I78" s="12"/>
      <c r="J78" s="12"/>
      <c r="K78" s="6"/>
      <c r="L78" s="6"/>
      <c r="M78" s="6"/>
    </row>
    <row r="79" spans="2:13" x14ac:dyDescent="0.2">
      <c r="B79" s="6"/>
      <c r="C79" s="6"/>
      <c r="D79" s="6"/>
      <c r="E79" s="6"/>
      <c r="F79" s="6"/>
      <c r="G79" s="6"/>
      <c r="H79" s="12"/>
      <c r="I79" s="12"/>
      <c r="J79" s="12"/>
      <c r="K79" s="6"/>
      <c r="L79" s="6"/>
      <c r="M79" s="6"/>
    </row>
    <row r="80" spans="2:13" x14ac:dyDescent="0.2">
      <c r="B80" s="6"/>
      <c r="C80" s="6"/>
      <c r="D80" s="6"/>
      <c r="E80" s="6"/>
      <c r="F80" s="6"/>
      <c r="G80" s="6"/>
      <c r="H80" s="12"/>
      <c r="I80" s="12"/>
      <c r="J80" s="12"/>
      <c r="K80" s="6"/>
      <c r="L80" s="6"/>
      <c r="M80" s="6"/>
    </row>
    <row r="81" spans="2:13" x14ac:dyDescent="0.2">
      <c r="B81" s="6"/>
      <c r="C81" s="6"/>
      <c r="D81" s="6"/>
      <c r="E81" s="6"/>
      <c r="F81" s="6"/>
      <c r="G81" s="6"/>
      <c r="H81" s="12"/>
      <c r="I81" s="12"/>
      <c r="J81" s="12"/>
      <c r="K81" s="6"/>
      <c r="L81" s="6"/>
      <c r="M81" s="6"/>
    </row>
    <row r="82" spans="2:13" x14ac:dyDescent="0.2">
      <c r="B82" s="6"/>
      <c r="C82" s="6"/>
      <c r="D82" s="6"/>
      <c r="E82" s="6"/>
      <c r="F82" s="6"/>
      <c r="G82" s="6"/>
      <c r="H82" s="12"/>
      <c r="I82" s="12"/>
      <c r="J82" s="12"/>
      <c r="K82" s="6"/>
      <c r="L82" s="6"/>
      <c r="M82" s="6"/>
    </row>
    <row r="83" spans="2:13" x14ac:dyDescent="0.2">
      <c r="B83" s="6"/>
      <c r="C83" s="6"/>
      <c r="D83" s="6"/>
      <c r="E83" s="6"/>
      <c r="F83" s="6"/>
      <c r="G83" s="6"/>
      <c r="H83" s="12"/>
      <c r="I83" s="12"/>
      <c r="J83" s="12"/>
      <c r="K83" s="6"/>
      <c r="L83" s="6"/>
      <c r="M83" s="6"/>
    </row>
    <row r="84" spans="2:13" x14ac:dyDescent="0.2">
      <c r="B84" s="6"/>
      <c r="C84" s="6"/>
      <c r="D84" s="6"/>
      <c r="E84" s="6"/>
      <c r="F84" s="6"/>
      <c r="G84" s="6"/>
      <c r="H84" s="12"/>
      <c r="I84" s="12"/>
      <c r="J84" s="12"/>
      <c r="K84" s="6"/>
      <c r="L84" s="6"/>
      <c r="M84" s="6"/>
    </row>
    <row r="85" spans="2:13" x14ac:dyDescent="0.2">
      <c r="B85" s="6"/>
      <c r="C85" s="6"/>
      <c r="D85" s="6"/>
      <c r="E85" s="6"/>
      <c r="F85" s="6"/>
      <c r="G85" s="6"/>
      <c r="H85" s="12"/>
      <c r="I85" s="12"/>
      <c r="J85" s="12"/>
      <c r="K85" s="6"/>
      <c r="L85" s="6"/>
      <c r="M85" s="6"/>
    </row>
    <row r="86" spans="2:13" x14ac:dyDescent="0.2">
      <c r="B86" s="6"/>
      <c r="C86" s="6"/>
      <c r="D86" s="6"/>
      <c r="E86" s="6"/>
      <c r="F86" s="6"/>
      <c r="G86" s="6"/>
      <c r="H86" s="12"/>
      <c r="I86" s="12"/>
      <c r="J86" s="12"/>
      <c r="K86" s="6"/>
      <c r="L86" s="6"/>
      <c r="M86" s="6"/>
    </row>
    <row r="87" spans="2:13" x14ac:dyDescent="0.2">
      <c r="B87" s="6"/>
      <c r="C87" s="6"/>
      <c r="D87" s="6"/>
      <c r="E87" s="6"/>
      <c r="F87" s="6"/>
      <c r="G87" s="6"/>
      <c r="H87" s="12"/>
      <c r="I87" s="12"/>
      <c r="J87" s="12"/>
      <c r="K87" s="6"/>
      <c r="L87" s="6"/>
      <c r="M87" s="6"/>
    </row>
    <row r="88" spans="2:13" x14ac:dyDescent="0.2">
      <c r="B88" s="6"/>
      <c r="C88" s="6"/>
      <c r="D88" s="6"/>
      <c r="E88" s="6"/>
      <c r="F88" s="6"/>
      <c r="G88" s="6"/>
      <c r="H88" s="12"/>
      <c r="I88" s="12"/>
      <c r="J88" s="12"/>
      <c r="K88" s="6"/>
      <c r="L88" s="6"/>
      <c r="M88" s="6"/>
    </row>
    <row r="89" spans="2:13" x14ac:dyDescent="0.2">
      <c r="B89" s="6"/>
      <c r="C89" s="6"/>
      <c r="D89" s="6"/>
      <c r="E89" s="6"/>
      <c r="F89" s="6"/>
      <c r="G89" s="6"/>
      <c r="H89" s="12"/>
      <c r="I89" s="12"/>
      <c r="J89" s="12"/>
      <c r="K89" s="6"/>
      <c r="L89" s="6"/>
      <c r="M89" s="6"/>
    </row>
    <row r="90" spans="2:13" x14ac:dyDescent="0.2">
      <c r="B90" s="6"/>
      <c r="C90" s="6"/>
      <c r="D90" s="6"/>
      <c r="E90" s="6"/>
      <c r="F90" s="6"/>
      <c r="G90" s="6"/>
      <c r="H90" s="12"/>
      <c r="I90" s="12"/>
      <c r="J90" s="12"/>
      <c r="K90" s="6"/>
      <c r="L90" s="6"/>
      <c r="M90" s="6"/>
    </row>
    <row r="91" spans="2:13" x14ac:dyDescent="0.2">
      <c r="B91" s="6"/>
      <c r="C91" s="6"/>
      <c r="D91" s="6"/>
      <c r="E91" s="6"/>
      <c r="F91" s="6"/>
      <c r="G91" s="6"/>
      <c r="H91" s="12"/>
      <c r="I91" s="12"/>
      <c r="J91" s="12"/>
      <c r="K91" s="6"/>
      <c r="L91" s="6"/>
      <c r="M91" s="6"/>
    </row>
    <row r="92" spans="2:13" x14ac:dyDescent="0.2">
      <c r="B92" s="6"/>
      <c r="C92" s="6"/>
      <c r="D92" s="6"/>
      <c r="E92" s="6"/>
      <c r="F92" s="6"/>
      <c r="G92" s="6"/>
      <c r="H92" s="12"/>
      <c r="I92" s="12"/>
      <c r="J92" s="12"/>
      <c r="K92" s="6"/>
      <c r="L92" s="6"/>
      <c r="M92" s="6"/>
    </row>
    <row r="93" spans="2:13" x14ac:dyDescent="0.2">
      <c r="B93" s="6"/>
      <c r="C93" s="6"/>
      <c r="D93" s="6"/>
      <c r="E93" s="6"/>
      <c r="F93" s="6"/>
      <c r="G93" s="6"/>
      <c r="H93" s="12"/>
      <c r="I93" s="12"/>
      <c r="J93" s="12"/>
      <c r="K93" s="6"/>
      <c r="L93" s="6"/>
      <c r="M93" s="6"/>
    </row>
    <row r="94" spans="2:13" x14ac:dyDescent="0.2">
      <c r="B94" s="6"/>
      <c r="C94" s="6"/>
      <c r="D94" s="6"/>
      <c r="E94" s="6"/>
      <c r="F94" s="6"/>
      <c r="G94" s="6"/>
      <c r="H94" s="12"/>
      <c r="I94" s="12"/>
      <c r="J94" s="12"/>
      <c r="K94" s="6"/>
      <c r="L94" s="6"/>
      <c r="M94" s="6"/>
    </row>
    <row r="95" spans="2:13" x14ac:dyDescent="0.2">
      <c r="B95" s="6"/>
      <c r="C95" s="6"/>
      <c r="D95" s="6"/>
      <c r="E95" s="6"/>
      <c r="F95" s="6"/>
      <c r="G95" s="6"/>
      <c r="H95" s="12"/>
      <c r="I95" s="12"/>
      <c r="J95" s="12"/>
      <c r="K95" s="6"/>
      <c r="L95" s="6"/>
      <c r="M95" s="6"/>
    </row>
    <row r="96" spans="2:13" x14ac:dyDescent="0.2">
      <c r="B96" s="6"/>
      <c r="C96" s="6"/>
      <c r="D96" s="6"/>
      <c r="E96" s="6"/>
      <c r="F96" s="6"/>
      <c r="G96" s="6"/>
      <c r="H96" s="12"/>
      <c r="I96" s="12"/>
      <c r="J96" s="12"/>
      <c r="K96" s="6"/>
      <c r="L96" s="6"/>
      <c r="M96" s="6"/>
    </row>
    <row r="97" spans="2:13" x14ac:dyDescent="0.2">
      <c r="B97" s="6"/>
      <c r="C97" s="6"/>
      <c r="D97" s="6"/>
      <c r="E97" s="6"/>
      <c r="F97" s="6"/>
      <c r="G97" s="6"/>
      <c r="H97" s="12"/>
      <c r="I97" s="12"/>
      <c r="J97" s="12"/>
      <c r="K97" s="6"/>
      <c r="L97" s="6"/>
      <c r="M97" s="6"/>
    </row>
    <row r="98" spans="2:13" x14ac:dyDescent="0.2">
      <c r="B98" s="6"/>
      <c r="C98" s="6"/>
      <c r="D98" s="6"/>
      <c r="E98" s="6"/>
      <c r="F98" s="6"/>
      <c r="G98" s="6"/>
      <c r="H98" s="12"/>
      <c r="I98" s="12"/>
      <c r="J98" s="12"/>
      <c r="K98" s="6"/>
      <c r="L98" s="6"/>
      <c r="M98" s="6"/>
    </row>
    <row r="99" spans="2:13" x14ac:dyDescent="0.2">
      <c r="B99" s="6"/>
      <c r="C99" s="6"/>
      <c r="D99" s="6"/>
      <c r="E99" s="6"/>
      <c r="F99" s="6"/>
      <c r="G99" s="6"/>
      <c r="H99" s="12"/>
      <c r="I99" s="12"/>
      <c r="J99" s="12"/>
      <c r="K99" s="6"/>
      <c r="L99" s="6"/>
      <c r="M99" s="6"/>
    </row>
    <row r="100" spans="2:13" x14ac:dyDescent="0.2">
      <c r="B100" s="6"/>
      <c r="C100" s="6"/>
      <c r="D100" s="6"/>
      <c r="E100" s="6"/>
      <c r="F100" s="6"/>
      <c r="G100" s="6"/>
      <c r="H100" s="12"/>
      <c r="I100" s="12"/>
      <c r="J100" s="12"/>
      <c r="K100" s="6"/>
      <c r="L100" s="6"/>
      <c r="M100" s="6"/>
    </row>
    <row r="101" spans="2:13" x14ac:dyDescent="0.2">
      <c r="B101" s="6"/>
      <c r="C101" s="6"/>
      <c r="D101" s="6"/>
      <c r="E101" s="6"/>
      <c r="F101" s="6"/>
      <c r="G101" s="6"/>
      <c r="H101" s="12"/>
      <c r="I101" s="12"/>
      <c r="J101" s="12"/>
      <c r="K101" s="6"/>
      <c r="L101" s="6"/>
      <c r="M101" s="6"/>
    </row>
    <row r="102" spans="2:13" x14ac:dyDescent="0.2">
      <c r="B102" s="6"/>
      <c r="C102" s="6"/>
      <c r="D102" s="6"/>
      <c r="E102" s="6"/>
      <c r="F102" s="6"/>
      <c r="G102" s="6"/>
      <c r="H102" s="12"/>
      <c r="I102" s="12"/>
      <c r="J102" s="12"/>
      <c r="K102" s="6"/>
      <c r="L102" s="6"/>
      <c r="M102" s="6"/>
    </row>
    <row r="103" spans="2:13" x14ac:dyDescent="0.2">
      <c r="B103" s="6"/>
      <c r="C103" s="6"/>
      <c r="D103" s="6"/>
      <c r="E103" s="6"/>
      <c r="F103" s="6"/>
      <c r="G103" s="6"/>
      <c r="H103" s="12"/>
      <c r="I103" s="12"/>
      <c r="J103" s="12"/>
      <c r="K103" s="6"/>
      <c r="L103" s="6"/>
      <c r="M103" s="6"/>
    </row>
    <row r="104" spans="2:13" x14ac:dyDescent="0.2">
      <c r="B104" s="6"/>
      <c r="C104" s="6"/>
      <c r="D104" s="6"/>
      <c r="E104" s="6"/>
      <c r="F104" s="6"/>
      <c r="G104" s="6"/>
      <c r="H104" s="12"/>
      <c r="I104" s="12"/>
      <c r="J104" s="12"/>
      <c r="K104" s="6"/>
      <c r="L104" s="6"/>
      <c r="M104" s="6"/>
    </row>
    <row r="105" spans="2:13" x14ac:dyDescent="0.2">
      <c r="B105" s="6"/>
      <c r="C105" s="6"/>
      <c r="D105" s="6"/>
      <c r="E105" s="6"/>
      <c r="F105" s="6"/>
      <c r="G105" s="6"/>
      <c r="H105" s="12"/>
      <c r="I105" s="12"/>
      <c r="J105" s="12"/>
      <c r="K105" s="6"/>
      <c r="L105" s="6"/>
      <c r="M105" s="6"/>
    </row>
    <row r="106" spans="2:13" x14ac:dyDescent="0.2">
      <c r="B106" s="6"/>
      <c r="C106" s="6"/>
      <c r="D106" s="6"/>
      <c r="E106" s="6"/>
      <c r="F106" s="6"/>
      <c r="G106" s="6"/>
      <c r="H106" s="12"/>
      <c r="I106" s="12"/>
      <c r="J106" s="12"/>
      <c r="K106" s="6"/>
      <c r="L106" s="6"/>
      <c r="M106" s="6"/>
    </row>
    <row r="107" spans="2:13" x14ac:dyDescent="0.2">
      <c r="B107" s="6"/>
      <c r="C107" s="6"/>
      <c r="D107" s="6"/>
      <c r="E107" s="6"/>
      <c r="F107" s="6"/>
      <c r="G107" s="6"/>
      <c r="H107" s="12"/>
      <c r="I107" s="12"/>
      <c r="J107" s="12"/>
      <c r="K107" s="6"/>
      <c r="L107" s="6"/>
      <c r="M107" s="6"/>
    </row>
    <row r="108" spans="2:13" x14ac:dyDescent="0.2">
      <c r="B108" s="6"/>
      <c r="C108" s="6"/>
      <c r="D108" s="6"/>
      <c r="E108" s="6"/>
      <c r="F108" s="6"/>
      <c r="G108" s="6"/>
      <c r="H108" s="12"/>
      <c r="I108" s="12"/>
      <c r="J108" s="12"/>
      <c r="K108" s="6"/>
      <c r="L108" s="6"/>
      <c r="M108" s="6"/>
    </row>
    <row r="109" spans="2:13" x14ac:dyDescent="0.2">
      <c r="B109" s="6"/>
      <c r="C109" s="6"/>
      <c r="D109" s="6"/>
      <c r="E109" s="6"/>
      <c r="F109" s="6"/>
      <c r="G109" s="6"/>
      <c r="H109" s="12"/>
      <c r="I109" s="12"/>
      <c r="J109" s="12"/>
      <c r="K109" s="6"/>
      <c r="L109" s="6"/>
      <c r="M109" s="6"/>
    </row>
    <row r="110" spans="2:13" x14ac:dyDescent="0.2">
      <c r="B110" s="6"/>
      <c r="C110" s="6"/>
      <c r="D110" s="6"/>
      <c r="E110" s="6"/>
      <c r="F110" s="6"/>
      <c r="G110" s="6"/>
      <c r="H110" s="12"/>
      <c r="I110" s="12"/>
      <c r="J110" s="12"/>
      <c r="K110" s="6"/>
      <c r="L110" s="6"/>
      <c r="M110" s="6"/>
    </row>
    <row r="111" spans="2:13" x14ac:dyDescent="0.2">
      <c r="B111" s="6"/>
      <c r="C111" s="6"/>
      <c r="D111" s="6"/>
      <c r="E111" s="6"/>
      <c r="F111" s="6"/>
      <c r="G111" s="6"/>
      <c r="H111" s="12"/>
      <c r="I111" s="12"/>
      <c r="J111" s="12"/>
      <c r="K111" s="6"/>
      <c r="L111" s="6"/>
      <c r="M111" s="6"/>
    </row>
    <row r="112" spans="2:13" x14ac:dyDescent="0.2">
      <c r="B112" s="6"/>
      <c r="C112" s="6"/>
      <c r="D112" s="6"/>
      <c r="E112" s="6"/>
      <c r="F112" s="6"/>
      <c r="G112" s="6"/>
      <c r="H112" s="12"/>
      <c r="I112" s="12"/>
      <c r="J112" s="12"/>
      <c r="K112" s="6"/>
      <c r="L112" s="6"/>
      <c r="M112" s="6"/>
    </row>
    <row r="113" spans="2:13" x14ac:dyDescent="0.2">
      <c r="B113" s="6"/>
      <c r="C113" s="6"/>
      <c r="D113" s="6"/>
      <c r="E113" s="6"/>
      <c r="F113" s="6"/>
      <c r="G113" s="6"/>
      <c r="H113" s="12"/>
      <c r="I113" s="12"/>
      <c r="J113" s="12"/>
      <c r="K113" s="6"/>
      <c r="L113" s="6"/>
      <c r="M113" s="6"/>
    </row>
    <row r="114" spans="2:13" x14ac:dyDescent="0.2">
      <c r="B114" s="6"/>
      <c r="C114" s="6"/>
      <c r="D114" s="6"/>
      <c r="E114" s="6"/>
      <c r="F114" s="6"/>
      <c r="G114" s="6"/>
      <c r="H114" s="12"/>
      <c r="I114" s="12"/>
      <c r="J114" s="12"/>
      <c r="K114" s="6"/>
      <c r="L114" s="6"/>
      <c r="M114" s="6"/>
    </row>
    <row r="115" spans="2:13" x14ac:dyDescent="0.2">
      <c r="B115" s="6"/>
      <c r="C115" s="6"/>
      <c r="D115" s="6"/>
      <c r="E115" s="6"/>
      <c r="F115" s="6"/>
      <c r="G115" s="6"/>
      <c r="H115" s="12"/>
      <c r="I115" s="12"/>
      <c r="J115" s="12"/>
      <c r="K115" s="6"/>
      <c r="L115" s="6"/>
      <c r="M115" s="6"/>
    </row>
    <row r="116" spans="2:13" x14ac:dyDescent="0.2">
      <c r="B116" s="6"/>
      <c r="C116" s="6"/>
      <c r="D116" s="6"/>
      <c r="E116" s="6"/>
      <c r="F116" s="6"/>
      <c r="G116" s="6"/>
      <c r="H116" s="12"/>
      <c r="I116" s="12"/>
      <c r="J116" s="12"/>
      <c r="K116" s="6"/>
      <c r="L116" s="6"/>
      <c r="M116" s="6"/>
    </row>
    <row r="117" spans="2:13" x14ac:dyDescent="0.2">
      <c r="B117" s="6"/>
      <c r="C117" s="6"/>
      <c r="D117" s="6"/>
      <c r="E117" s="6"/>
      <c r="F117" s="6"/>
      <c r="G117" s="6"/>
      <c r="H117" s="12"/>
      <c r="I117" s="12"/>
      <c r="J117" s="12"/>
      <c r="K117" s="6"/>
      <c r="L117" s="6"/>
      <c r="M117" s="6"/>
    </row>
    <row r="118" spans="2:13" x14ac:dyDescent="0.2">
      <c r="B118" s="6"/>
      <c r="C118" s="6"/>
      <c r="D118" s="6"/>
      <c r="E118" s="6"/>
      <c r="F118" s="6"/>
      <c r="G118" s="6"/>
      <c r="H118" s="12"/>
      <c r="I118" s="12"/>
      <c r="J118" s="12"/>
      <c r="K118" s="6"/>
      <c r="L118" s="6"/>
      <c r="M118" s="6"/>
    </row>
    <row r="119" spans="2:13" x14ac:dyDescent="0.2">
      <c r="B119" s="6"/>
      <c r="C119" s="6"/>
      <c r="D119" s="6"/>
      <c r="E119" s="6"/>
      <c r="F119" s="6"/>
      <c r="G119" s="6"/>
      <c r="H119" s="12"/>
      <c r="I119" s="12"/>
      <c r="J119" s="12"/>
      <c r="K119" s="6"/>
      <c r="L119" s="6"/>
      <c r="M119" s="6"/>
    </row>
    <row r="120" spans="2:13" x14ac:dyDescent="0.2">
      <c r="B120" s="6"/>
      <c r="C120" s="6"/>
      <c r="D120" s="6"/>
      <c r="E120" s="6"/>
      <c r="F120" s="6"/>
      <c r="G120" s="6"/>
      <c r="H120" s="12"/>
      <c r="I120" s="12"/>
      <c r="J120" s="12"/>
      <c r="K120" s="6"/>
      <c r="L120" s="6"/>
      <c r="M120" s="6"/>
    </row>
    <row r="121" spans="2:13" x14ac:dyDescent="0.2">
      <c r="B121" s="6"/>
      <c r="C121" s="6"/>
      <c r="D121" s="6"/>
      <c r="E121" s="6"/>
      <c r="F121" s="6"/>
      <c r="G121" s="6"/>
      <c r="H121" s="12"/>
      <c r="I121" s="12"/>
      <c r="J121" s="12"/>
      <c r="K121" s="6"/>
      <c r="L121" s="6"/>
      <c r="M121" s="6"/>
    </row>
    <row r="122" spans="2:13" x14ac:dyDescent="0.2">
      <c r="B122" s="6"/>
      <c r="C122" s="6"/>
      <c r="D122" s="6"/>
      <c r="E122" s="6"/>
      <c r="F122" s="6"/>
      <c r="G122" s="6"/>
      <c r="H122" s="12"/>
      <c r="I122" s="12"/>
      <c r="J122" s="12"/>
      <c r="K122" s="6"/>
      <c r="L122" s="6"/>
      <c r="M122" s="6"/>
    </row>
    <row r="123" spans="2:13" x14ac:dyDescent="0.2">
      <c r="B123" s="6"/>
      <c r="C123" s="6"/>
      <c r="D123" s="6"/>
      <c r="E123" s="6"/>
      <c r="F123" s="6"/>
      <c r="G123" s="6"/>
      <c r="H123" s="12"/>
      <c r="I123" s="12"/>
      <c r="J123" s="12"/>
      <c r="K123" s="6"/>
      <c r="L123" s="6"/>
      <c r="M123" s="6"/>
    </row>
    <row r="124" spans="2:13" x14ac:dyDescent="0.2">
      <c r="B124" s="6"/>
      <c r="C124" s="6"/>
      <c r="D124" s="6"/>
      <c r="E124" s="6"/>
      <c r="F124" s="6"/>
      <c r="G124" s="6"/>
      <c r="H124" s="12"/>
      <c r="I124" s="12"/>
      <c r="J124" s="12"/>
      <c r="K124" s="6"/>
      <c r="L124" s="6"/>
      <c r="M124" s="6"/>
    </row>
    <row r="125" spans="2:13" x14ac:dyDescent="0.2">
      <c r="B125" s="6"/>
      <c r="C125" s="6"/>
      <c r="D125" s="6"/>
      <c r="E125" s="6"/>
      <c r="F125" s="6"/>
      <c r="G125" s="6"/>
      <c r="H125" s="12"/>
      <c r="I125" s="12"/>
      <c r="J125" s="12"/>
      <c r="K125" s="6"/>
      <c r="L125" s="6"/>
      <c r="M125" s="6"/>
    </row>
    <row r="126" spans="2:13" x14ac:dyDescent="0.2">
      <c r="B126" s="6"/>
      <c r="C126" s="6"/>
      <c r="D126" s="6"/>
      <c r="E126" s="6"/>
      <c r="F126" s="6"/>
      <c r="G126" s="6"/>
      <c r="H126" s="12"/>
      <c r="I126" s="12"/>
      <c r="J126" s="12"/>
      <c r="K126" s="6"/>
      <c r="L126" s="6"/>
      <c r="M126" s="6"/>
    </row>
    <row r="127" spans="2:13" x14ac:dyDescent="0.2">
      <c r="B127" s="6"/>
      <c r="C127" s="6"/>
      <c r="D127" s="6"/>
      <c r="E127" s="6"/>
      <c r="F127" s="6"/>
      <c r="G127" s="6"/>
      <c r="H127" s="12"/>
      <c r="I127" s="12"/>
      <c r="J127" s="12"/>
      <c r="K127" s="6"/>
      <c r="L127" s="6"/>
      <c r="M127" s="6"/>
    </row>
    <row r="128" spans="2:13" x14ac:dyDescent="0.2">
      <c r="B128" s="6"/>
      <c r="C128" s="6"/>
      <c r="D128" s="6"/>
      <c r="E128" s="6"/>
      <c r="F128" s="6"/>
      <c r="G128" s="6"/>
      <c r="H128" s="12"/>
      <c r="I128" s="12"/>
      <c r="J128" s="12"/>
      <c r="K128" s="6"/>
      <c r="L128" s="6"/>
      <c r="M128" s="6"/>
    </row>
    <row r="129" spans="2:13" x14ac:dyDescent="0.2">
      <c r="B129" s="6"/>
      <c r="C129" s="6"/>
      <c r="D129" s="6"/>
      <c r="E129" s="6"/>
      <c r="F129" s="6"/>
      <c r="G129" s="6"/>
      <c r="H129" s="12"/>
      <c r="I129" s="12"/>
      <c r="J129" s="12"/>
      <c r="K129" s="6"/>
      <c r="L129" s="6"/>
      <c r="M129" s="6"/>
    </row>
    <row r="130" spans="2:13" x14ac:dyDescent="0.2">
      <c r="B130" s="6"/>
      <c r="C130" s="6"/>
      <c r="D130" s="6"/>
      <c r="E130" s="6"/>
      <c r="F130" s="6"/>
      <c r="G130" s="6"/>
      <c r="H130" s="12"/>
      <c r="I130" s="12"/>
      <c r="J130" s="12"/>
      <c r="K130" s="6"/>
      <c r="L130" s="6"/>
      <c r="M130" s="6"/>
    </row>
    <row r="131" spans="2:13" x14ac:dyDescent="0.2">
      <c r="B131" s="6"/>
      <c r="C131" s="6"/>
      <c r="D131" s="6"/>
      <c r="E131" s="6"/>
      <c r="F131" s="6"/>
      <c r="G131" s="6"/>
      <c r="H131" s="12"/>
      <c r="I131" s="12"/>
      <c r="J131" s="12"/>
      <c r="K131" s="6"/>
      <c r="L131" s="6"/>
      <c r="M131" s="6"/>
    </row>
    <row r="132" spans="2:13" x14ac:dyDescent="0.2">
      <c r="B132" s="6"/>
      <c r="C132" s="6"/>
      <c r="D132" s="6"/>
      <c r="E132" s="6"/>
      <c r="F132" s="6"/>
      <c r="G132" s="6"/>
      <c r="H132" s="12"/>
      <c r="I132" s="12"/>
      <c r="J132" s="12"/>
      <c r="K132" s="6"/>
      <c r="L132" s="6"/>
      <c r="M132" s="6"/>
    </row>
    <row r="133" spans="2:13" x14ac:dyDescent="0.2">
      <c r="B133" s="6"/>
      <c r="C133" s="6"/>
      <c r="D133" s="6"/>
      <c r="E133" s="6"/>
      <c r="F133" s="6"/>
      <c r="G133" s="6"/>
      <c r="H133" s="12"/>
      <c r="I133" s="12"/>
      <c r="J133" s="12"/>
      <c r="K133" s="6"/>
      <c r="L133" s="6"/>
      <c r="M133" s="6"/>
    </row>
    <row r="134" spans="2:13" x14ac:dyDescent="0.2">
      <c r="B134" s="6"/>
      <c r="C134" s="6"/>
      <c r="D134" s="6"/>
      <c r="E134" s="6"/>
      <c r="F134" s="6"/>
      <c r="G134" s="6"/>
      <c r="H134" s="12"/>
      <c r="I134" s="12"/>
      <c r="J134" s="12"/>
      <c r="K134" s="6"/>
      <c r="L134" s="6"/>
      <c r="M134" s="6"/>
    </row>
    <row r="135" spans="2:13" x14ac:dyDescent="0.2">
      <c r="B135" s="6"/>
      <c r="C135" s="6"/>
      <c r="D135" s="6"/>
      <c r="E135" s="6"/>
      <c r="F135" s="6"/>
      <c r="G135" s="6"/>
      <c r="H135" s="12"/>
      <c r="I135" s="12"/>
      <c r="J135" s="12"/>
      <c r="K135" s="6"/>
      <c r="L135" s="6"/>
      <c r="M135" s="6"/>
    </row>
    <row r="136" spans="2:13" x14ac:dyDescent="0.2">
      <c r="B136" s="6"/>
      <c r="C136" s="6"/>
      <c r="D136" s="6"/>
      <c r="E136" s="6"/>
      <c r="F136" s="6"/>
      <c r="G136" s="6"/>
      <c r="H136" s="12"/>
      <c r="I136" s="12"/>
      <c r="J136" s="12"/>
      <c r="K136" s="6"/>
      <c r="L136" s="6"/>
      <c r="M136" s="6"/>
    </row>
    <row r="137" spans="2:13" x14ac:dyDescent="0.2">
      <c r="B137" s="6"/>
      <c r="C137" s="6"/>
      <c r="D137" s="6"/>
      <c r="E137" s="6"/>
      <c r="F137" s="6"/>
      <c r="G137" s="6"/>
      <c r="H137" s="12"/>
      <c r="I137" s="12"/>
      <c r="J137" s="12"/>
      <c r="K137" s="6"/>
      <c r="L137" s="6"/>
      <c r="M137" s="6"/>
    </row>
    <row r="138" spans="2:13" x14ac:dyDescent="0.2">
      <c r="B138" s="6"/>
      <c r="C138" s="6"/>
      <c r="D138" s="6"/>
      <c r="E138" s="6"/>
      <c r="F138" s="6"/>
      <c r="G138" s="6"/>
      <c r="H138" s="12"/>
      <c r="I138" s="12"/>
      <c r="J138" s="12"/>
      <c r="K138" s="6"/>
      <c r="L138" s="6"/>
      <c r="M138" s="6"/>
    </row>
    <row r="139" spans="2:13" x14ac:dyDescent="0.2">
      <c r="B139" s="6"/>
      <c r="C139" s="6"/>
      <c r="D139" s="6"/>
      <c r="E139" s="6"/>
      <c r="F139" s="6"/>
      <c r="G139" s="6"/>
      <c r="H139" s="12"/>
      <c r="I139" s="12"/>
      <c r="J139" s="12"/>
      <c r="K139" s="6"/>
      <c r="L139" s="6"/>
      <c r="M139" s="6"/>
    </row>
    <row r="140" spans="2:13" x14ac:dyDescent="0.2">
      <c r="B140" s="6"/>
      <c r="C140" s="6"/>
      <c r="D140" s="6"/>
      <c r="E140" s="6"/>
      <c r="F140" s="6"/>
      <c r="G140" s="6"/>
      <c r="H140" s="12"/>
      <c r="I140" s="12"/>
      <c r="J140" s="12"/>
      <c r="K140" s="6"/>
      <c r="L140" s="6"/>
      <c r="M140" s="6"/>
    </row>
    <row r="141" spans="2:13" x14ac:dyDescent="0.2">
      <c r="B141" s="6"/>
      <c r="C141" s="6"/>
      <c r="D141" s="6"/>
      <c r="E141" s="6"/>
      <c r="F141" s="6"/>
      <c r="G141" s="6"/>
      <c r="H141" s="12"/>
      <c r="I141" s="12"/>
      <c r="J141" s="12"/>
      <c r="K141" s="6"/>
      <c r="L141" s="6"/>
      <c r="M141" s="6"/>
    </row>
    <row r="142" spans="2:13" x14ac:dyDescent="0.2">
      <c r="B142" s="6"/>
      <c r="C142" s="6"/>
      <c r="D142" s="6"/>
      <c r="E142" s="6"/>
      <c r="F142" s="6"/>
      <c r="G142" s="6"/>
      <c r="H142" s="12"/>
      <c r="I142" s="12"/>
      <c r="J142" s="12"/>
      <c r="K142" s="6"/>
      <c r="L142" s="6"/>
      <c r="M142" s="6"/>
    </row>
    <row r="143" spans="2:13" x14ac:dyDescent="0.2">
      <c r="B143" s="6"/>
      <c r="C143" s="6"/>
      <c r="D143" s="6"/>
      <c r="E143" s="6"/>
      <c r="F143" s="6"/>
      <c r="G143" s="6"/>
      <c r="H143" s="12"/>
      <c r="I143" s="12"/>
      <c r="J143" s="12"/>
      <c r="K143" s="6"/>
      <c r="L143" s="6"/>
      <c r="M143" s="6"/>
    </row>
    <row r="144" spans="2:13" x14ac:dyDescent="0.2">
      <c r="B144" s="6"/>
      <c r="C144" s="6"/>
      <c r="D144" s="6"/>
      <c r="E144" s="6"/>
      <c r="F144" s="6"/>
      <c r="G144" s="6"/>
      <c r="H144" s="12"/>
      <c r="I144" s="12"/>
      <c r="J144" s="12"/>
      <c r="K144" s="6"/>
      <c r="L144" s="6"/>
      <c r="M144" s="6"/>
    </row>
    <row r="145" spans="2:13" x14ac:dyDescent="0.2">
      <c r="B145" s="6"/>
      <c r="C145" s="6"/>
      <c r="D145" s="6"/>
      <c r="E145" s="6"/>
      <c r="F145" s="6"/>
      <c r="G145" s="6"/>
      <c r="H145" s="12"/>
      <c r="I145" s="12"/>
      <c r="J145" s="12"/>
      <c r="K145" s="6"/>
      <c r="L145" s="6"/>
      <c r="M145" s="6"/>
    </row>
    <row r="146" spans="2:13" x14ac:dyDescent="0.2">
      <c r="B146" s="6"/>
      <c r="C146" s="6"/>
      <c r="D146" s="6"/>
      <c r="E146" s="6"/>
      <c r="F146" s="6"/>
      <c r="G146" s="6"/>
      <c r="H146" s="12"/>
      <c r="I146" s="12"/>
      <c r="J146" s="12"/>
      <c r="K146" s="6"/>
      <c r="L146" s="6"/>
      <c r="M146" s="6"/>
    </row>
    <row r="147" spans="2:13" x14ac:dyDescent="0.2">
      <c r="B147" s="6"/>
      <c r="C147" s="6"/>
      <c r="D147" s="6"/>
      <c r="E147" s="6"/>
      <c r="F147" s="6"/>
      <c r="G147" s="6"/>
      <c r="H147" s="12"/>
      <c r="I147" s="12"/>
      <c r="J147" s="12"/>
      <c r="K147" s="6"/>
      <c r="L147" s="6"/>
      <c r="M147" s="6"/>
    </row>
    <row r="148" spans="2:13" x14ac:dyDescent="0.2">
      <c r="B148" s="6"/>
      <c r="C148" s="6"/>
      <c r="D148" s="6"/>
      <c r="E148" s="6"/>
      <c r="F148" s="6"/>
      <c r="G148" s="6"/>
      <c r="H148" s="12"/>
      <c r="I148" s="12"/>
      <c r="J148" s="12"/>
      <c r="K148" s="6"/>
      <c r="L148" s="6"/>
      <c r="M148" s="6"/>
    </row>
    <row r="149" spans="2:13" x14ac:dyDescent="0.2">
      <c r="B149" s="6"/>
      <c r="C149" s="6"/>
      <c r="D149" s="6"/>
      <c r="E149" s="6"/>
      <c r="F149" s="6"/>
      <c r="G149" s="6"/>
      <c r="H149" s="12"/>
      <c r="I149" s="12"/>
      <c r="J149" s="12"/>
      <c r="K149" s="6"/>
      <c r="L149" s="6"/>
      <c r="M149" s="6"/>
    </row>
    <row r="150" spans="2:13" x14ac:dyDescent="0.2">
      <c r="B150" s="6"/>
      <c r="C150" s="6"/>
      <c r="D150" s="6"/>
      <c r="E150" s="6"/>
      <c r="F150" s="6"/>
      <c r="G150" s="6"/>
      <c r="H150" s="12"/>
      <c r="I150" s="12"/>
      <c r="J150" s="12"/>
      <c r="K150" s="6"/>
      <c r="L150" s="6"/>
      <c r="M150" s="6"/>
    </row>
    <row r="151" spans="2:13" x14ac:dyDescent="0.2">
      <c r="B151" s="6"/>
      <c r="C151" s="6"/>
      <c r="D151" s="6"/>
      <c r="E151" s="6"/>
      <c r="F151" s="6"/>
      <c r="G151" s="6"/>
      <c r="H151" s="12"/>
      <c r="I151" s="12"/>
      <c r="J151" s="12"/>
      <c r="K151" s="6"/>
      <c r="L151" s="6"/>
      <c r="M151" s="6"/>
    </row>
    <row r="152" spans="2:13" x14ac:dyDescent="0.2">
      <c r="B152" s="6"/>
      <c r="C152" s="6"/>
      <c r="D152" s="6"/>
      <c r="E152" s="6"/>
      <c r="F152" s="6"/>
      <c r="G152" s="6"/>
      <c r="H152" s="12"/>
      <c r="I152" s="12"/>
      <c r="J152" s="12"/>
      <c r="K152" s="6"/>
      <c r="L152" s="6"/>
      <c r="M152" s="6"/>
    </row>
    <row r="153" spans="2:13" x14ac:dyDescent="0.2">
      <c r="B153" s="6"/>
      <c r="C153" s="6"/>
      <c r="D153" s="6"/>
      <c r="E153" s="6"/>
      <c r="F153" s="6"/>
      <c r="G153" s="6"/>
      <c r="H153" s="12"/>
      <c r="I153" s="12"/>
      <c r="J153" s="12"/>
      <c r="K153" s="6"/>
      <c r="L153" s="6"/>
      <c r="M153" s="6"/>
    </row>
    <row r="154" spans="2:13" x14ac:dyDescent="0.2">
      <c r="B154" s="6"/>
      <c r="C154" s="6"/>
      <c r="D154" s="6"/>
      <c r="E154" s="6"/>
      <c r="F154" s="6"/>
      <c r="G154" s="6"/>
      <c r="H154" s="12"/>
      <c r="I154" s="12"/>
      <c r="J154" s="12"/>
      <c r="K154" s="6"/>
      <c r="L154" s="6"/>
      <c r="M154" s="6"/>
    </row>
    <row r="155" spans="2:13" x14ac:dyDescent="0.2">
      <c r="B155" s="6"/>
      <c r="C155" s="6"/>
      <c r="D155" s="6"/>
      <c r="E155" s="6"/>
      <c r="F155" s="6"/>
      <c r="G155" s="6"/>
      <c r="H155" s="12"/>
      <c r="I155" s="12"/>
      <c r="J155" s="12"/>
      <c r="K155" s="6"/>
      <c r="L155" s="6"/>
      <c r="M155" s="6"/>
    </row>
    <row r="156" spans="2:13" x14ac:dyDescent="0.2">
      <c r="B156" s="6"/>
      <c r="C156" s="6"/>
      <c r="D156" s="6"/>
      <c r="E156" s="6"/>
      <c r="F156" s="6"/>
      <c r="G156" s="6"/>
      <c r="H156" s="12"/>
      <c r="I156" s="12"/>
      <c r="J156" s="12"/>
      <c r="K156" s="6"/>
      <c r="L156" s="6"/>
      <c r="M156" s="6"/>
    </row>
    <row r="157" spans="2:13" x14ac:dyDescent="0.2">
      <c r="B157" s="6"/>
      <c r="C157" s="6"/>
      <c r="D157" s="6"/>
      <c r="E157" s="6"/>
      <c r="F157" s="6"/>
      <c r="G157" s="6"/>
      <c r="H157" s="12"/>
      <c r="I157" s="12"/>
      <c r="J157" s="12"/>
      <c r="K157" s="6"/>
      <c r="L157" s="6"/>
      <c r="M157" s="6"/>
    </row>
    <row r="158" spans="2:13" x14ac:dyDescent="0.2">
      <c r="B158" s="6"/>
      <c r="C158" s="6"/>
      <c r="D158" s="6"/>
      <c r="E158" s="6"/>
      <c r="F158" s="6"/>
      <c r="G158" s="6"/>
      <c r="H158" s="12"/>
      <c r="I158" s="12"/>
      <c r="J158" s="12"/>
      <c r="K158" s="6"/>
      <c r="L158" s="6"/>
      <c r="M158" s="6"/>
    </row>
    <row r="159" spans="2:13" x14ac:dyDescent="0.2">
      <c r="B159" s="6"/>
      <c r="C159" s="6"/>
      <c r="D159" s="6"/>
      <c r="E159" s="6"/>
      <c r="F159" s="6"/>
      <c r="G159" s="6"/>
      <c r="H159" s="12"/>
      <c r="I159" s="12"/>
      <c r="J159" s="12"/>
      <c r="K159" s="6"/>
      <c r="L159" s="6"/>
      <c r="M159" s="6"/>
    </row>
    <row r="160" spans="2:13" x14ac:dyDescent="0.2">
      <c r="B160" s="6"/>
      <c r="C160" s="6"/>
      <c r="D160" s="6"/>
      <c r="E160" s="6"/>
      <c r="F160" s="6"/>
      <c r="G160" s="6"/>
      <c r="H160" s="12"/>
      <c r="I160" s="12"/>
      <c r="J160" s="12"/>
      <c r="K160" s="6"/>
      <c r="L160" s="6"/>
      <c r="M160" s="6"/>
    </row>
    <row r="161" spans="2:13" x14ac:dyDescent="0.2">
      <c r="B161" s="6"/>
      <c r="C161" s="6"/>
      <c r="D161" s="6"/>
      <c r="E161" s="6"/>
      <c r="F161" s="6"/>
      <c r="G161" s="6"/>
      <c r="H161" s="12"/>
      <c r="I161" s="12"/>
      <c r="J161" s="12"/>
      <c r="K161" s="6"/>
      <c r="L161" s="6"/>
      <c r="M161" s="6"/>
    </row>
    <row r="162" spans="2:13" x14ac:dyDescent="0.2">
      <c r="B162" s="6"/>
      <c r="C162" s="6"/>
      <c r="D162" s="6"/>
      <c r="E162" s="6"/>
      <c r="F162" s="6"/>
      <c r="G162" s="6"/>
      <c r="H162" s="12"/>
      <c r="I162" s="12"/>
      <c r="J162" s="12"/>
      <c r="K162" s="6"/>
      <c r="L162" s="6"/>
      <c r="M162" s="6"/>
    </row>
    <row r="163" spans="2:13" x14ac:dyDescent="0.2">
      <c r="B163" s="6"/>
      <c r="C163" s="6"/>
      <c r="D163" s="6"/>
      <c r="E163" s="6"/>
      <c r="F163" s="6"/>
      <c r="G163" s="6"/>
      <c r="H163" s="12"/>
      <c r="I163" s="12"/>
      <c r="J163" s="12"/>
      <c r="K163" s="6"/>
      <c r="L163" s="6"/>
      <c r="M163" s="6"/>
    </row>
    <row r="164" spans="2:13" x14ac:dyDescent="0.2">
      <c r="B164" s="6"/>
      <c r="C164" s="6"/>
      <c r="D164" s="6"/>
      <c r="E164" s="6"/>
      <c r="F164" s="6"/>
      <c r="G164" s="6"/>
      <c r="H164" s="12"/>
      <c r="I164" s="12"/>
      <c r="J164" s="12"/>
      <c r="K164" s="6"/>
      <c r="L164" s="6"/>
      <c r="M164" s="6"/>
    </row>
    <row r="165" spans="2:13" x14ac:dyDescent="0.2">
      <c r="B165" s="6"/>
      <c r="C165" s="6"/>
      <c r="D165" s="6"/>
      <c r="E165" s="6"/>
      <c r="F165" s="6"/>
      <c r="G165" s="6"/>
      <c r="H165" s="12"/>
      <c r="I165" s="12"/>
      <c r="J165" s="12"/>
      <c r="K165" s="6"/>
      <c r="L165" s="6"/>
      <c r="M165" s="6"/>
    </row>
    <row r="166" spans="2:13" x14ac:dyDescent="0.2">
      <c r="B166" s="6"/>
      <c r="C166" s="6"/>
      <c r="D166" s="6"/>
      <c r="E166" s="6"/>
      <c r="F166" s="6"/>
      <c r="G166" s="6"/>
      <c r="H166" s="12"/>
      <c r="I166" s="12"/>
      <c r="J166" s="12"/>
      <c r="K166" s="6"/>
      <c r="L166" s="6"/>
      <c r="M166" s="6"/>
    </row>
    <row r="167" spans="2:13" x14ac:dyDescent="0.2">
      <c r="B167" s="6"/>
      <c r="C167" s="6"/>
      <c r="D167" s="6"/>
      <c r="E167" s="6"/>
      <c r="F167" s="6"/>
      <c r="G167" s="6"/>
      <c r="H167" s="12"/>
      <c r="I167" s="12"/>
      <c r="J167" s="12"/>
      <c r="K167" s="6"/>
      <c r="L167" s="6"/>
      <c r="M167" s="6"/>
    </row>
    <row r="168" spans="2:13" x14ac:dyDescent="0.2">
      <c r="B168" s="6"/>
      <c r="C168" s="6"/>
      <c r="D168" s="6"/>
      <c r="E168" s="6"/>
      <c r="F168" s="6"/>
      <c r="G168" s="6"/>
      <c r="H168" s="12"/>
      <c r="I168" s="12"/>
      <c r="J168" s="12"/>
      <c r="K168" s="6"/>
      <c r="L168" s="6"/>
      <c r="M168" s="6"/>
    </row>
    <row r="169" spans="2:13" x14ac:dyDescent="0.2">
      <c r="B169" s="6"/>
      <c r="C169" s="6"/>
      <c r="D169" s="6"/>
      <c r="E169" s="6"/>
      <c r="F169" s="6"/>
      <c r="G169" s="6"/>
      <c r="H169" s="12"/>
      <c r="I169" s="12"/>
      <c r="J169" s="12"/>
      <c r="K169" s="6"/>
      <c r="L169" s="6"/>
      <c r="M169" s="6"/>
    </row>
    <row r="170" spans="2:13" x14ac:dyDescent="0.2">
      <c r="B170" s="6"/>
      <c r="C170" s="6"/>
      <c r="D170" s="6"/>
      <c r="E170" s="6"/>
      <c r="F170" s="6"/>
      <c r="G170" s="6"/>
      <c r="H170" s="12"/>
      <c r="I170" s="12"/>
      <c r="J170" s="12"/>
      <c r="K170" s="6"/>
      <c r="L170" s="6"/>
      <c r="M170" s="6"/>
    </row>
    <row r="171" spans="2:13" x14ac:dyDescent="0.2">
      <c r="B171" s="6"/>
      <c r="C171" s="6"/>
      <c r="D171" s="6"/>
      <c r="E171" s="6"/>
      <c r="F171" s="6"/>
      <c r="G171" s="6"/>
      <c r="H171" s="12"/>
      <c r="I171" s="12"/>
      <c r="J171" s="12"/>
      <c r="K171" s="6"/>
      <c r="L171" s="6"/>
      <c r="M171" s="6"/>
    </row>
    <row r="172" spans="2:13" x14ac:dyDescent="0.2">
      <c r="B172" s="6"/>
      <c r="C172" s="6"/>
      <c r="D172" s="6"/>
      <c r="E172" s="6"/>
      <c r="F172" s="6"/>
      <c r="G172" s="6"/>
      <c r="H172" s="12"/>
      <c r="I172" s="12"/>
      <c r="J172" s="12"/>
      <c r="K172" s="6"/>
      <c r="L172" s="6"/>
      <c r="M172" s="6"/>
    </row>
    <row r="173" spans="2:13" x14ac:dyDescent="0.2">
      <c r="B173" s="6"/>
      <c r="C173" s="6"/>
      <c r="D173" s="6"/>
      <c r="E173" s="6"/>
      <c r="F173" s="6"/>
      <c r="G173" s="6"/>
      <c r="H173" s="12"/>
      <c r="I173" s="12"/>
      <c r="J173" s="12"/>
      <c r="K173" s="6"/>
      <c r="L173" s="6"/>
      <c r="M173" s="6"/>
    </row>
    <row r="174" spans="2:13" x14ac:dyDescent="0.2">
      <c r="B174" s="6"/>
      <c r="C174" s="6"/>
      <c r="D174" s="6"/>
      <c r="E174" s="6"/>
      <c r="F174" s="6"/>
      <c r="G174" s="6"/>
      <c r="H174" s="12"/>
      <c r="I174" s="12"/>
      <c r="J174" s="12"/>
      <c r="K174" s="6"/>
      <c r="L174" s="6"/>
      <c r="M174" s="6"/>
    </row>
    <row r="175" spans="2:13" x14ac:dyDescent="0.2">
      <c r="B175" s="6"/>
      <c r="C175" s="6"/>
      <c r="D175" s="6"/>
      <c r="E175" s="6"/>
      <c r="F175" s="6"/>
      <c r="G175" s="6"/>
      <c r="H175" s="12"/>
      <c r="I175" s="12"/>
      <c r="J175" s="12"/>
      <c r="K175" s="6"/>
      <c r="L175" s="6"/>
      <c r="M175" s="6"/>
    </row>
    <row r="176" spans="2:13" x14ac:dyDescent="0.2">
      <c r="B176" s="6"/>
      <c r="C176" s="6"/>
      <c r="D176" s="6"/>
      <c r="E176" s="6"/>
      <c r="F176" s="6"/>
      <c r="G176" s="6"/>
      <c r="H176" s="12"/>
      <c r="I176" s="12"/>
      <c r="J176" s="12"/>
      <c r="K176" s="6"/>
      <c r="L176" s="6"/>
      <c r="M176" s="6"/>
    </row>
    <row r="177" spans="2:13" x14ac:dyDescent="0.2">
      <c r="B177" s="6"/>
      <c r="C177" s="6"/>
      <c r="D177" s="6"/>
      <c r="E177" s="6"/>
      <c r="F177" s="6"/>
      <c r="G177" s="6"/>
      <c r="H177" s="12"/>
      <c r="I177" s="12"/>
      <c r="J177" s="12"/>
      <c r="K177" s="6"/>
      <c r="L177" s="6"/>
      <c r="M177" s="6"/>
    </row>
    <row r="178" spans="2:13" x14ac:dyDescent="0.2">
      <c r="B178" s="6"/>
      <c r="C178" s="6"/>
      <c r="D178" s="6"/>
      <c r="E178" s="6"/>
      <c r="F178" s="6"/>
      <c r="G178" s="6"/>
      <c r="H178" s="12"/>
      <c r="I178" s="12"/>
      <c r="J178" s="12"/>
      <c r="K178" s="6"/>
      <c r="L178" s="6"/>
      <c r="M178" s="6"/>
    </row>
    <row r="179" spans="2:13" x14ac:dyDescent="0.2">
      <c r="B179" s="6"/>
      <c r="C179" s="6"/>
      <c r="D179" s="6"/>
      <c r="E179" s="6"/>
      <c r="F179" s="6"/>
      <c r="G179" s="6"/>
      <c r="H179" s="12"/>
      <c r="I179" s="12"/>
      <c r="J179" s="12"/>
      <c r="K179" s="6"/>
      <c r="L179" s="6"/>
      <c r="M179" s="6"/>
    </row>
  </sheetData>
  <mergeCells count="1">
    <mergeCell ref="N1:O1"/>
  </mergeCells>
  <phoneticPr fontId="16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BD92-FCE3-47A2-9BD6-44E602EFED6B}">
  <sheetPr codeName="Sheet5">
    <outlinePr summaryBelow="0" summaryRight="0"/>
  </sheetPr>
  <dimension ref="A1:F33"/>
  <sheetViews>
    <sheetView workbookViewId="0">
      <selection activeCell="F21" sqref="F21"/>
    </sheetView>
  </sheetViews>
  <sheetFormatPr defaultColWidth="14" defaultRowHeight="12.75" x14ac:dyDescent="0.2"/>
  <cols>
    <col min="1" max="2" width="19" customWidth="1"/>
  </cols>
  <sheetData>
    <row r="1" spans="1:6" ht="13.5" x14ac:dyDescent="0.2">
      <c r="A1" s="25" t="s">
        <v>217</v>
      </c>
      <c r="B1" s="25" t="s">
        <v>218</v>
      </c>
      <c r="C1" s="25" t="s">
        <v>219</v>
      </c>
      <c r="D1" s="26" t="s">
        <v>220</v>
      </c>
      <c r="E1" s="25" t="s">
        <v>186</v>
      </c>
      <c r="F1" s="25" t="s">
        <v>187</v>
      </c>
    </row>
    <row r="2" spans="1:6" ht="13.5" x14ac:dyDescent="0.2">
      <c r="A2" s="23" t="s">
        <v>208</v>
      </c>
      <c r="B2" s="23" t="str">
        <f t="shared" ref="B2:B33" si="0">SUBSTITUTE(C2, " ", "_")</f>
        <v>Redear_Sunfish</v>
      </c>
      <c r="C2" s="23" t="s">
        <v>221</v>
      </c>
      <c r="D2" s="23" t="s">
        <v>222</v>
      </c>
      <c r="E2" s="24">
        <v>1.24E-2</v>
      </c>
      <c r="F2" s="24">
        <v>3.11</v>
      </c>
    </row>
    <row r="3" spans="1:6" ht="13.5" x14ac:dyDescent="0.2">
      <c r="A3" s="23" t="s">
        <v>207</v>
      </c>
      <c r="B3" s="23" t="str">
        <f t="shared" si="0"/>
        <v>Buffalo</v>
      </c>
      <c r="C3" s="23" t="s">
        <v>223</v>
      </c>
      <c r="D3" s="23" t="s">
        <v>224</v>
      </c>
      <c r="E3" s="24">
        <v>1.2800000000000001E-2</v>
      </c>
      <c r="F3" s="24">
        <v>3.05</v>
      </c>
    </row>
    <row r="4" spans="1:6" ht="13.5" x14ac:dyDescent="0.2">
      <c r="A4" s="23" t="s">
        <v>214</v>
      </c>
      <c r="B4" s="23" t="str">
        <f t="shared" si="0"/>
        <v>Bowfin</v>
      </c>
      <c r="C4" s="23" t="s">
        <v>214</v>
      </c>
      <c r="D4" s="23" t="s">
        <v>225</v>
      </c>
      <c r="E4" s="24">
        <v>6.1000000000000004E-3</v>
      </c>
      <c r="F4" s="24">
        <v>3.28</v>
      </c>
    </row>
    <row r="5" spans="1:6" ht="13.5" x14ac:dyDescent="0.2">
      <c r="A5" s="23" t="s">
        <v>215</v>
      </c>
      <c r="B5" s="23" t="str">
        <f t="shared" si="0"/>
        <v>Yellow_Perch</v>
      </c>
      <c r="C5" s="23" t="s">
        <v>226</v>
      </c>
      <c r="D5" s="23" t="s">
        <v>227</v>
      </c>
      <c r="E5" s="24">
        <v>7.9000000000000008E-3</v>
      </c>
      <c r="F5" s="24">
        <v>3.24</v>
      </c>
    </row>
    <row r="6" spans="1:6" ht="13.5" x14ac:dyDescent="0.2">
      <c r="A6" s="23" t="s">
        <v>205</v>
      </c>
      <c r="B6" s="23" t="str">
        <f t="shared" si="0"/>
        <v>Channel_Catfish</v>
      </c>
      <c r="C6" s="23" t="s">
        <v>228</v>
      </c>
      <c r="D6" s="23" t="s">
        <v>229</v>
      </c>
      <c r="E6" s="24">
        <v>8.0999999999999996E-3</v>
      </c>
      <c r="F6" s="24">
        <v>3.11</v>
      </c>
    </row>
    <row r="7" spans="1:6" ht="13.5" x14ac:dyDescent="0.2">
      <c r="A7" s="23" t="s">
        <v>213</v>
      </c>
      <c r="B7" s="23" t="str">
        <f t="shared" si="0"/>
        <v>Muskellunge</v>
      </c>
      <c r="C7" s="23" t="s">
        <v>213</v>
      </c>
      <c r="D7" s="23" t="s">
        <v>230</v>
      </c>
      <c r="E7" s="24">
        <v>5.5999999999999999E-3</v>
      </c>
      <c r="F7" s="24">
        <v>3.29</v>
      </c>
    </row>
    <row r="8" spans="1:6" ht="13.5" x14ac:dyDescent="0.2">
      <c r="A8" s="23" t="s">
        <v>231</v>
      </c>
      <c r="B8" s="23" t="str">
        <f t="shared" si="0"/>
        <v>Alewife</v>
      </c>
      <c r="C8" s="27" t="s">
        <v>231</v>
      </c>
      <c r="D8" s="23" t="s">
        <v>232</v>
      </c>
      <c r="E8" s="24">
        <v>5.4000000000000003E-3</v>
      </c>
      <c r="F8" s="24">
        <v>3.14</v>
      </c>
    </row>
    <row r="9" spans="1:6" ht="13.5" x14ac:dyDescent="0.2">
      <c r="A9" s="23" t="s">
        <v>211</v>
      </c>
      <c r="B9" s="23" t="str">
        <f t="shared" si="0"/>
        <v>Striped_Bass</v>
      </c>
      <c r="C9" s="23" t="s">
        <v>233</v>
      </c>
      <c r="D9" s="23" t="s">
        <v>234</v>
      </c>
      <c r="E9" s="24">
        <v>7.7000000000000002E-3</v>
      </c>
      <c r="F9" s="24">
        <v>3.28</v>
      </c>
    </row>
    <row r="10" spans="1:6" ht="13.5" x14ac:dyDescent="0.2">
      <c r="A10" s="23" t="s">
        <v>235</v>
      </c>
      <c r="B10" s="23" t="str">
        <f t="shared" si="0"/>
        <v>Blacktail_Shiner</v>
      </c>
      <c r="C10" s="23" t="s">
        <v>236</v>
      </c>
      <c r="D10" s="23" t="s">
        <v>237</v>
      </c>
      <c r="E10" s="24">
        <v>7.1999999999999998E-3</v>
      </c>
      <c r="F10" s="24">
        <v>3.2</v>
      </c>
    </row>
    <row r="11" spans="1:6" ht="13.5" x14ac:dyDescent="0.2">
      <c r="A11" s="23" t="s">
        <v>238</v>
      </c>
      <c r="B11" s="23" t="str">
        <f t="shared" si="0"/>
        <v>Brook_Trout</v>
      </c>
      <c r="C11" s="23" t="s">
        <v>239</v>
      </c>
      <c r="D11" s="23" t="s">
        <v>240</v>
      </c>
      <c r="E11" s="24">
        <v>1.01E-2</v>
      </c>
      <c r="F11" s="24">
        <v>3.01</v>
      </c>
    </row>
    <row r="12" spans="1:6" ht="13.5" x14ac:dyDescent="0.2">
      <c r="A12" s="23" t="s">
        <v>193</v>
      </c>
      <c r="B12" s="23" t="str">
        <f t="shared" si="0"/>
        <v>Tench</v>
      </c>
      <c r="C12" s="23" t="s">
        <v>193</v>
      </c>
      <c r="D12" s="23" t="s">
        <v>241</v>
      </c>
      <c r="E12" s="24">
        <v>1.23E-2</v>
      </c>
      <c r="F12" s="24">
        <v>3</v>
      </c>
    </row>
    <row r="13" spans="1:6" ht="13.5" x14ac:dyDescent="0.2">
      <c r="A13" s="23" t="s">
        <v>242</v>
      </c>
      <c r="B13" s="23" t="str">
        <f t="shared" si="0"/>
        <v>Freshwater_Drum</v>
      </c>
      <c r="C13" s="23" t="s">
        <v>243</v>
      </c>
      <c r="D13" s="23" t="s">
        <v>244</v>
      </c>
      <c r="E13" s="24">
        <v>8.5000000000000006E-3</v>
      </c>
      <c r="F13" s="24">
        <v>3.12</v>
      </c>
    </row>
    <row r="14" spans="1:6" ht="13.5" x14ac:dyDescent="0.2">
      <c r="A14" s="23" t="s">
        <v>204</v>
      </c>
      <c r="B14" s="23" t="str">
        <f t="shared" si="0"/>
        <v>Largemouth_Bass</v>
      </c>
      <c r="C14" s="29" t="s">
        <v>245</v>
      </c>
      <c r="D14" s="29" t="s">
        <v>246</v>
      </c>
      <c r="E14" s="24">
        <v>5.4000000000000003E-3</v>
      </c>
      <c r="F14" s="24">
        <v>3.23</v>
      </c>
    </row>
    <row r="15" spans="1:6" ht="13.5" x14ac:dyDescent="0.2">
      <c r="A15" s="23" t="s">
        <v>247</v>
      </c>
      <c r="B15" s="23" t="str">
        <f t="shared" si="0"/>
        <v>Spotted_Bass</v>
      </c>
      <c r="C15" s="29" t="s">
        <v>248</v>
      </c>
      <c r="D15" s="29" t="s">
        <v>249</v>
      </c>
      <c r="E15" s="24">
        <v>6.0000000000000001E-3</v>
      </c>
      <c r="F15" s="24">
        <v>3.22</v>
      </c>
    </row>
    <row r="16" spans="1:6" ht="13.5" x14ac:dyDescent="0.2">
      <c r="A16" s="23" t="s">
        <v>202</v>
      </c>
      <c r="B16" s="23" t="str">
        <f t="shared" si="0"/>
        <v>White_Crappie</v>
      </c>
      <c r="C16" s="29" t="s">
        <v>250</v>
      </c>
      <c r="D16" s="29" t="s">
        <v>251</v>
      </c>
      <c r="E16" s="24">
        <v>1.2999999999999999E-2</v>
      </c>
      <c r="F16" s="24">
        <v>2.96</v>
      </c>
    </row>
    <row r="17" spans="1:6" ht="13.5" x14ac:dyDescent="0.2">
      <c r="A17" s="23" t="s">
        <v>216</v>
      </c>
      <c r="B17" s="23" t="str">
        <f t="shared" si="0"/>
        <v>Rock_Bass</v>
      </c>
      <c r="C17" s="29" t="s">
        <v>252</v>
      </c>
      <c r="D17" s="29" t="s">
        <v>253</v>
      </c>
      <c r="E17" s="24">
        <v>1.2500000000000001E-2</v>
      </c>
      <c r="F17" s="24">
        <v>3</v>
      </c>
    </row>
    <row r="18" spans="1:6" ht="13.5" x14ac:dyDescent="0.2">
      <c r="A18" s="23" t="s">
        <v>254</v>
      </c>
      <c r="B18" s="23" t="str">
        <f t="shared" si="0"/>
        <v>Smallmouth_Bass</v>
      </c>
      <c r="C18" s="28" t="s">
        <v>255</v>
      </c>
      <c r="D18" s="28" t="s">
        <v>256</v>
      </c>
      <c r="E18" s="24">
        <v>5.1999999999999998E-3</v>
      </c>
      <c r="F18" s="24">
        <v>3.23</v>
      </c>
    </row>
    <row r="19" spans="1:6" ht="13.5" x14ac:dyDescent="0.2">
      <c r="A19" s="23" t="s">
        <v>200</v>
      </c>
      <c r="B19" s="23" t="str">
        <f t="shared" si="0"/>
        <v>Black_Crappie</v>
      </c>
      <c r="C19" s="28" t="s">
        <v>257</v>
      </c>
      <c r="D19" s="28" t="s">
        <v>258</v>
      </c>
      <c r="E19" s="24">
        <v>9.5999999999999992E-3</v>
      </c>
      <c r="F19" s="24">
        <v>3.1</v>
      </c>
    </row>
    <row r="20" spans="1:6" ht="13.5" x14ac:dyDescent="0.2">
      <c r="A20" s="23" t="s">
        <v>206</v>
      </c>
      <c r="B20" s="23" t="str">
        <f t="shared" si="0"/>
        <v>Pumpkinseed_Sunfish</v>
      </c>
      <c r="C20" s="29" t="s">
        <v>259</v>
      </c>
      <c r="D20" s="29" t="s">
        <v>260</v>
      </c>
      <c r="E20" s="24">
        <v>1.35E-2</v>
      </c>
      <c r="F20" s="24">
        <v>2.94</v>
      </c>
    </row>
    <row r="21" spans="1:6" ht="13.5" x14ac:dyDescent="0.2">
      <c r="A21" s="23" t="s">
        <v>199</v>
      </c>
      <c r="B21" s="23" t="str">
        <f t="shared" si="0"/>
        <v>Green_Sunfish</v>
      </c>
      <c r="C21" s="29" t="s">
        <v>261</v>
      </c>
      <c r="D21" s="29" t="s">
        <v>262</v>
      </c>
      <c r="E21" s="24">
        <v>1.2E-2</v>
      </c>
      <c r="F21" s="24">
        <v>3</v>
      </c>
    </row>
    <row r="22" spans="1:6" ht="13.5" x14ac:dyDescent="0.2">
      <c r="A22" s="23" t="s">
        <v>203</v>
      </c>
      <c r="B22" s="23" t="str">
        <f t="shared" si="0"/>
        <v>Redspotted_Sunfish</v>
      </c>
      <c r="C22" s="29" t="s">
        <v>263</v>
      </c>
      <c r="D22" s="29" t="s">
        <v>264</v>
      </c>
      <c r="E22" s="24">
        <v>1.18E-2</v>
      </c>
      <c r="F22" s="24">
        <v>3.02</v>
      </c>
    </row>
    <row r="23" spans="1:6" ht="13.5" x14ac:dyDescent="0.2">
      <c r="A23" s="23" t="s">
        <v>265</v>
      </c>
      <c r="B23" s="23" t="str">
        <f t="shared" si="0"/>
        <v>Chain_Pickerel</v>
      </c>
      <c r="C23" s="23" t="s">
        <v>266</v>
      </c>
      <c r="D23" s="23" t="s">
        <v>267</v>
      </c>
      <c r="E23" s="24">
        <v>5.7000000000000002E-3</v>
      </c>
      <c r="F23" s="24">
        <v>3.27</v>
      </c>
    </row>
    <row r="24" spans="1:6" ht="13.5" x14ac:dyDescent="0.2">
      <c r="A24" s="23" t="s">
        <v>268</v>
      </c>
      <c r="B24" s="23" t="str">
        <f t="shared" si="0"/>
        <v>Sauger</v>
      </c>
      <c r="C24" s="23" t="s">
        <v>268</v>
      </c>
      <c r="D24" s="23" t="s">
        <v>269</v>
      </c>
      <c r="E24" s="24">
        <v>4.7999999999999996E-3</v>
      </c>
      <c r="F24" s="24">
        <v>3.32</v>
      </c>
    </row>
    <row r="25" spans="1:6" ht="13.5" x14ac:dyDescent="0.2">
      <c r="A25" s="23" t="s">
        <v>212</v>
      </c>
      <c r="B25" s="23" t="str">
        <f t="shared" si="0"/>
        <v>Walleye</v>
      </c>
      <c r="C25" s="23" t="s">
        <v>212</v>
      </c>
      <c r="D25" s="23" t="s">
        <v>270</v>
      </c>
      <c r="E25" s="24">
        <v>5.1000000000000004E-3</v>
      </c>
      <c r="F25" s="24">
        <v>3.27</v>
      </c>
    </row>
    <row r="26" spans="1:6" ht="13.5" x14ac:dyDescent="0.2">
      <c r="A26" s="23" t="s">
        <v>271</v>
      </c>
      <c r="B26" s="23" t="str">
        <f t="shared" si="0"/>
        <v>Rainbow_Trout</v>
      </c>
      <c r="C26" s="23" t="s">
        <v>272</v>
      </c>
      <c r="D26" s="23" t="s">
        <v>273</v>
      </c>
      <c r="E26" s="24">
        <v>0.01</v>
      </c>
      <c r="F26" s="24">
        <v>3</v>
      </c>
    </row>
    <row r="27" spans="1:6" ht="13.5" x14ac:dyDescent="0.2">
      <c r="A27" s="23" t="s">
        <v>274</v>
      </c>
      <c r="B27" s="23" t="str">
        <f t="shared" si="0"/>
        <v>Golden_Trout</v>
      </c>
      <c r="C27" s="23" t="s">
        <v>275</v>
      </c>
      <c r="D27" s="23" t="s">
        <v>276</v>
      </c>
      <c r="E27" s="24">
        <v>9.7999999999999997E-3</v>
      </c>
      <c r="F27" s="24">
        <v>3.02</v>
      </c>
    </row>
    <row r="28" spans="1:6" ht="13.5" x14ac:dyDescent="0.2">
      <c r="A28" s="23" t="s">
        <v>209</v>
      </c>
      <c r="B28" s="23" t="str">
        <f t="shared" si="0"/>
        <v>Bluegill_Sunfish</v>
      </c>
      <c r="C28" s="27" t="s">
        <v>277</v>
      </c>
      <c r="D28" s="23" t="s">
        <v>278</v>
      </c>
      <c r="E28" s="24">
        <v>1.0200000000000001E-2</v>
      </c>
      <c r="F28" s="24">
        <v>3.16</v>
      </c>
    </row>
    <row r="29" spans="1:6" ht="13.5" x14ac:dyDescent="0.2">
      <c r="A29" s="23" t="s">
        <v>279</v>
      </c>
      <c r="B29" s="23" t="str">
        <f t="shared" si="0"/>
        <v>American_Eel</v>
      </c>
      <c r="C29" s="23" t="s">
        <v>280</v>
      </c>
      <c r="D29" s="23" t="s">
        <v>281</v>
      </c>
      <c r="E29" s="24">
        <v>8.9999999999999998E-4</v>
      </c>
      <c r="F29" s="24">
        <v>3.49</v>
      </c>
    </row>
    <row r="30" spans="1:6" ht="13.5" x14ac:dyDescent="0.2">
      <c r="A30" s="23" t="s">
        <v>282</v>
      </c>
      <c r="B30" s="23" t="str">
        <f t="shared" si="0"/>
        <v>Bream</v>
      </c>
      <c r="C30" s="23" t="s">
        <v>282</v>
      </c>
      <c r="D30" s="23" t="s">
        <v>283</v>
      </c>
      <c r="E30" s="24">
        <v>1.2800000000000001E-2</v>
      </c>
      <c r="F30" s="24">
        <v>3.11</v>
      </c>
    </row>
    <row r="31" spans="1:6" ht="13.5" x14ac:dyDescent="0.2">
      <c r="A31" s="23" t="s">
        <v>198</v>
      </c>
      <c r="B31" s="23" t="str">
        <f t="shared" si="0"/>
        <v>Golden_Bream</v>
      </c>
      <c r="C31" s="23" t="s">
        <v>284</v>
      </c>
      <c r="D31" s="23" t="s">
        <v>285</v>
      </c>
      <c r="E31" s="24">
        <v>1.32E-2</v>
      </c>
      <c r="F31" s="24">
        <v>3.09</v>
      </c>
    </row>
    <row r="32" spans="1:6" ht="13.5" x14ac:dyDescent="0.2">
      <c r="A32" s="23" t="s">
        <v>286</v>
      </c>
      <c r="B32" s="23" t="str">
        <f t="shared" si="0"/>
        <v>Longback_Dace</v>
      </c>
      <c r="C32" s="23" t="s">
        <v>287</v>
      </c>
      <c r="D32" s="23" t="s">
        <v>288</v>
      </c>
      <c r="E32" s="24">
        <v>8.0000000000000002E-3</v>
      </c>
      <c r="F32" s="24">
        <v>3.2</v>
      </c>
    </row>
    <row r="33" spans="1:6" ht="13.5" x14ac:dyDescent="0.2">
      <c r="A33" s="23" t="s">
        <v>210</v>
      </c>
      <c r="B33" s="23" t="str">
        <f t="shared" si="0"/>
        <v>White_Channel_Catfish</v>
      </c>
      <c r="C33" s="23" t="s">
        <v>289</v>
      </c>
      <c r="D33" s="23" t="s">
        <v>290</v>
      </c>
      <c r="E33" s="24">
        <v>8.0999999999999996E-3</v>
      </c>
      <c r="F33" s="24">
        <v>3.11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CBF1-F03D-4A19-BAFE-183AF7F06F75}">
  <sheetPr codeName="Sheet6">
    <outlinePr summaryBelow="0" summaryRight="0"/>
  </sheetPr>
  <dimension ref="A1:K39"/>
  <sheetViews>
    <sheetView workbookViewId="0"/>
  </sheetViews>
  <sheetFormatPr defaultColWidth="14" defaultRowHeight="12.75" x14ac:dyDescent="0.2"/>
  <sheetData>
    <row r="1" spans="1:11" x14ac:dyDescent="0.2">
      <c r="A1" s="19" t="s">
        <v>171</v>
      </c>
      <c r="B1" s="18"/>
      <c r="C1" s="18"/>
      <c r="D1" s="18"/>
      <c r="E1" s="18" t="s">
        <v>172</v>
      </c>
      <c r="F1" s="18" t="s">
        <v>172</v>
      </c>
    </row>
    <row r="2" spans="1:11" x14ac:dyDescent="0.2">
      <c r="A2" s="18" t="s">
        <v>159</v>
      </c>
      <c r="B2" s="18" t="s">
        <v>178</v>
      </c>
      <c r="C2" s="18" t="s">
        <v>179</v>
      </c>
      <c r="D2" s="18" t="s">
        <v>180</v>
      </c>
      <c r="E2" s="18" t="s">
        <v>181</v>
      </c>
      <c r="F2" s="18" t="s">
        <v>182</v>
      </c>
    </row>
    <row r="3" spans="1:11" x14ac:dyDescent="0.2">
      <c r="A3" s="21"/>
      <c r="B3" s="21"/>
      <c r="C3" s="21"/>
      <c r="D3" s="21"/>
      <c r="E3" s="21"/>
      <c r="F3" s="21"/>
    </row>
    <row r="4" spans="1:11" ht="13.5" x14ac:dyDescent="0.2">
      <c r="A4" s="2">
        <f>鱼单价工具!A4</f>
        <v>3</v>
      </c>
      <c r="B4" s="5" t="str">
        <f>鱼单价工具!B4</f>
        <v>丁鱥</v>
      </c>
      <c r="C4" s="16" t="str">
        <f>鱼单价工具!C4</f>
        <v>Tench</v>
      </c>
      <c r="D4" s="16" t="str">
        <f>鱼单价工具!D4</f>
        <v>_Common</v>
      </c>
      <c r="E4" s="30">
        <f>鱼单价工具!F4</f>
        <v>28</v>
      </c>
      <c r="F4" s="30">
        <f>鱼单价工具!G4</f>
        <v>46</v>
      </c>
      <c r="G4" s="16"/>
      <c r="H4" s="16"/>
      <c r="I4" s="16"/>
      <c r="J4" s="16"/>
      <c r="K4" s="16"/>
    </row>
    <row r="5" spans="1:11" ht="13.5" x14ac:dyDescent="0.2">
      <c r="A5" s="2">
        <f>鱼单价工具!A5</f>
        <v>3</v>
      </c>
      <c r="B5" s="5" t="str">
        <f>鱼单价工具!B5</f>
        <v>丁鱥</v>
      </c>
      <c r="C5" s="16" t="str">
        <f>鱼单价工具!C5</f>
        <v>Tench</v>
      </c>
      <c r="D5" s="16" t="str">
        <f>鱼单价工具!D5</f>
        <v>_Trophy</v>
      </c>
      <c r="E5" s="30">
        <f>鱼单价工具!F5</f>
        <v>46</v>
      </c>
      <c r="F5" s="30">
        <f>鱼单价工具!G5</f>
        <v>60</v>
      </c>
      <c r="G5" s="16"/>
      <c r="H5" s="16"/>
      <c r="I5" s="16"/>
      <c r="J5" s="16"/>
      <c r="K5" s="16"/>
    </row>
    <row r="6" spans="1:11" ht="13.5" x14ac:dyDescent="0.2">
      <c r="A6" s="2">
        <f>鱼单价工具!A6</f>
        <v>3</v>
      </c>
      <c r="B6" s="5" t="str">
        <f>鱼单价工具!B6</f>
        <v>丁鱥</v>
      </c>
      <c r="C6" s="16" t="str">
        <f>鱼单价工具!C6</f>
        <v>Tench</v>
      </c>
      <c r="D6" s="16" t="str">
        <f>鱼单价工具!D6</f>
        <v>_Unique</v>
      </c>
      <c r="E6" s="30">
        <f>鱼单价工具!F6</f>
        <v>60</v>
      </c>
      <c r="F6" s="30">
        <f>鱼单价工具!G6</f>
        <v>70</v>
      </c>
      <c r="G6" s="16"/>
      <c r="H6" s="16"/>
      <c r="I6" s="16"/>
      <c r="J6" s="16"/>
      <c r="K6" s="16"/>
    </row>
    <row r="7" spans="1:11" ht="13.5" x14ac:dyDescent="0.2">
      <c r="A7" s="2">
        <f>鱼单价工具!A7</f>
        <v>3</v>
      </c>
      <c r="B7" s="5" t="str">
        <f>鱼单价工具!B7</f>
        <v>丁鱥</v>
      </c>
      <c r="C7" s="16" t="str">
        <f>鱼单价工具!C7</f>
        <v>Tench</v>
      </c>
      <c r="D7" s="16" t="str">
        <f>鱼单价工具!D7</f>
        <v>_Apex</v>
      </c>
      <c r="E7" s="30">
        <f>鱼单价工具!F7</f>
        <v>70</v>
      </c>
      <c r="F7" s="30">
        <f>鱼单价工具!G7</f>
        <v>77</v>
      </c>
      <c r="G7" s="16"/>
      <c r="H7" s="16"/>
      <c r="I7" s="16"/>
      <c r="J7" s="16"/>
      <c r="K7" s="16"/>
    </row>
    <row r="8" spans="1:11" ht="13.5" x14ac:dyDescent="0.2">
      <c r="A8" s="2">
        <f>鱼单价工具!A8</f>
        <v>4</v>
      </c>
      <c r="B8" s="5" t="str">
        <f>鱼单价工具!B8</f>
        <v>金体美鳊</v>
      </c>
      <c r="C8" s="16" t="str">
        <f>鱼单价工具!C8</f>
        <v>Golden_Bream</v>
      </c>
      <c r="D8" s="16" t="str">
        <f>鱼单价工具!D8</f>
        <v>_Common</v>
      </c>
      <c r="E8" s="30">
        <f>鱼单价工具!F8</f>
        <v>12</v>
      </c>
      <c r="F8" s="30">
        <f>鱼单价工具!G8</f>
        <v>20</v>
      </c>
      <c r="G8" s="16"/>
      <c r="H8" s="16"/>
      <c r="I8" s="16"/>
      <c r="J8" s="16"/>
      <c r="K8" s="16"/>
    </row>
    <row r="9" spans="1:11" ht="13.5" x14ac:dyDescent="0.2">
      <c r="A9" s="2">
        <f>鱼单价工具!A9</f>
        <v>4</v>
      </c>
      <c r="B9" s="5" t="str">
        <f>鱼单价工具!B9</f>
        <v>金体美鳊</v>
      </c>
      <c r="C9" s="16" t="str">
        <f>鱼单价工具!C9</f>
        <v>Golden_Bream</v>
      </c>
      <c r="D9" s="16" t="str">
        <f>鱼单价工具!D9</f>
        <v>_Trophy</v>
      </c>
      <c r="E9" s="30">
        <f>鱼单价工具!F9</f>
        <v>20</v>
      </c>
      <c r="F9" s="30">
        <f>鱼单价工具!G9</f>
        <v>26</v>
      </c>
      <c r="G9" s="16"/>
      <c r="H9" s="16"/>
      <c r="I9" s="16"/>
      <c r="J9" s="16"/>
      <c r="K9" s="16"/>
    </row>
    <row r="10" spans="1:11" ht="13.5" x14ac:dyDescent="0.2">
      <c r="A10" s="2">
        <f>鱼单价工具!A10</f>
        <v>4</v>
      </c>
      <c r="B10" s="5" t="str">
        <f>鱼单价工具!B10</f>
        <v>金体美鳊</v>
      </c>
      <c r="C10" s="16" t="str">
        <f>鱼单价工具!C10</f>
        <v>Golden_Bream</v>
      </c>
      <c r="D10" s="16" t="str">
        <f>鱼单价工具!D10</f>
        <v>_Unique</v>
      </c>
      <c r="E10" s="30">
        <f>鱼单价工具!F10</f>
        <v>26</v>
      </c>
      <c r="F10" s="30">
        <f>鱼单价工具!G10</f>
        <v>30</v>
      </c>
      <c r="G10" s="16"/>
      <c r="H10" s="16"/>
      <c r="I10" s="16"/>
      <c r="J10" s="16"/>
      <c r="K10" s="16"/>
    </row>
    <row r="11" spans="1:11" ht="13.5" x14ac:dyDescent="0.2">
      <c r="A11" s="2">
        <f>鱼单价工具!A11</f>
        <v>4</v>
      </c>
      <c r="B11" s="5" t="str">
        <f>鱼单价工具!B11</f>
        <v>金体美鳊</v>
      </c>
      <c r="C11" s="16" t="str">
        <f>鱼单价工具!C11</f>
        <v>Golden_Bream</v>
      </c>
      <c r="D11" s="16" t="str">
        <f>鱼单价工具!D11</f>
        <v>_Apex</v>
      </c>
      <c r="E11" s="30">
        <f>鱼单价工具!F11</f>
        <v>30</v>
      </c>
      <c r="F11" s="30">
        <f>鱼单价工具!G11</f>
        <v>33</v>
      </c>
      <c r="G11" s="16"/>
      <c r="H11" s="16"/>
      <c r="I11" s="16"/>
      <c r="J11" s="16"/>
      <c r="K11" s="16"/>
    </row>
    <row r="12" spans="1:11" ht="13.5" x14ac:dyDescent="0.2">
      <c r="A12" s="2">
        <f>鱼单价工具!A12</f>
        <v>3</v>
      </c>
      <c r="B12" s="5" t="str">
        <f>鱼单价工具!B12</f>
        <v>绿太阳鱼</v>
      </c>
      <c r="C12" s="16" t="str">
        <f>鱼单价工具!C12</f>
        <v>Green_Sunfish</v>
      </c>
      <c r="D12" s="16" t="str">
        <f>鱼单价工具!D12</f>
        <v>_Common</v>
      </c>
      <c r="E12" s="30">
        <f>鱼单价工具!F12</f>
        <v>12</v>
      </c>
      <c r="F12" s="30">
        <f>鱼单价工具!G12</f>
        <v>20</v>
      </c>
      <c r="G12" s="16"/>
      <c r="H12" s="16"/>
      <c r="I12" s="16"/>
      <c r="J12" s="16"/>
      <c r="K12" s="16"/>
    </row>
    <row r="13" spans="1:11" ht="13.5" x14ac:dyDescent="0.2">
      <c r="A13" s="2">
        <f>鱼单价工具!A13</f>
        <v>3</v>
      </c>
      <c r="B13" s="5" t="str">
        <f>鱼单价工具!B13</f>
        <v>绿太阳鱼</v>
      </c>
      <c r="C13" s="16" t="str">
        <f>鱼单价工具!C13</f>
        <v>Green_Sunfish</v>
      </c>
      <c r="D13" s="16" t="str">
        <f>鱼单价工具!D13</f>
        <v>_Trophy</v>
      </c>
      <c r="E13" s="30">
        <f>鱼单价工具!F13</f>
        <v>20</v>
      </c>
      <c r="F13" s="30">
        <f>鱼单价工具!G13</f>
        <v>26</v>
      </c>
      <c r="G13" s="16"/>
      <c r="H13" s="16"/>
      <c r="I13" s="16"/>
      <c r="J13" s="16"/>
      <c r="K13" s="16"/>
    </row>
    <row r="14" spans="1:11" ht="13.5" x14ac:dyDescent="0.2">
      <c r="A14" s="2">
        <f>鱼单价工具!A14</f>
        <v>3</v>
      </c>
      <c r="B14" s="5" t="str">
        <f>鱼单价工具!B14</f>
        <v>绿太阳鱼</v>
      </c>
      <c r="C14" s="16" t="str">
        <f>鱼单价工具!C14</f>
        <v>Green_Sunfish</v>
      </c>
      <c r="D14" s="16" t="str">
        <f>鱼单价工具!D14</f>
        <v>_Unique</v>
      </c>
      <c r="E14" s="30">
        <f>鱼单价工具!F14</f>
        <v>26</v>
      </c>
      <c r="F14" s="30">
        <f>鱼单价工具!G14</f>
        <v>31</v>
      </c>
      <c r="G14" s="16"/>
      <c r="H14" s="16"/>
      <c r="I14" s="16"/>
      <c r="J14" s="16"/>
      <c r="K14" s="16"/>
    </row>
    <row r="15" spans="1:11" ht="13.5" x14ac:dyDescent="0.2">
      <c r="A15" s="2">
        <f>鱼单价工具!A15</f>
        <v>2</v>
      </c>
      <c r="B15" s="5" t="str">
        <f>鱼单价工具!B15</f>
        <v>黑斑刺盖太阳鱼</v>
      </c>
      <c r="C15" s="16" t="str">
        <f>鱼单价工具!C15</f>
        <v>Black_Crappie</v>
      </c>
      <c r="D15" s="16" t="str">
        <f>鱼单价工具!D15</f>
        <v>_Young</v>
      </c>
      <c r="E15" s="30">
        <f>鱼单价工具!F15</f>
        <v>12</v>
      </c>
      <c r="F15" s="30">
        <f>鱼单价工具!G15</f>
        <v>20</v>
      </c>
      <c r="G15" s="16"/>
      <c r="H15" s="16"/>
      <c r="I15" s="16"/>
      <c r="J15" s="16"/>
      <c r="K15" s="16"/>
    </row>
    <row r="16" spans="1:11" ht="13.5" x14ac:dyDescent="0.2">
      <c r="A16" s="2">
        <f>鱼单价工具!A16</f>
        <v>2</v>
      </c>
      <c r="B16" s="5" t="str">
        <f>鱼单价工具!B16</f>
        <v>黑斑刺盖太阳鱼</v>
      </c>
      <c r="C16" s="16" t="str">
        <f>鱼单价工具!C16</f>
        <v>Black_Crappie</v>
      </c>
      <c r="D16" s="16" t="str">
        <f>鱼单价工具!D16</f>
        <v>_Common</v>
      </c>
      <c r="E16" s="30">
        <f>鱼单价工具!F16</f>
        <v>20</v>
      </c>
      <c r="F16" s="30">
        <f>鱼单价工具!G16</f>
        <v>32</v>
      </c>
      <c r="G16" s="16"/>
      <c r="H16" s="16"/>
      <c r="I16" s="16"/>
      <c r="J16" s="16"/>
      <c r="K16" s="16"/>
    </row>
    <row r="17" spans="1:11" ht="13.5" x14ac:dyDescent="0.2">
      <c r="A17" s="2">
        <f>鱼单价工具!A17</f>
        <v>2</v>
      </c>
      <c r="B17" s="5" t="str">
        <f>鱼单价工具!B17</f>
        <v>白斑刺盖太阳鱼</v>
      </c>
      <c r="C17" s="16" t="str">
        <f>鱼单价工具!C17</f>
        <v>White_Crappie</v>
      </c>
      <c r="D17" s="16" t="str">
        <f>鱼单价工具!D17</f>
        <v>_Young</v>
      </c>
      <c r="E17" s="30">
        <f>鱼单价工具!F17</f>
        <v>13</v>
      </c>
      <c r="F17" s="30">
        <f>鱼单价工具!G17</f>
        <v>21</v>
      </c>
      <c r="G17" s="16"/>
      <c r="H17" s="16"/>
      <c r="I17" s="16"/>
      <c r="J17" s="16"/>
      <c r="K17" s="16"/>
    </row>
    <row r="18" spans="1:11" ht="13.5" x14ac:dyDescent="0.2">
      <c r="A18" s="2">
        <f>鱼单价工具!A18</f>
        <v>2</v>
      </c>
      <c r="B18" s="5" t="str">
        <f>鱼单价工具!B18</f>
        <v>白斑刺盖太阳鱼</v>
      </c>
      <c r="C18" s="16" t="str">
        <f>鱼单价工具!C18</f>
        <v>White_Crappie</v>
      </c>
      <c r="D18" s="16" t="str">
        <f>鱼单价工具!D18</f>
        <v>_Common</v>
      </c>
      <c r="E18" s="30">
        <f>鱼单价工具!F18</f>
        <v>21</v>
      </c>
      <c r="F18" s="30">
        <f>鱼单价工具!G18</f>
        <v>34</v>
      </c>
      <c r="G18" s="16"/>
      <c r="H18" s="16"/>
      <c r="I18" s="16"/>
      <c r="J18" s="16"/>
      <c r="K18" s="16"/>
    </row>
    <row r="19" spans="1:11" ht="13.5" x14ac:dyDescent="0.2">
      <c r="A19" s="2">
        <f>鱼单价工具!A19</f>
        <v>2</v>
      </c>
      <c r="B19" s="5" t="str">
        <f>鱼单价工具!B19</f>
        <v>红斑太阳鱼</v>
      </c>
      <c r="C19" s="16" t="str">
        <f>鱼单价工具!C19</f>
        <v>Redspotted_Sunfish</v>
      </c>
      <c r="D19" s="16" t="str">
        <f>鱼单价工具!D19</f>
        <v>_Young</v>
      </c>
      <c r="E19" s="30">
        <f>鱼单价工具!F19</f>
        <v>10</v>
      </c>
      <c r="F19" s="30">
        <f>鱼单价工具!G19</f>
        <v>12</v>
      </c>
      <c r="G19" s="16"/>
      <c r="H19" s="16"/>
      <c r="I19" s="16"/>
      <c r="J19" s="16"/>
      <c r="K19" s="16"/>
    </row>
    <row r="20" spans="1:11" ht="13.5" x14ac:dyDescent="0.2">
      <c r="A20" s="2">
        <f>鱼单价工具!A20</f>
        <v>2</v>
      </c>
      <c r="B20" s="5" t="str">
        <f>鱼单价工具!B20</f>
        <v>红斑太阳鱼</v>
      </c>
      <c r="C20" s="16" t="str">
        <f>鱼单价工具!C20</f>
        <v>Redspotted_Sunfish</v>
      </c>
      <c r="D20" s="16" t="str">
        <f>鱼单价工具!D20</f>
        <v>_Common</v>
      </c>
      <c r="E20" s="30">
        <f>鱼单价工具!F20</f>
        <v>12</v>
      </c>
      <c r="F20" s="30">
        <f>鱼单价工具!G20</f>
        <v>15</v>
      </c>
      <c r="G20" s="16"/>
      <c r="H20" s="16"/>
      <c r="I20" s="16"/>
      <c r="J20" s="16"/>
      <c r="K20" s="16"/>
    </row>
    <row r="21" spans="1:11" ht="13.5" x14ac:dyDescent="0.2">
      <c r="A21" s="2">
        <f>鱼单价工具!A21</f>
        <v>2</v>
      </c>
      <c r="B21" s="5" t="str">
        <f>鱼单价工具!B21</f>
        <v>大口黑鲈</v>
      </c>
      <c r="C21" s="16" t="str">
        <f>鱼单价工具!C21</f>
        <v>Largemouth_Bass</v>
      </c>
      <c r="D21" s="16" t="str">
        <f>鱼单价工具!D21</f>
        <v>_Young</v>
      </c>
      <c r="E21" s="30">
        <f>鱼单价工具!F21</f>
        <v>19</v>
      </c>
      <c r="F21" s="30">
        <f>鱼单价工具!G21</f>
        <v>30</v>
      </c>
      <c r="G21" s="16"/>
      <c r="H21" s="16"/>
      <c r="I21" s="16"/>
      <c r="J21" s="16"/>
      <c r="K21" s="16"/>
    </row>
    <row r="22" spans="1:11" ht="13.5" x14ac:dyDescent="0.2">
      <c r="A22" s="2">
        <f>鱼单价工具!A22</f>
        <v>2</v>
      </c>
      <c r="B22" s="5" t="str">
        <f>鱼单价工具!B22</f>
        <v>大口黑鲈</v>
      </c>
      <c r="C22" s="16" t="str">
        <f>鱼单价工具!C22</f>
        <v>Largemouth_Bass</v>
      </c>
      <c r="D22" s="16" t="str">
        <f>鱼单价工具!D22</f>
        <v>_Common</v>
      </c>
      <c r="E22" s="30">
        <f>鱼单价工具!F22</f>
        <v>30</v>
      </c>
      <c r="F22" s="30">
        <f>鱼单价工具!G22</f>
        <v>49</v>
      </c>
      <c r="G22" s="16"/>
      <c r="H22" s="16"/>
      <c r="I22" s="16"/>
      <c r="J22" s="16"/>
      <c r="K22" s="16"/>
    </row>
    <row r="23" spans="1:11" ht="13.5" x14ac:dyDescent="0.2">
      <c r="A23" s="2">
        <f>鱼单价工具!A23</f>
        <v>2</v>
      </c>
      <c r="B23" s="5" t="str">
        <f>鱼单价工具!B23</f>
        <v>斑点叉尾鮰</v>
      </c>
      <c r="C23" s="16" t="str">
        <f>鱼单价工具!C23</f>
        <v>Channel_Catfish</v>
      </c>
      <c r="D23" s="16" t="str">
        <f>鱼单价工具!D23</f>
        <v>_Young</v>
      </c>
      <c r="E23" s="30">
        <f>鱼单价工具!F23</f>
        <v>33</v>
      </c>
      <c r="F23" s="30">
        <f>鱼单价工具!G23</f>
        <v>53</v>
      </c>
      <c r="G23" s="16"/>
      <c r="H23" s="16"/>
      <c r="I23" s="16"/>
      <c r="J23" s="16"/>
      <c r="K23" s="16"/>
    </row>
    <row r="24" spans="1:11" ht="13.5" x14ac:dyDescent="0.2">
      <c r="A24" s="2">
        <f>鱼单价工具!A24</f>
        <v>2</v>
      </c>
      <c r="B24" s="5" t="str">
        <f>鱼单价工具!B24</f>
        <v>斑点叉尾鮰</v>
      </c>
      <c r="C24" s="16" t="str">
        <f>鱼单价工具!C24</f>
        <v>Channel_Catfish</v>
      </c>
      <c r="D24" s="16" t="str">
        <f>鱼单价工具!D24</f>
        <v>_Common</v>
      </c>
      <c r="E24" s="30">
        <f>鱼单价工具!F24</f>
        <v>53</v>
      </c>
      <c r="F24" s="30">
        <f>鱼单价工具!G24</f>
        <v>86</v>
      </c>
      <c r="G24" s="16"/>
      <c r="H24" s="16"/>
      <c r="I24" s="16"/>
      <c r="J24" s="16"/>
      <c r="K24" s="16"/>
    </row>
    <row r="25" spans="1:11" ht="13.5" x14ac:dyDescent="0.2">
      <c r="A25" s="2">
        <f>鱼单价工具!A25</f>
        <v>1</v>
      </c>
      <c r="B25" s="5" t="str">
        <f>鱼单价工具!B25</f>
        <v>驼背太阳鱼</v>
      </c>
      <c r="C25" s="16" t="str">
        <f>鱼单价工具!C25</f>
        <v>Pumpkinseed_Sunfish</v>
      </c>
      <c r="D25" s="16" t="str">
        <f>鱼单价工具!D25</f>
        <v>_Young</v>
      </c>
      <c r="E25" s="30">
        <f>鱼单价工具!F25</f>
        <v>10</v>
      </c>
      <c r="F25" s="30">
        <f>鱼单价工具!G25</f>
        <v>16</v>
      </c>
      <c r="G25" s="16"/>
      <c r="H25" s="16"/>
      <c r="I25" s="16"/>
      <c r="J25" s="16"/>
      <c r="K25" s="16"/>
    </row>
    <row r="26" spans="1:11" ht="13.5" x14ac:dyDescent="0.2">
      <c r="A26" s="2">
        <f>鱼单价工具!A26</f>
        <v>1</v>
      </c>
      <c r="B26" s="5" t="str">
        <f>鱼单价工具!B26</f>
        <v>驼背太阳鱼</v>
      </c>
      <c r="C26" s="16" t="str">
        <f>鱼单价工具!C26</f>
        <v>Pumpkinseed_Sunfish</v>
      </c>
      <c r="D26" s="16" t="str">
        <f>鱼单价工具!D26</f>
        <v>_Common</v>
      </c>
      <c r="E26" s="30">
        <f>鱼单价工具!F26</f>
        <v>16</v>
      </c>
      <c r="F26" s="30">
        <f>鱼单价工具!G26</f>
        <v>25</v>
      </c>
      <c r="G26" s="16"/>
      <c r="H26" s="16"/>
      <c r="I26" s="16"/>
      <c r="J26" s="16"/>
      <c r="K26" s="16"/>
    </row>
    <row r="27" spans="1:11" ht="13.5" x14ac:dyDescent="0.2">
      <c r="A27" s="2">
        <f>鱼单价工具!A27</f>
        <v>3</v>
      </c>
      <c r="B27" s="5" t="str">
        <f>鱼单价工具!B27</f>
        <v>水牛鱼</v>
      </c>
      <c r="C27" s="16" t="str">
        <f>鱼单价工具!C27</f>
        <v>Buffalofish</v>
      </c>
      <c r="D27" s="16" t="str">
        <f>鱼单价工具!D27</f>
        <v>_Young</v>
      </c>
      <c r="E27" s="30">
        <f>鱼单价工具!F27</f>
        <v>30</v>
      </c>
      <c r="F27" s="30">
        <f>鱼单价工具!G27</f>
        <v>48</v>
      </c>
      <c r="G27" s="16"/>
      <c r="H27" s="16"/>
      <c r="I27" s="16"/>
      <c r="J27" s="16"/>
      <c r="K27" s="16"/>
    </row>
    <row r="28" spans="1:11" ht="13.5" x14ac:dyDescent="0.2">
      <c r="A28" s="2">
        <f>鱼单价工具!A28</f>
        <v>3</v>
      </c>
      <c r="B28" s="5" t="str">
        <f>鱼单价工具!B28</f>
        <v>水牛鱼</v>
      </c>
      <c r="C28" s="16" t="str">
        <f>鱼单价工具!C28</f>
        <v>Buffalofish</v>
      </c>
      <c r="D28" s="16" t="str">
        <f>鱼单价工具!D28</f>
        <v>_Common</v>
      </c>
      <c r="E28" s="30">
        <f>鱼单价工具!F28</f>
        <v>48</v>
      </c>
      <c r="F28" s="30">
        <f>鱼单价工具!G28</f>
        <v>78</v>
      </c>
      <c r="G28" s="16"/>
      <c r="H28" s="16"/>
      <c r="I28" s="16"/>
      <c r="J28" s="16"/>
      <c r="K28" s="16"/>
    </row>
    <row r="29" spans="1:11" ht="13.5" x14ac:dyDescent="0.2">
      <c r="A29" s="2">
        <f>鱼单价工具!A29</f>
        <v>1</v>
      </c>
      <c r="B29" s="5" t="str">
        <f>鱼单价工具!B29</f>
        <v>小冠太阳鱼</v>
      </c>
      <c r="C29" s="16" t="str">
        <f>鱼单价工具!C29</f>
        <v>Redear_Sunfish</v>
      </c>
      <c r="D29" s="16" t="str">
        <f>鱼单价工具!D29</f>
        <v>_Young</v>
      </c>
      <c r="E29" s="30">
        <f>鱼单价工具!F29</f>
        <v>10</v>
      </c>
      <c r="F29" s="30">
        <f>鱼单价工具!G29</f>
        <v>16</v>
      </c>
      <c r="G29" s="16"/>
      <c r="H29" s="16"/>
      <c r="I29" s="16"/>
      <c r="J29" s="16"/>
      <c r="K29" s="16"/>
    </row>
    <row r="30" spans="1:11" ht="13.5" x14ac:dyDescent="0.2">
      <c r="A30" s="2">
        <f>鱼单价工具!A30</f>
        <v>1</v>
      </c>
      <c r="B30" s="5" t="str">
        <f>鱼单价工具!B30</f>
        <v>小冠太阳鱼</v>
      </c>
      <c r="C30" s="16" t="str">
        <f>鱼单价工具!C30</f>
        <v>Redear_Sunfish</v>
      </c>
      <c r="D30" s="16" t="str">
        <f>鱼单价工具!D30</f>
        <v>_Common</v>
      </c>
      <c r="E30" s="30">
        <f>鱼单价工具!F30</f>
        <v>16</v>
      </c>
      <c r="F30" s="30">
        <f>鱼单价工具!G30</f>
        <v>26</v>
      </c>
      <c r="G30" s="16"/>
      <c r="H30" s="16"/>
      <c r="I30" s="16"/>
      <c r="J30" s="16"/>
      <c r="K30" s="16"/>
    </row>
    <row r="31" spans="1:11" ht="13.5" x14ac:dyDescent="0.2">
      <c r="A31" s="2">
        <f>鱼单价工具!A31</f>
        <v>1</v>
      </c>
      <c r="B31" s="5" t="str">
        <f>鱼单价工具!B31</f>
        <v>蓝鳃太阳鱼</v>
      </c>
      <c r="C31" s="16" t="str">
        <f>鱼单价工具!C31</f>
        <v>Bluegill_Sunfish</v>
      </c>
      <c r="D31" s="16" t="str">
        <f>鱼单价工具!D31</f>
        <v>_Young</v>
      </c>
      <c r="E31" s="30">
        <f>鱼单价工具!F31</f>
        <v>10</v>
      </c>
      <c r="F31" s="30">
        <f>鱼单价工具!G31</f>
        <v>16</v>
      </c>
      <c r="G31" s="16"/>
      <c r="H31" s="16"/>
      <c r="I31" s="16"/>
      <c r="J31" s="16"/>
      <c r="K31" s="16"/>
    </row>
    <row r="32" spans="1:11" ht="13.5" x14ac:dyDescent="0.2">
      <c r="A32" s="2">
        <f>鱼单价工具!A32</f>
        <v>1</v>
      </c>
      <c r="B32" s="5" t="str">
        <f>鱼单价工具!B32</f>
        <v>蓝鳃太阳鱼</v>
      </c>
      <c r="C32" s="16" t="str">
        <f>鱼单价工具!C32</f>
        <v>Bluegill_Sunfish</v>
      </c>
      <c r="D32" s="16" t="str">
        <f>鱼单价工具!D32</f>
        <v>_Common</v>
      </c>
      <c r="E32" s="30">
        <f>鱼单价工具!F32</f>
        <v>16</v>
      </c>
      <c r="F32" s="30">
        <f>鱼单价工具!G32</f>
        <v>27</v>
      </c>
      <c r="G32" s="16"/>
      <c r="H32" s="16"/>
      <c r="I32" s="16"/>
      <c r="J32" s="16"/>
      <c r="K32" s="16"/>
    </row>
    <row r="33" spans="1:11" ht="13.5" x14ac:dyDescent="0.2">
      <c r="A33" s="2">
        <f>鱼单价工具!A33</f>
        <v>5</v>
      </c>
      <c r="B33" s="5" t="str">
        <f>鱼单价工具!B33</f>
        <v>白化叉尾鮰</v>
      </c>
      <c r="C33" s="16" t="str">
        <f>鱼单价工具!C33</f>
        <v>White_Channel_Catfish</v>
      </c>
      <c r="D33" s="16" t="str">
        <f>鱼单价工具!D33</f>
        <v>_Common</v>
      </c>
      <c r="E33" s="30">
        <f>鱼单价工具!F33</f>
        <v>53</v>
      </c>
      <c r="F33" s="30">
        <f>鱼单价工具!G33</f>
        <v>86</v>
      </c>
      <c r="G33" s="16"/>
      <c r="H33" s="16"/>
      <c r="I33" s="16"/>
      <c r="J33" s="16"/>
      <c r="K33" s="16"/>
    </row>
    <row r="34" spans="1:11" ht="13.5" x14ac:dyDescent="0.2">
      <c r="A34" s="2">
        <f>鱼单价工具!A34</f>
        <v>5</v>
      </c>
      <c r="B34" s="5" t="str">
        <f>鱼单价工具!B34</f>
        <v>白化叉尾鮰</v>
      </c>
      <c r="C34" s="16" t="str">
        <f>鱼单价工具!C34</f>
        <v>White_Channel_Catfish</v>
      </c>
      <c r="D34" s="16" t="str">
        <f>鱼单价工具!D34</f>
        <v>_Trophy</v>
      </c>
      <c r="E34" s="30">
        <f>鱼单价工具!F34</f>
        <v>86</v>
      </c>
      <c r="F34" s="30">
        <f>鱼单价工具!G34</f>
        <v>112</v>
      </c>
      <c r="G34" s="16"/>
      <c r="H34" s="16"/>
      <c r="I34" s="16"/>
      <c r="J34" s="16"/>
      <c r="K34" s="16"/>
    </row>
    <row r="35" spans="1:11" ht="13.5" x14ac:dyDescent="0.2">
      <c r="A35" s="2">
        <f>鱼单价工具!A35</f>
        <v>5</v>
      </c>
      <c r="B35" s="5" t="str">
        <f>鱼单价工具!B35</f>
        <v>白化叉尾鮰</v>
      </c>
      <c r="C35" s="16" t="str">
        <f>鱼单价工具!C35</f>
        <v>White_Channel_Catfish</v>
      </c>
      <c r="D35" s="16" t="str">
        <f>鱼单价工具!D35</f>
        <v>_Unique</v>
      </c>
      <c r="E35" s="30">
        <f>鱼单价工具!F35</f>
        <v>112</v>
      </c>
      <c r="F35" s="30">
        <f>鱼单价工具!G35</f>
        <v>132</v>
      </c>
      <c r="G35" s="16"/>
      <c r="H35" s="16"/>
      <c r="I35" s="16"/>
      <c r="J35" s="16"/>
      <c r="K35" s="16"/>
    </row>
    <row r="36" spans="1:11" ht="13.5" x14ac:dyDescent="0.2">
      <c r="A36" s="2">
        <f>鱼单价工具!A36</f>
        <v>5</v>
      </c>
      <c r="B36" s="5" t="str">
        <f>鱼单价工具!B36</f>
        <v>白化叉尾鮰</v>
      </c>
      <c r="C36" s="16" t="str">
        <f>鱼单价工具!C36</f>
        <v>White_Channel_Catfish</v>
      </c>
      <c r="D36" s="16" t="str">
        <f>鱼单价工具!D36</f>
        <v>_Apex</v>
      </c>
      <c r="E36" s="30">
        <f>鱼单价工具!F36</f>
        <v>132</v>
      </c>
      <c r="F36" s="30">
        <f>鱼单价工具!G36</f>
        <v>145</v>
      </c>
      <c r="G36" s="16"/>
      <c r="H36" s="16"/>
      <c r="I36" s="16"/>
      <c r="J36" s="16"/>
      <c r="K36" s="16"/>
    </row>
    <row r="37" spans="1:11" ht="13.5" x14ac:dyDescent="0.2">
      <c r="A37" s="2">
        <f>鱼单价工具!A37</f>
        <v>5</v>
      </c>
      <c r="B37" s="5" t="str">
        <f>鱼单价工具!B37</f>
        <v>美洲条纹狼鲈</v>
      </c>
      <c r="C37" s="16" t="str">
        <f>鱼单价工具!C37</f>
        <v>Striped_Bass</v>
      </c>
      <c r="D37" s="16" t="str">
        <f>鱼单价工具!D37</f>
        <v>_Common</v>
      </c>
      <c r="E37" s="30">
        <f>鱼单价工具!F37</f>
        <v>40</v>
      </c>
      <c r="F37" s="30">
        <f>鱼单价工具!G37</f>
        <v>65</v>
      </c>
      <c r="G37" s="16"/>
      <c r="H37" s="16"/>
      <c r="I37" s="16"/>
      <c r="J37" s="16"/>
      <c r="K37" s="16"/>
    </row>
    <row r="38" spans="1:11" ht="13.5" x14ac:dyDescent="0.2">
      <c r="A38" s="2">
        <f>鱼单价工具!A38</f>
        <v>5</v>
      </c>
      <c r="B38" s="5" t="str">
        <f>鱼单价工具!B38</f>
        <v>美洲条纹狼鲈</v>
      </c>
      <c r="C38" s="16" t="str">
        <f>鱼单价工具!C38</f>
        <v>Striped_Bass</v>
      </c>
      <c r="D38" s="16" t="str">
        <f>鱼单价工具!D38</f>
        <v>_Trophy</v>
      </c>
      <c r="E38" s="30">
        <f>鱼单价工具!F38</f>
        <v>65</v>
      </c>
      <c r="F38" s="30">
        <f>鱼单价工具!G38</f>
        <v>85</v>
      </c>
      <c r="G38" s="16"/>
      <c r="H38" s="16"/>
      <c r="I38" s="16"/>
      <c r="J38" s="16"/>
      <c r="K38" s="16"/>
    </row>
    <row r="39" spans="1:11" ht="13.5" x14ac:dyDescent="0.2">
      <c r="A39" s="2">
        <f>鱼单价工具!A39</f>
        <v>5</v>
      </c>
      <c r="B39" s="5" t="str">
        <f>鱼单价工具!B39</f>
        <v>美洲条纹狼鲈</v>
      </c>
      <c r="C39" s="16" t="str">
        <f>鱼单价工具!C39</f>
        <v>Striped_Bass</v>
      </c>
      <c r="D39" s="16" t="str">
        <f>鱼单价工具!D39</f>
        <v>_Unique</v>
      </c>
      <c r="E39" s="30">
        <f>鱼单价工具!F39</f>
        <v>85</v>
      </c>
      <c r="F39" s="30">
        <f>鱼单价工具!G39</f>
        <v>100</v>
      </c>
      <c r="G39" s="16"/>
      <c r="H39" s="16"/>
      <c r="I39" s="16"/>
      <c r="J39" s="16"/>
      <c r="K39" s="16"/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B0F0-D47B-48FA-8EF9-2DDB612BF57A}">
  <sheetPr codeName="Sheet7">
    <outlinePr summaryBelow="0" summaryRight="0"/>
  </sheetPr>
  <dimension ref="A1:D9"/>
  <sheetViews>
    <sheetView workbookViewId="0"/>
  </sheetViews>
  <sheetFormatPr defaultColWidth="14" defaultRowHeight="12.75" x14ac:dyDescent="0.2"/>
  <cols>
    <col min="1" max="4" width="14" customWidth="1"/>
  </cols>
  <sheetData>
    <row r="1" spans="1:4" x14ac:dyDescent="0.2">
      <c r="B1" s="32" t="s">
        <v>293</v>
      </c>
    </row>
    <row r="2" spans="1:4" x14ac:dyDescent="0.2">
      <c r="A2" s="32" t="s">
        <v>159</v>
      </c>
      <c r="B2" t="s">
        <v>294</v>
      </c>
      <c r="C2" t="s">
        <v>295</v>
      </c>
      <c r="D2" t="s">
        <v>296</v>
      </c>
    </row>
    <row r="3" spans="1:4" x14ac:dyDescent="0.2">
      <c r="A3" t="s">
        <v>160</v>
      </c>
      <c r="B3" s="33"/>
      <c r="C3" s="33">
        <v>0.3</v>
      </c>
      <c r="D3" s="33">
        <v>1.3</v>
      </c>
    </row>
    <row r="4" spans="1:4" x14ac:dyDescent="0.2">
      <c r="A4">
        <v>1</v>
      </c>
      <c r="B4" s="33">
        <v>0</v>
      </c>
      <c r="C4" s="33">
        <v>0</v>
      </c>
      <c r="D4" s="33">
        <v>0</v>
      </c>
    </row>
    <row r="5" spans="1:4" x14ac:dyDescent="0.2">
      <c r="A5">
        <v>2</v>
      </c>
      <c r="B5" s="33">
        <v>0</v>
      </c>
      <c r="C5" s="33">
        <v>0</v>
      </c>
      <c r="D5" s="33">
        <v>0</v>
      </c>
    </row>
    <row r="6" spans="1:4" x14ac:dyDescent="0.2">
      <c r="A6">
        <v>3</v>
      </c>
      <c r="B6" s="33">
        <v>0</v>
      </c>
      <c r="C6" s="33">
        <v>0</v>
      </c>
      <c r="D6" s="33">
        <v>0</v>
      </c>
    </row>
    <row r="7" spans="1:4" x14ac:dyDescent="0.2">
      <c r="A7">
        <v>4</v>
      </c>
      <c r="B7" s="33">
        <v>0</v>
      </c>
      <c r="C7" s="33">
        <v>0</v>
      </c>
      <c r="D7" s="33">
        <v>0</v>
      </c>
    </row>
    <row r="8" spans="1:4" x14ac:dyDescent="0.2">
      <c r="A8">
        <v>5</v>
      </c>
      <c r="B8" s="33">
        <v>0</v>
      </c>
      <c r="C8" s="33">
        <v>0</v>
      </c>
      <c r="D8" s="33">
        <v>0</v>
      </c>
    </row>
    <row r="9" spans="1:4" x14ac:dyDescent="0.2">
      <c r="A9" t="s">
        <v>297</v>
      </c>
      <c r="B9" s="33">
        <v>0</v>
      </c>
      <c r="C9" s="33">
        <v>0.3</v>
      </c>
      <c r="D9" s="33">
        <v>1.3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058E-4F28-4FB4-8530-76696DDEAEF6}">
  <sheetPr codeName="Sheet8">
    <outlinePr summaryBelow="0" summaryRight="0"/>
  </sheetPr>
  <dimension ref="A1:G55"/>
  <sheetViews>
    <sheetView workbookViewId="0">
      <selection activeCell="C20" sqref="C20"/>
    </sheetView>
  </sheetViews>
  <sheetFormatPr defaultColWidth="14" defaultRowHeight="12.75" x14ac:dyDescent="0.2"/>
  <sheetData>
    <row r="1" spans="1:7" x14ac:dyDescent="0.2">
      <c r="A1" s="31" t="s">
        <v>179</v>
      </c>
      <c r="B1" s="31" t="s">
        <v>291</v>
      </c>
      <c r="C1" s="31" t="s">
        <v>118</v>
      </c>
      <c r="D1" s="31" t="s">
        <v>177</v>
      </c>
      <c r="E1" s="31" t="s">
        <v>292</v>
      </c>
      <c r="F1" s="31" t="s">
        <v>181</v>
      </c>
      <c r="G1" s="31" t="s">
        <v>182</v>
      </c>
    </row>
    <row r="2" spans="1:7" x14ac:dyDescent="0.2">
      <c r="A2" s="17" t="s">
        <v>193</v>
      </c>
      <c r="B2" s="17" t="s">
        <v>194</v>
      </c>
      <c r="C2" s="17">
        <v>1</v>
      </c>
      <c r="D2" s="17">
        <v>3</v>
      </c>
      <c r="E2" s="17">
        <v>378</v>
      </c>
      <c r="F2" s="6"/>
      <c r="G2" s="6"/>
    </row>
    <row r="3" spans="1:7" x14ac:dyDescent="0.2">
      <c r="A3" s="17" t="s">
        <v>193</v>
      </c>
      <c r="B3" s="17" t="s">
        <v>195</v>
      </c>
      <c r="C3" s="17">
        <v>1</v>
      </c>
      <c r="D3" s="17">
        <v>3</v>
      </c>
      <c r="E3" s="17">
        <v>189</v>
      </c>
      <c r="F3" s="6"/>
      <c r="G3" s="6"/>
    </row>
    <row r="4" spans="1:7" x14ac:dyDescent="0.2">
      <c r="A4" s="17" t="s">
        <v>193</v>
      </c>
      <c r="B4" s="17" t="s">
        <v>196</v>
      </c>
      <c r="C4" s="17">
        <v>1</v>
      </c>
      <c r="D4" s="17">
        <v>3</v>
      </c>
      <c r="E4" s="17">
        <v>94</v>
      </c>
      <c r="F4" s="6"/>
      <c r="G4" s="6"/>
    </row>
    <row r="5" spans="1:7" x14ac:dyDescent="0.2">
      <c r="A5" s="17" t="s">
        <v>193</v>
      </c>
      <c r="B5" s="17" t="s">
        <v>197</v>
      </c>
      <c r="C5" s="17">
        <v>1</v>
      </c>
      <c r="D5" s="17">
        <v>3</v>
      </c>
      <c r="E5" s="17">
        <v>37</v>
      </c>
      <c r="F5" s="6"/>
      <c r="G5" s="6"/>
    </row>
    <row r="6" spans="1:7" x14ac:dyDescent="0.2">
      <c r="A6" s="17" t="s">
        <v>198</v>
      </c>
      <c r="B6" s="17" t="s">
        <v>194</v>
      </c>
      <c r="C6" s="17">
        <v>1</v>
      </c>
      <c r="D6" s="17">
        <v>4</v>
      </c>
      <c r="E6" s="17">
        <v>378</v>
      </c>
      <c r="F6" s="6"/>
      <c r="G6" s="6"/>
    </row>
    <row r="7" spans="1:7" x14ac:dyDescent="0.2">
      <c r="A7" s="17" t="s">
        <v>198</v>
      </c>
      <c r="B7" s="17" t="s">
        <v>195</v>
      </c>
      <c r="C7" s="17">
        <v>1</v>
      </c>
      <c r="D7" s="17">
        <v>4</v>
      </c>
      <c r="E7" s="17">
        <v>189</v>
      </c>
      <c r="F7" s="6"/>
      <c r="G7" s="6"/>
    </row>
    <row r="8" spans="1:7" x14ac:dyDescent="0.2">
      <c r="A8" s="17" t="s">
        <v>198</v>
      </c>
      <c r="B8" s="17" t="s">
        <v>196</v>
      </c>
      <c r="C8" s="17">
        <v>1</v>
      </c>
      <c r="D8" s="17">
        <v>4</v>
      </c>
      <c r="E8" s="17">
        <v>94</v>
      </c>
      <c r="F8" s="6"/>
      <c r="G8" s="6"/>
    </row>
    <row r="9" spans="1:7" x14ac:dyDescent="0.2">
      <c r="A9" s="17" t="s">
        <v>198</v>
      </c>
      <c r="B9" s="17" t="s">
        <v>197</v>
      </c>
      <c r="C9" s="17">
        <v>1</v>
      </c>
      <c r="D9" s="17">
        <v>4</v>
      </c>
      <c r="E9" s="17">
        <v>37</v>
      </c>
      <c r="F9" s="6"/>
      <c r="G9" s="6"/>
    </row>
    <row r="10" spans="1:7" x14ac:dyDescent="0.2">
      <c r="A10" s="17" t="s">
        <v>199</v>
      </c>
      <c r="B10" s="17" t="s">
        <v>194</v>
      </c>
      <c r="C10" s="17">
        <v>1</v>
      </c>
      <c r="D10" s="17">
        <v>3</v>
      </c>
      <c r="E10" s="17">
        <v>857</v>
      </c>
      <c r="F10" s="6"/>
      <c r="G10" s="6"/>
    </row>
    <row r="11" spans="1:7" x14ac:dyDescent="0.2">
      <c r="A11" s="17" t="s">
        <v>199</v>
      </c>
      <c r="B11" s="17" t="s">
        <v>195</v>
      </c>
      <c r="C11" s="17">
        <v>1</v>
      </c>
      <c r="D11" s="17">
        <v>3</v>
      </c>
      <c r="E11" s="17">
        <v>428</v>
      </c>
      <c r="F11" s="6"/>
      <c r="G11" s="6"/>
    </row>
    <row r="12" spans="1:7" x14ac:dyDescent="0.2">
      <c r="A12" s="17" t="s">
        <v>199</v>
      </c>
      <c r="B12" s="17" t="s">
        <v>196</v>
      </c>
      <c r="C12" s="17">
        <v>1</v>
      </c>
      <c r="D12" s="17">
        <v>3</v>
      </c>
      <c r="E12" s="17">
        <v>214</v>
      </c>
      <c r="F12" s="6"/>
      <c r="G12" s="6"/>
    </row>
    <row r="13" spans="1:7" x14ac:dyDescent="0.2">
      <c r="A13" s="17" t="s">
        <v>200</v>
      </c>
      <c r="B13" s="17" t="s">
        <v>201</v>
      </c>
      <c r="C13" s="17">
        <v>1</v>
      </c>
      <c r="D13" s="17">
        <v>2</v>
      </c>
      <c r="E13" s="17">
        <v>500</v>
      </c>
      <c r="F13" s="6"/>
      <c r="G13" s="6"/>
    </row>
    <row r="14" spans="1:7" x14ac:dyDescent="0.2">
      <c r="A14" s="17" t="s">
        <v>200</v>
      </c>
      <c r="B14" s="17" t="s">
        <v>194</v>
      </c>
      <c r="C14" s="17">
        <v>1</v>
      </c>
      <c r="D14" s="17">
        <v>2</v>
      </c>
      <c r="E14" s="17">
        <v>500</v>
      </c>
      <c r="F14" s="6"/>
      <c r="G14" s="6"/>
    </row>
    <row r="15" spans="1:7" x14ac:dyDescent="0.2">
      <c r="A15" s="17" t="s">
        <v>202</v>
      </c>
      <c r="B15" s="17" t="s">
        <v>201</v>
      </c>
      <c r="C15" s="17">
        <v>1</v>
      </c>
      <c r="D15" s="17">
        <v>2</v>
      </c>
      <c r="E15" s="17">
        <v>500</v>
      </c>
      <c r="F15" s="6"/>
      <c r="G15" s="6"/>
    </row>
    <row r="16" spans="1:7" x14ac:dyDescent="0.2">
      <c r="A16" s="17" t="s">
        <v>202</v>
      </c>
      <c r="B16" s="17" t="s">
        <v>194</v>
      </c>
      <c r="C16" s="17">
        <v>1</v>
      </c>
      <c r="D16" s="17">
        <v>2</v>
      </c>
      <c r="E16" s="17">
        <v>500</v>
      </c>
      <c r="F16" s="6"/>
      <c r="G16" s="6"/>
    </row>
    <row r="17" spans="1:7" x14ac:dyDescent="0.2">
      <c r="A17" s="17" t="s">
        <v>203</v>
      </c>
      <c r="B17" s="17" t="s">
        <v>201</v>
      </c>
      <c r="C17" s="17">
        <v>1</v>
      </c>
      <c r="D17" s="17">
        <v>2</v>
      </c>
      <c r="E17" s="17">
        <v>500</v>
      </c>
      <c r="F17" s="6"/>
      <c r="G17" s="6"/>
    </row>
    <row r="18" spans="1:7" x14ac:dyDescent="0.2">
      <c r="A18" s="17" t="s">
        <v>203</v>
      </c>
      <c r="B18" s="17" t="s">
        <v>194</v>
      </c>
      <c r="C18" s="17">
        <v>1</v>
      </c>
      <c r="D18" s="17">
        <v>2</v>
      </c>
      <c r="E18" s="17">
        <v>500</v>
      </c>
      <c r="F18" s="6"/>
      <c r="G18" s="6"/>
    </row>
    <row r="19" spans="1:7" x14ac:dyDescent="0.2">
      <c r="A19" s="17" t="s">
        <v>204</v>
      </c>
      <c r="B19" s="17" t="s">
        <v>201</v>
      </c>
      <c r="C19" s="17">
        <v>1</v>
      </c>
      <c r="D19" s="17">
        <v>2</v>
      </c>
      <c r="E19" s="17">
        <v>500</v>
      </c>
      <c r="F19" s="6"/>
      <c r="G19" s="6"/>
    </row>
    <row r="20" spans="1:7" x14ac:dyDescent="0.2">
      <c r="A20" s="17" t="s">
        <v>204</v>
      </c>
      <c r="B20" s="17" t="s">
        <v>194</v>
      </c>
      <c r="C20" s="17">
        <v>1</v>
      </c>
      <c r="D20" s="17">
        <v>2</v>
      </c>
      <c r="E20" s="17">
        <v>500</v>
      </c>
      <c r="F20" s="6"/>
      <c r="G20" s="6"/>
    </row>
    <row r="21" spans="1:7" x14ac:dyDescent="0.2">
      <c r="A21" s="17" t="s">
        <v>205</v>
      </c>
      <c r="B21" s="17" t="s">
        <v>201</v>
      </c>
      <c r="C21" s="17">
        <v>1</v>
      </c>
      <c r="D21" s="17">
        <v>2</v>
      </c>
      <c r="E21" s="17">
        <v>500</v>
      </c>
      <c r="F21" s="6"/>
      <c r="G21" s="6"/>
    </row>
    <row r="22" spans="1:7" x14ac:dyDescent="0.2">
      <c r="A22" s="17" t="s">
        <v>205</v>
      </c>
      <c r="B22" s="17" t="s">
        <v>194</v>
      </c>
      <c r="C22" s="17">
        <v>1</v>
      </c>
      <c r="D22" s="17">
        <v>2</v>
      </c>
      <c r="E22" s="17">
        <v>500</v>
      </c>
      <c r="F22" s="6"/>
      <c r="G22" s="6"/>
    </row>
    <row r="23" spans="1:7" x14ac:dyDescent="0.2">
      <c r="A23" s="17" t="s">
        <v>206</v>
      </c>
      <c r="B23" s="17" t="s">
        <v>201</v>
      </c>
      <c r="C23" s="17">
        <v>1</v>
      </c>
      <c r="D23" s="17">
        <v>1</v>
      </c>
      <c r="E23" s="17">
        <v>500</v>
      </c>
      <c r="F23" s="6"/>
      <c r="G23" s="6"/>
    </row>
    <row r="24" spans="1:7" x14ac:dyDescent="0.2">
      <c r="A24" s="17" t="s">
        <v>206</v>
      </c>
      <c r="B24" s="17" t="s">
        <v>194</v>
      </c>
      <c r="C24" s="17">
        <v>1</v>
      </c>
      <c r="D24" s="17">
        <v>1</v>
      </c>
      <c r="E24" s="17">
        <v>500</v>
      </c>
      <c r="F24" s="6"/>
      <c r="G24" s="6"/>
    </row>
    <row r="25" spans="1:7" x14ac:dyDescent="0.2">
      <c r="A25" s="17" t="s">
        <v>207</v>
      </c>
      <c r="B25" s="17" t="s">
        <v>201</v>
      </c>
      <c r="C25" s="17">
        <v>1</v>
      </c>
      <c r="D25" s="17">
        <v>1</v>
      </c>
      <c r="E25" s="17">
        <v>500</v>
      </c>
      <c r="F25" s="6"/>
      <c r="G25" s="6"/>
    </row>
    <row r="26" spans="1:7" x14ac:dyDescent="0.2">
      <c r="A26" s="17" t="s">
        <v>207</v>
      </c>
      <c r="B26" s="17" t="s">
        <v>194</v>
      </c>
      <c r="C26" s="17">
        <v>1</v>
      </c>
      <c r="D26" s="17">
        <v>1</v>
      </c>
      <c r="E26" s="17">
        <v>500</v>
      </c>
      <c r="F26" s="6"/>
      <c r="G26" s="6"/>
    </row>
    <row r="27" spans="1:7" x14ac:dyDescent="0.2">
      <c r="A27" s="17" t="s">
        <v>208</v>
      </c>
      <c r="B27" s="17" t="s">
        <v>201</v>
      </c>
      <c r="C27" s="17">
        <v>1</v>
      </c>
      <c r="D27" s="17">
        <v>1</v>
      </c>
      <c r="E27" s="17">
        <v>500</v>
      </c>
      <c r="F27" s="6"/>
      <c r="G27" s="6"/>
    </row>
    <row r="28" spans="1:7" x14ac:dyDescent="0.2">
      <c r="A28" s="17" t="s">
        <v>208</v>
      </c>
      <c r="B28" s="17" t="s">
        <v>194</v>
      </c>
      <c r="C28" s="17">
        <v>1</v>
      </c>
      <c r="D28" s="17">
        <v>1</v>
      </c>
      <c r="E28" s="17">
        <v>500</v>
      </c>
      <c r="F28" s="6"/>
      <c r="G28" s="6"/>
    </row>
    <row r="29" spans="1:7" x14ac:dyDescent="0.2">
      <c r="A29" s="17" t="s">
        <v>209</v>
      </c>
      <c r="B29" s="17" t="s">
        <v>201</v>
      </c>
      <c r="C29" s="17">
        <v>1</v>
      </c>
      <c r="D29" s="17">
        <v>1</v>
      </c>
      <c r="E29" s="17">
        <v>500</v>
      </c>
      <c r="F29" s="6"/>
      <c r="G29" s="6"/>
    </row>
    <row r="30" spans="1:7" x14ac:dyDescent="0.2">
      <c r="A30" s="17" t="s">
        <v>209</v>
      </c>
      <c r="B30" s="17" t="s">
        <v>194</v>
      </c>
      <c r="C30" s="17">
        <v>1</v>
      </c>
      <c r="D30" s="17">
        <v>1</v>
      </c>
      <c r="E30" s="17">
        <v>500</v>
      </c>
      <c r="F30" s="6"/>
      <c r="G30" s="6"/>
    </row>
    <row r="31" spans="1:7" x14ac:dyDescent="0.2">
      <c r="A31" s="17" t="s">
        <v>210</v>
      </c>
      <c r="B31" s="17" t="s">
        <v>194</v>
      </c>
      <c r="C31" s="17">
        <v>2</v>
      </c>
      <c r="D31" s="17">
        <v>5</v>
      </c>
      <c r="E31" s="17">
        <v>540</v>
      </c>
      <c r="F31" s="6"/>
      <c r="G31" s="6"/>
    </row>
    <row r="32" spans="1:7" x14ac:dyDescent="0.2">
      <c r="A32" s="17" t="s">
        <v>210</v>
      </c>
      <c r="B32" s="17" t="s">
        <v>195</v>
      </c>
      <c r="C32" s="17">
        <v>2</v>
      </c>
      <c r="D32" s="17">
        <v>5</v>
      </c>
      <c r="E32" s="17">
        <v>270</v>
      </c>
      <c r="F32" s="6"/>
      <c r="G32" s="6"/>
    </row>
    <row r="33" spans="1:7" x14ac:dyDescent="0.2">
      <c r="A33" s="17" t="s">
        <v>210</v>
      </c>
      <c r="B33" s="17" t="s">
        <v>196</v>
      </c>
      <c r="C33" s="17">
        <v>2</v>
      </c>
      <c r="D33" s="17">
        <v>5</v>
      </c>
      <c r="E33" s="17">
        <v>135</v>
      </c>
      <c r="F33" s="6"/>
      <c r="G33" s="6"/>
    </row>
    <row r="34" spans="1:7" x14ac:dyDescent="0.2">
      <c r="A34" s="17" t="s">
        <v>210</v>
      </c>
      <c r="B34" s="17" t="s">
        <v>197</v>
      </c>
      <c r="C34" s="17">
        <v>2</v>
      </c>
      <c r="D34" s="17">
        <v>5</v>
      </c>
      <c r="E34" s="17">
        <v>54</v>
      </c>
      <c r="F34" s="6"/>
      <c r="G34" s="6"/>
    </row>
    <row r="35" spans="1:7" x14ac:dyDescent="0.2">
      <c r="A35" s="17" t="s">
        <v>211</v>
      </c>
      <c r="B35" s="17" t="s">
        <v>194</v>
      </c>
      <c r="C35" s="17">
        <v>2</v>
      </c>
      <c r="D35" s="17">
        <v>5</v>
      </c>
      <c r="E35" s="17">
        <v>378</v>
      </c>
      <c r="F35" s="6"/>
      <c r="G35" s="6"/>
    </row>
    <row r="36" spans="1:7" x14ac:dyDescent="0.2">
      <c r="A36" s="17" t="s">
        <v>211</v>
      </c>
      <c r="B36" s="17" t="s">
        <v>195</v>
      </c>
      <c r="C36" s="17">
        <v>2</v>
      </c>
      <c r="D36" s="17">
        <v>5</v>
      </c>
      <c r="E36" s="17">
        <v>189</v>
      </c>
      <c r="F36" s="6"/>
      <c r="G36" s="6"/>
    </row>
    <row r="37" spans="1:7" x14ac:dyDescent="0.2">
      <c r="A37" s="17" t="s">
        <v>211</v>
      </c>
      <c r="B37" s="17" t="s">
        <v>196</v>
      </c>
      <c r="C37" s="17">
        <v>2</v>
      </c>
      <c r="D37" s="17">
        <v>5</v>
      </c>
      <c r="E37" s="17">
        <v>94</v>
      </c>
      <c r="F37" s="6"/>
      <c r="G37" s="6"/>
    </row>
    <row r="38" spans="1:7" x14ac:dyDescent="0.2">
      <c r="A38" s="17" t="s">
        <v>211</v>
      </c>
      <c r="B38" s="17" t="s">
        <v>197</v>
      </c>
      <c r="C38" s="17">
        <v>2</v>
      </c>
      <c r="D38" s="17">
        <v>5</v>
      </c>
      <c r="E38" s="17">
        <v>37</v>
      </c>
      <c r="F38" s="6"/>
      <c r="G38" s="6"/>
    </row>
    <row r="39" spans="1:7" x14ac:dyDescent="0.2">
      <c r="A39" s="17" t="s">
        <v>212</v>
      </c>
      <c r="B39" s="17" t="s">
        <v>194</v>
      </c>
      <c r="C39" s="17">
        <v>2</v>
      </c>
      <c r="D39" s="17">
        <v>4</v>
      </c>
      <c r="E39" s="17">
        <v>800</v>
      </c>
      <c r="F39" s="6"/>
      <c r="G39" s="6"/>
    </row>
    <row r="40" spans="1:7" x14ac:dyDescent="0.2">
      <c r="A40" s="17" t="s">
        <v>212</v>
      </c>
      <c r="B40" s="17" t="s">
        <v>195</v>
      </c>
      <c r="C40" s="17">
        <v>2</v>
      </c>
      <c r="D40" s="17">
        <v>4</v>
      </c>
      <c r="E40" s="17">
        <v>400</v>
      </c>
      <c r="F40" s="6"/>
      <c r="G40" s="6"/>
    </row>
    <row r="41" spans="1:7" x14ac:dyDescent="0.2">
      <c r="A41" s="17" t="s">
        <v>212</v>
      </c>
      <c r="B41" s="17" t="s">
        <v>196</v>
      </c>
      <c r="C41" s="17">
        <v>2</v>
      </c>
      <c r="D41" s="17">
        <v>4</v>
      </c>
      <c r="E41" s="17">
        <v>200</v>
      </c>
      <c r="F41" s="6"/>
      <c r="G41" s="6"/>
    </row>
    <row r="42" spans="1:7" x14ac:dyDescent="0.2">
      <c r="A42" s="17" t="s">
        <v>213</v>
      </c>
      <c r="B42" s="17" t="s">
        <v>201</v>
      </c>
      <c r="C42" s="17">
        <v>2</v>
      </c>
      <c r="D42" s="17">
        <v>3</v>
      </c>
      <c r="E42" s="17">
        <v>500</v>
      </c>
      <c r="F42" s="6"/>
      <c r="G42" s="6"/>
    </row>
    <row r="43" spans="1:7" x14ac:dyDescent="0.2">
      <c r="A43" s="17" t="s">
        <v>213</v>
      </c>
      <c r="B43" s="17" t="s">
        <v>194</v>
      </c>
      <c r="C43" s="17">
        <v>2</v>
      </c>
      <c r="D43" s="17">
        <v>3</v>
      </c>
      <c r="E43" s="17">
        <v>500</v>
      </c>
      <c r="F43" s="6"/>
      <c r="G43" s="6"/>
    </row>
    <row r="44" spans="1:7" x14ac:dyDescent="0.2">
      <c r="A44" s="17" t="s">
        <v>214</v>
      </c>
      <c r="B44" s="17" t="s">
        <v>201</v>
      </c>
      <c r="C44" s="17">
        <v>2</v>
      </c>
      <c r="D44" s="17">
        <v>2</v>
      </c>
      <c r="E44" s="17">
        <v>500</v>
      </c>
      <c r="F44" s="6"/>
      <c r="G44" s="6"/>
    </row>
    <row r="45" spans="1:7" x14ac:dyDescent="0.2">
      <c r="A45" s="17" t="s">
        <v>214</v>
      </c>
      <c r="B45" s="17" t="s">
        <v>194</v>
      </c>
      <c r="C45" s="17">
        <v>2</v>
      </c>
      <c r="D45" s="17">
        <v>2</v>
      </c>
      <c r="E45" s="17">
        <v>500</v>
      </c>
      <c r="F45" s="6"/>
      <c r="G45" s="6"/>
    </row>
    <row r="46" spans="1:7" x14ac:dyDescent="0.2">
      <c r="A46" s="17" t="s">
        <v>205</v>
      </c>
      <c r="B46" s="17" t="s">
        <v>201</v>
      </c>
      <c r="C46" s="17">
        <v>2</v>
      </c>
      <c r="D46" s="17">
        <v>2</v>
      </c>
      <c r="E46" s="17">
        <v>500</v>
      </c>
      <c r="F46" s="6"/>
      <c r="G46" s="6"/>
    </row>
    <row r="47" spans="1:7" x14ac:dyDescent="0.2">
      <c r="A47" s="17" t="s">
        <v>205</v>
      </c>
      <c r="B47" s="17" t="s">
        <v>194</v>
      </c>
      <c r="C47" s="17">
        <v>2</v>
      </c>
      <c r="D47" s="17">
        <v>2</v>
      </c>
      <c r="E47" s="17">
        <v>500</v>
      </c>
      <c r="F47" s="6"/>
      <c r="G47" s="6"/>
    </row>
    <row r="48" spans="1:7" x14ac:dyDescent="0.2">
      <c r="A48" s="17" t="s">
        <v>204</v>
      </c>
      <c r="B48" s="17" t="s">
        <v>201</v>
      </c>
      <c r="C48" s="17">
        <v>2</v>
      </c>
      <c r="D48" s="17">
        <v>2</v>
      </c>
      <c r="E48" s="17">
        <v>500</v>
      </c>
      <c r="F48" s="6"/>
      <c r="G48" s="6"/>
    </row>
    <row r="49" spans="1:7" x14ac:dyDescent="0.2">
      <c r="A49" s="17" t="s">
        <v>204</v>
      </c>
      <c r="B49" s="17" t="s">
        <v>194</v>
      </c>
      <c r="C49" s="17">
        <v>2</v>
      </c>
      <c r="D49" s="17">
        <v>2</v>
      </c>
      <c r="E49" s="17">
        <v>500</v>
      </c>
      <c r="F49" s="6"/>
      <c r="G49" s="6"/>
    </row>
    <row r="50" spans="1:7" x14ac:dyDescent="0.2">
      <c r="A50" s="17" t="s">
        <v>200</v>
      </c>
      <c r="B50" s="17" t="s">
        <v>201</v>
      </c>
      <c r="C50" s="17">
        <v>2</v>
      </c>
      <c r="D50" s="17">
        <v>2</v>
      </c>
      <c r="E50" s="17">
        <v>500</v>
      </c>
      <c r="F50" s="6"/>
      <c r="G50" s="6"/>
    </row>
    <row r="51" spans="1:7" x14ac:dyDescent="0.2">
      <c r="A51" s="17" t="s">
        <v>200</v>
      </c>
      <c r="B51" s="17" t="s">
        <v>194</v>
      </c>
      <c r="C51" s="17">
        <v>2</v>
      </c>
      <c r="D51" s="17">
        <v>2</v>
      </c>
      <c r="E51" s="17">
        <v>500</v>
      </c>
      <c r="F51" s="6"/>
      <c r="G51" s="6"/>
    </row>
    <row r="52" spans="1:7" x14ac:dyDescent="0.2">
      <c r="A52" s="17" t="s">
        <v>215</v>
      </c>
      <c r="B52" s="17" t="s">
        <v>201</v>
      </c>
      <c r="C52" s="17">
        <v>2</v>
      </c>
      <c r="D52" s="17">
        <v>2</v>
      </c>
      <c r="E52" s="17">
        <v>500</v>
      </c>
      <c r="F52" s="6"/>
      <c r="G52" s="6"/>
    </row>
    <row r="53" spans="1:7" x14ac:dyDescent="0.2">
      <c r="A53" s="17" t="s">
        <v>215</v>
      </c>
      <c r="B53" s="17" t="s">
        <v>194</v>
      </c>
      <c r="C53" s="17">
        <v>2</v>
      </c>
      <c r="D53" s="17">
        <v>2</v>
      </c>
      <c r="E53" s="17">
        <v>500</v>
      </c>
      <c r="F53" s="6"/>
      <c r="G53" s="6"/>
    </row>
    <row r="54" spans="1:7" x14ac:dyDescent="0.2">
      <c r="A54" s="17" t="s">
        <v>216</v>
      </c>
      <c r="B54" s="17" t="s">
        <v>201</v>
      </c>
      <c r="C54" s="17">
        <v>2</v>
      </c>
      <c r="D54" s="17">
        <v>2</v>
      </c>
      <c r="E54" s="17">
        <v>500</v>
      </c>
      <c r="F54" s="6"/>
      <c r="G54" s="6"/>
    </row>
    <row r="55" spans="1:7" x14ac:dyDescent="0.2">
      <c r="A55" s="17" t="s">
        <v>216</v>
      </c>
      <c r="B55" s="17" t="s">
        <v>194</v>
      </c>
      <c r="C55" s="17">
        <v>2</v>
      </c>
      <c r="D55" s="17">
        <v>2</v>
      </c>
      <c r="E55" s="17">
        <v>500</v>
      </c>
      <c r="F55" s="6"/>
      <c r="G55" s="6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配置任务list</vt:lpstr>
      <vt:lpstr>log</vt:lpstr>
      <vt:lpstr>鱼单价工具</vt:lpstr>
      <vt:lpstr>Sheet1</vt:lpstr>
      <vt:lpstr>鱼种重量参数</vt:lpstr>
      <vt:lpstr>饵长-鱼长工具</vt:lpstr>
      <vt:lpstr>数据透视表</vt:lpstr>
      <vt:lpstr>钓场鱼品质列表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甫 宋</cp:lastModifiedBy>
  <dcterms:created xsi:type="dcterms:W3CDTF">2025-04-24T10:18:13Z</dcterms:created>
  <dcterms:modified xsi:type="dcterms:W3CDTF">2025-04-24T10:18:13Z</dcterms:modified>
</cp:coreProperties>
</file>