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配置任务list" sheetId="2" r:id="rId6"/>
    <sheet name="prettier" sheetId="3" r:id="rId7"/>
    <sheet name="投入产出" sheetId="4" r:id="rId8"/>
    <sheet name="切到多套" sheetId="5" r:id="rId9"/>
    <sheet name="pretty-多套" sheetId="6" r:id="rId10"/>
    <sheet name="log" sheetId="7" r:id="rId11"/>
    <sheet name="鱼单价工具" sheetId="8" r:id="rId12"/>
    <sheet name="鱼种重量参数" sheetId="9" r:id="rId13"/>
    <sheet name="饵长-鱼长工具" sheetId="10" r:id="rId14"/>
    <sheet name="数据透视表" sheetId="11" r:id="rId15"/>
    <sheet name="钓场鱼品质列表" sheetId="12" r:id="rId17"/>
  </sheets>
  <calcPr calcMode="auto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tc={D20E14FA-A6F2-42BD-A47F-913E4F3CA7EB}</author>
  </authors>
  <commentList>
    <comment ref="N2" authorId="0" shapeId="0" xr:uid="{D20E14FA-A6F2-42BD-A47F-913E4F3CA7EB}">
      <text>
        <t>[Threaded comment] Your version of Excel allows you to read this threaded comment; however, any edits to it will get removed if the file is opened in a newer version of Excel. Learn more: https://go.microsoft.com/fwlink/?linkid=870924 Comment: TODO 渐进夹杂回环时的攒竿组加速，调整</t>
      </text>
    </comment>
  </commentList>
</comments>
</file>

<file path=xl/sharedStrings.xml><?xml version="1.0" encoding="utf-8"?>
<sst xmlns="http://schemas.openxmlformats.org/spreadsheetml/2006/main" count="57" uniqueCount="57">
  <si>
    <t xml:space="preserve">  </t>
  </si>
  <si>
    <t/>
    <r>
      <rPr>
        <sz val="9.75"/>
        <color rgb="FF000000"/>
        <rFont val="Calibri"/>
        <family val="2"/>
      </rPr>
      <t>43200</t>
    </r>
  </si>
  <si>
    <t/>
    <r>
      <rPr>
        <sz val="9.75"/>
        <color rgb="FF000000"/>
        <rFont val="Calibri"/>
        <family val="2"/>
      </rPr>
      <t>28800</t>
    </r>
  </si>
  <si>
    <t/>
    <r>
      <rPr>
        <sz val="9.75"/>
        <color rgb="FF000000"/>
        <rFont val="Calibri"/>
        <family val="2"/>
      </rPr>
      <t>57600</t>
    </r>
  </si>
  <si>
    <t/>
    <r>
      <rPr>
        <sz val="9.75"/>
        <color rgb="FF000000"/>
        <rFont val="Calibri"/>
        <family val="2"/>
      </rPr>
      <t>800</t>
    </r>
  </si>
  <si>
    <t/>
    <r>
      <rPr>
        <sz val="9.75"/>
        <color rgb="FF000000"/>
        <rFont val="Calibri"/>
        <family val="2"/>
      </rPr>
      <t>2</t>
    </r>
  </si>
  <si>
    <t/>
    <r>
      <rPr>
        <sz val="10.5"/>
        <color rgb="FF000000"/>
        <rFont val="Calibri"/>
        <family val="2"/>
      </rPr>
      <t>96000</t>
    </r>
  </si>
  <si>
    <t/>
    <r>
      <rPr>
        <sz val="9.75"/>
        <color rgb="FF000000"/>
        <rFont val="Calibri"/>
        <family val="2"/>
      </rPr>
      <t>1920</t>
    </r>
  </si>
  <si>
    <t/>
    <r>
      <rPr>
        <sz val="9.75"/>
        <color rgb="FF000000"/>
        <rFont val="Calibri"/>
        <family val="2"/>
      </rPr>
      <t>4</t>
    </r>
  </si>
  <si>
    <t/>
    <r>
      <rPr>
        <sz val="10.5"/>
        <color rgb="FF000000"/>
        <rFont val="Calibri"/>
        <family val="2"/>
      </rPr>
      <t>1296000</t>
    </r>
  </si>
  <si>
    <t/>
    <r>
      <rPr>
        <sz val="9.75"/>
        <color rgb="FF000000"/>
        <rFont val="Calibri"/>
        <family val="2"/>
      </rPr>
      <t>17280</t>
    </r>
  </si>
  <si>
    <t/>
    <r>
      <rPr>
        <sz val="9.75"/>
        <color rgb="FF000000"/>
        <rFont val="Calibri"/>
        <family val="2"/>
      </rPr>
      <t>583200</t>
    </r>
  </si>
  <si>
    <t/>
    <r>
      <rPr>
        <sz val="9.75"/>
        <color rgb="FF000000"/>
        <rFont val="Calibri"/>
        <family val="2"/>
      </rPr>
      <t>388800</t>
    </r>
  </si>
  <si>
    <t/>
    <r>
      <rPr>
        <sz val="9.75"/>
        <color rgb="FF000000"/>
        <rFont val="Calibri"/>
        <family val="2"/>
      </rPr>
      <t>777600</t>
    </r>
  </si>
  <si>
    <t/>
    <r>
      <rPr>
        <sz val="9.75"/>
        <color rgb="FF000000"/>
        <rFont val="Calibri"/>
        <family val="2"/>
      </rPr>
      <t>21600</t>
    </r>
  </si>
  <si>
    <t/>
    <r>
      <rPr>
        <sz val="9.75"/>
        <color rgb="FF000000"/>
        <rFont val="Calibri"/>
        <family val="2"/>
      </rPr>
      <t>6</t>
    </r>
  </si>
  <si>
    <t/>
    <r>
      <rPr>
        <sz val="10.5"/>
        <color rgb="FF000000"/>
        <rFont val="Calibri"/>
        <family val="2"/>
      </rPr>
      <t>11664000</t>
    </r>
  </si>
  <si>
    <t/>
    <r>
      <rPr>
        <sz val="9.75"/>
        <color rgb="FF000000"/>
        <rFont val="Calibri"/>
        <family val="2"/>
      </rPr>
      <t>155520</t>
    </r>
  </si>
  <si>
    <t/>
    <r>
      <rPr>
        <sz val="9.75"/>
        <color rgb="FF000000"/>
        <rFont val="Calibri"/>
        <family val="2"/>
      </rPr>
      <t>5248800</t>
    </r>
  </si>
  <si>
    <t/>
    <r>
      <rPr>
        <sz val="9.75"/>
        <color rgb="FF000000"/>
        <rFont val="Calibri"/>
        <family val="2"/>
      </rPr>
      <t>3499200</t>
    </r>
  </si>
  <si>
    <t/>
    <r>
      <rPr>
        <sz val="9.75"/>
        <color rgb="FF000000"/>
        <rFont val="Calibri"/>
        <family val="2"/>
      </rPr>
      <t>6998400</t>
    </r>
  </si>
  <si>
    <t/>
    <r>
      <rPr>
        <sz val="9.75"/>
        <color rgb="FF000000"/>
        <rFont val="Calibri"/>
        <family val="2"/>
      </rPr>
      <t>324000</t>
    </r>
  </si>
  <si>
    <t/>
    <r>
      <rPr>
        <sz val="9.75"/>
        <color rgb="FF000000"/>
        <rFont val="Calibri"/>
        <family val="2"/>
      </rPr>
      <t>129600</t>
    </r>
  </si>
  <si>
    <t/>
    <r>
      <rPr>
        <sz val="9.75"/>
        <color rgb="FF000000"/>
        <rFont val="Calibri"/>
        <family val="2"/>
      </rPr>
      <t>86400</t>
    </r>
  </si>
  <si>
    <t/>
    <r>
      <rPr>
        <sz val="9.75"/>
        <color rgb="FF000000"/>
        <rFont val="Calibri"/>
        <family val="2"/>
      </rPr>
      <t>172800</t>
    </r>
  </si>
  <si>
    <t/>
    <r>
      <rPr>
        <sz val="9.75"/>
        <color rgb="FF000000"/>
        <rFont val="Calibri"/>
        <family val="2"/>
      </rPr>
      <t>4800</t>
    </r>
  </si>
  <si>
    <t/>
    <r>
      <rPr>
        <sz val="9.75"/>
        <color rgb="FF000000"/>
        <rFont val="Calibri"/>
        <family val="2"/>
      </rPr>
      <t>3</t>
    </r>
  </si>
  <si>
    <t/>
    <r>
      <rPr>
        <sz val="10.5"/>
        <color rgb="FF000000"/>
        <rFont val="Calibri"/>
        <family val="2"/>
      </rPr>
      <t>288000</t>
    </r>
  </si>
  <si>
    <t/>
    <r>
      <rPr>
        <sz val="9.75"/>
        <color rgb="FF000000"/>
        <rFont val="Calibri"/>
        <family val="2"/>
      </rPr>
      <t>5760</t>
    </r>
  </si>
  <si>
    <t/>
    <r>
      <rPr>
        <sz val="9.75"/>
        <color rgb="FF000000"/>
        <rFont val="Calibri"/>
        <family val="2"/>
      </rPr>
      <t>7</t>
    </r>
  </si>
  <si>
    <t/>
    <r>
      <rPr>
        <sz val="10.5"/>
        <color rgb="FF000000"/>
        <rFont val="Calibri"/>
        <family val="2"/>
      </rPr>
      <t>34992000</t>
    </r>
  </si>
  <si>
    <t/>
    <r>
      <rPr>
        <sz val="9.75"/>
        <color rgb="FF000000"/>
        <rFont val="Calibri"/>
        <family val="2"/>
      </rPr>
      <t>466560</t>
    </r>
  </si>
  <si>
    <t/>
    <r>
      <rPr>
        <sz val="9.75"/>
        <color rgb="FF000000"/>
        <rFont val="Calibri"/>
        <family val="2"/>
      </rPr>
      <t>15746400</t>
    </r>
  </si>
  <si>
    <t/>
    <r>
      <rPr>
        <sz val="9.75"/>
        <color rgb="FF000000"/>
        <rFont val="Calibri"/>
        <family val="2"/>
      </rPr>
      <t>10497600</t>
    </r>
  </si>
  <si>
    <t/>
    <r>
      <rPr>
        <sz val="9.75"/>
        <color rgb="FF000000"/>
        <rFont val="Calibri"/>
        <family val="2"/>
      </rPr>
      <t>20995200</t>
    </r>
  </si>
  <si>
    <t/>
    <r>
      <rPr>
        <sz val="9.75"/>
        <color rgb="FF000000"/>
        <rFont val="Calibri"/>
        <family val="2"/>
      </rPr>
      <t>1166400</t>
    </r>
  </si>
  <si>
    <t/>
    <r>
      <rPr>
        <b/>
        <sz val="9.75"/>
        <color rgb="FFFFFFFF"/>
        <rFont val="Calibri"/>
        <family val="2"/>
      </rPr>
      <t>本阶段任务总</t>
    </r>
    <r>
      <rPr>
        <b/>
        <sz val="9.75"/>
        <color rgb="FFFFFFFF"/>
        <rFont val="Calibri"/>
        <family val="2"/>
      </rPr>
      <t>gold</t>
    </r>
  </si>
  <si>
    <t/>
    <r>
      <rPr>
        <b/>
        <sz val="9.75"/>
        <color rgb="FFFFFFFF"/>
        <rFont val="Calibri"/>
        <family val="2"/>
      </rPr>
      <t>本阶段任务总</t>
    </r>
    <r>
      <rPr>
        <b/>
        <sz val="9.75"/>
        <color rgb="FFFFFFFF"/>
        <rFont val="Calibri"/>
        <family val="2"/>
      </rPr>
      <t>xp</t>
    </r>
  </si>
  <si>
    <t/>
    <r>
      <rPr>
        <b/>
        <sz val="9.75"/>
        <color rgb="FFFFFFFF"/>
        <rFont val="Calibri"/>
        <family val="2"/>
      </rPr>
      <t>维修总花费</t>
    </r>
  </si>
  <si>
    <t/>
    <r>
      <rPr>
        <b/>
        <sz val="9.75"/>
        <color rgb="FFFFFFFF"/>
        <rFont val="Calibri"/>
        <family val="2"/>
      </rPr>
      <t>阶段</t>
    </r>
  </si>
  <si>
    <t/>
    <r>
      <rPr>
        <b/>
        <sz val="9.75"/>
        <color rgb="FFFFFFFF"/>
        <rFont val="Calibri"/>
        <family val="2"/>
      </rPr>
      <t>购置钓具</t>
    </r>
  </si>
  <si>
    <t/>
    <r>
      <rPr>
        <b/>
        <sz val="9.75"/>
        <color rgb="FFFFFFFF"/>
        <rFont val="Calibri"/>
        <family val="2"/>
      </rPr>
      <t>饵总花费</t>
    </r>
  </si>
  <si>
    <t/>
    <r>
      <rPr>
        <b/>
        <sz val="9.75"/>
        <color rgb="FFFFFFFF"/>
        <rFont val="Calibri"/>
        <family val="2"/>
      </rPr>
      <t>钓鱼累积</t>
    </r>
    <r>
      <rPr>
        <b/>
        <sz val="9.75"/>
        <color rgb="FFFFFFFF"/>
        <rFont val="Calibri"/>
        <family val="2"/>
      </rPr>
      <t>xp</t>
    </r>
  </si>
  <si>
    <t/>
    <r>
      <rPr>
        <sz val="9.75"/>
        <color rgb="FF000000"/>
        <rFont val="Calibri"/>
        <family val="2"/>
      </rPr>
      <t>14400</t>
    </r>
  </si>
  <si>
    <t/>
    <r>
      <rPr>
        <sz val="9.75"/>
        <color rgb="FF000000"/>
        <rFont val="Calibri"/>
        <family val="2"/>
      </rPr>
      <t>9600</t>
    </r>
  </si>
  <si>
    <t/>
    <r>
      <rPr>
        <sz val="9.75"/>
        <color rgb="FF000000"/>
        <rFont val="Calibri"/>
        <family val="2"/>
      </rPr>
      <t>19200</t>
    </r>
  </si>
  <si>
    <t/>
    <r>
      <rPr>
        <sz val="9.75"/>
        <color rgb="FF000000"/>
        <rFont val="Calibri"/>
        <family val="2"/>
      </rPr>
      <t>0</t>
    </r>
  </si>
  <si>
    <t/>
    <r>
      <rPr>
        <sz val="9.75"/>
        <color rgb="FF000000"/>
        <rFont val="Calibri"/>
        <family val="2"/>
      </rPr>
      <t>1</t>
    </r>
  </si>
  <si>
    <t/>
    <r>
      <rPr>
        <sz val="10.5"/>
        <color rgb="FF000000"/>
        <rFont val="Calibri"/>
        <family val="2"/>
      </rPr>
      <t>32000</t>
    </r>
  </si>
  <si>
    <t/>
    <r>
      <rPr>
        <sz val="9.75"/>
        <color rgb="FF000000"/>
        <rFont val="Calibri"/>
        <family val="2"/>
      </rPr>
      <t>640</t>
    </r>
  </si>
  <si>
    <t/>
    <r>
      <rPr>
        <sz val="9.75"/>
        <color rgb="FF000000"/>
        <rFont val="Calibri"/>
        <family val="2"/>
      </rPr>
      <t>2332800</t>
    </r>
  </si>
  <si>
    <t/>
    <r>
      <rPr>
        <sz val="9.75"/>
        <color rgb="FF000000"/>
        <rFont val="Calibri"/>
        <family val="2"/>
      </rPr>
      <t>5</t>
    </r>
  </si>
  <si>
    <t/>
    <r>
      <rPr>
        <sz val="10.5"/>
        <color rgb="FF000000"/>
        <rFont val="Calibri"/>
        <family val="2"/>
      </rPr>
      <t>3888000</t>
    </r>
  </si>
  <si>
    <t/>
    <r>
      <rPr>
        <sz val="9.75"/>
        <color rgb="FF000000"/>
        <rFont val="Calibri"/>
        <family val="2"/>
      </rPr>
      <t>51840</t>
    </r>
  </si>
  <si>
    <t/>
    <r>
      <rPr>
        <sz val="9.75"/>
        <color rgb="FF000000"/>
        <rFont val="Calibri"/>
        <family val="2"/>
      </rPr>
      <t>1749600</t>
    </r>
  </si>
  <si>
    <t/>
    <r>
      <t>本</t>
    </r>
    <r>
      <rPr>
        <b/>
        <sz val="9.75"/>
        <color rgb="FFF54A45"/>
        <rFont val="Calibri"/>
        <family val="2"/>
      </rPr>
      <t>阶段</t>
    </r>
    <r>
      <t>期望gold/条</t>
    </r>
  </si>
  <si>
    <t/>
    <r>
      <t>本</t>
    </r>
    <r>
      <rPr>
        <b/>
        <sz val="9.75"/>
        <color rgb="FFF54A45"/>
        <rFont val="Calibri"/>
        <family val="2"/>
      </rPr>
      <t>阶段</t>
    </r>
    <r>
      <t>期望gold/分钟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</si>
</sst>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%"/>
    <numFmt numFmtId="165" formatCode="0%"/>
    <numFmt numFmtId="166" formatCode="0"/>
    <numFmt numFmtId="167" formatCode="0.0"/>
    <numFmt numFmtId="168" formatCode="0.0"/>
    <numFmt numFmtId="169" formatCode="0.0"/>
    <numFmt numFmtId="170" formatCode="0.0"/>
  </numFmts>
  <fonts count="1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8F959E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DEE0E3"/>
      <name val="Calibri"/>
      <family val="2"/>
      <scheme val="minor"/>
    </font>
    <font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990099"/>
      <name val="Calibri"/>
      <family val="2"/>
      <scheme val="minor"/>
    </font>
    <font>
      <b val="true"/>
      <sz val="9.75"/>
      <color rgb="FFF54A45"/>
      <name val="Calibri"/>
      <family val="2"/>
      <scheme val="minor"/>
    </font>
    <font>
      <b val="true"/>
      <sz val="10.5"/>
      <color rgb="FF000000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7EAED"/>
        <bgColor/>
      </patternFill>
    </fill>
    <fill>
      <patternFill patternType="solid">
        <fgColor rgb="FFCCD2D8"/>
        <bgColor/>
      </patternFill>
    </fill>
    <fill>
      <patternFill patternType="solid">
        <fgColor rgb="FF156082"/>
        <bgColor/>
      </patternFill>
    </fill>
    <fill>
      <patternFill patternType="solid">
        <fgColor rgb="FF156082"/>
        <bgColor/>
      </patternFill>
    </fill>
    <fill>
      <patternFill patternType="solid">
        <fgColor rgb="FFD9F5D6"/>
        <bgColor/>
      </patternFill>
    </fill>
    <fill>
      <patternFill patternType="solid">
        <fgColor rgb="FFB4C6E7"/>
        <bgColor/>
      </patternFill>
    </fill>
    <fill>
      <patternFill patternType="solid">
        <fgColor rgb="FF8EE085"/>
        <bgColor/>
      </patternFill>
    </fill>
    <fill>
      <patternFill patternType="solid">
        <fgColor rgb="FFD9E1F2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D9F3FD"/>
        <bgColor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true" applyProtection="false" borderId="2" fillId="0" fontId="1" numFmtId="164" xfId="0">
      <alignment vertical="center"/>
    </xf>
    <xf applyAlignment="true" applyBorder="false" applyFill="false" applyFont="true" applyNumberFormat="false" applyProtection="false" borderId="3" fillId="0" fontId="2" numFmtId="0" xfId="0">
      <alignment vertical="center"/>
    </xf>
    <xf applyAlignment="true" applyBorder="false" applyFill="false" applyFont="true" applyNumberFormat="true" applyProtection="false" borderId="4" fillId="0" fontId="2" numFmtId="165" xfId="0">
      <alignment vertical="center"/>
    </xf>
    <xf applyAlignment="true" applyBorder="false" applyFill="false" applyFont="true" applyNumberFormat="false" applyProtection="false" borderId="5" fillId="0" fontId="3" numFmtId="0" xfId="0">
      <alignment vertical="center"/>
    </xf>
    <xf applyAlignment="true" applyBorder="false" applyFill="false" applyFont="true" applyNumberFormat="false" applyProtection="false" borderId="6" fillId="0" fontId="4" numFmtId="0" xfId="0">
      <alignment horizontal="left" vertical="center" wrapText="true"/>
    </xf>
    <xf applyAlignment="true" applyBorder="false" applyFill="false" applyFont="true" applyNumberFormat="true" applyProtection="false" borderId="7" fillId="0" fontId="1" numFmtId="166" xfId="0">
      <alignment vertical="center"/>
    </xf>
    <xf applyAlignment="true" applyBorder="false" applyFill="false" applyFont="true" applyNumberFormat="false" applyProtection="false" borderId="8" fillId="0" fontId="5" numFmtId="0" xfId="0">
      <alignment vertical="center"/>
    </xf>
    <xf applyAlignment="true" applyBorder="false" applyFill="false" applyFont="true" applyNumberFormat="true" applyProtection="false" borderId="9" fillId="0" fontId="1" numFmtId="167" xfId="0">
      <alignment vertical="center"/>
    </xf>
    <xf applyAlignment="true" applyBorder="false" applyFill="true" applyFont="true" applyNumberFormat="false" applyProtection="false" borderId="10" fillId="2" fontId="1" numFmtId="0" xfId="0">
      <alignment vertical="center"/>
    </xf>
    <xf applyAlignment="true" applyBorder="false" applyFill="false" applyFont="true" applyNumberFormat="false" applyProtection="false" borderId="11" fillId="0" fontId="6" numFmtId="0" xfId="0">
      <alignment vertical="center"/>
    </xf>
    <xf applyAlignment="true" applyBorder="false" applyFill="true" applyFont="true" applyNumberFormat="false" applyProtection="false" borderId="12" fillId="3" fontId="6" numFmtId="0" xfId="0">
      <alignment vertical="center"/>
    </xf>
    <xf applyAlignment="true" applyBorder="false" applyFill="true" applyFont="true" applyNumberFormat="false" applyProtection="false" borderId="13" fillId="4" fontId="2" numFmtId="0" xfId="0">
      <alignment vertical="center"/>
    </xf>
    <xf applyAlignment="true" applyBorder="false" applyFill="false" applyFont="true" applyNumberFormat="false" applyProtection="false" borderId="14" fillId="0" fontId="7" numFmtId="0" xfId="0">
      <alignment vertical="center"/>
    </xf>
    <xf applyAlignment="true" applyBorder="false" applyFill="false" applyFont="true" applyNumberFormat="false" applyProtection="false" borderId="15" fillId="0" fontId="8" numFmtId="0" xfId="0">
      <alignment vertical="center"/>
    </xf>
    <xf applyAlignment="true" applyBorder="false" applyFill="true" applyFont="true" applyNumberFormat="false" applyProtection="false" borderId="16" fillId="5" fontId="9" numFmtId="0" xfId="0">
      <alignment vertical="center" wrapText="true"/>
    </xf>
    <xf applyAlignment="true" applyBorder="false" applyFill="true" applyFont="true" applyNumberFormat="false" applyProtection="false" borderId="17" fillId="6" fontId="9" numFmtId="0" xfId="0">
      <alignment vertical="center" wrapText="true"/>
    </xf>
    <xf applyAlignment="true" applyBorder="false" applyFill="true" applyFont="true" applyNumberFormat="false" applyProtection="false" borderId="18" fillId="7" fontId="9" numFmtId="0" xfId="0">
      <alignment vertical="center" wrapText="true"/>
    </xf>
    <xf applyAlignment="true" applyBorder="false" applyFill="true" applyFont="true" applyNumberFormat="false" applyProtection="false" borderId="19" fillId="8" fontId="9" numFmtId="0" xfId="0">
      <alignment vertical="top" wrapText="true"/>
    </xf>
    <xf applyAlignment="true" applyBorder="false" applyFill="true" applyFont="true" applyNumberFormat="false" applyProtection="false" borderId="20" fillId="9" fontId="7" numFmtId="0" xfId="0">
      <alignment vertical="center"/>
    </xf>
    <xf applyAlignment="true" applyBorder="false" applyFill="true" applyFont="true" applyNumberFormat="false" applyProtection="false" borderId="21" fillId="10" fontId="7" numFmtId="0" xfId="0">
      <alignment vertical="center"/>
    </xf>
    <xf applyAlignment="true" applyBorder="false" applyFill="true" applyFont="true" applyNumberFormat="false" applyProtection="false" borderId="22" fillId="11" fontId="10" numFmtId="0" xfId="0">
      <alignment vertical="center"/>
    </xf>
    <xf applyAlignment="true" applyBorder="false" applyFill="false" applyFont="true" applyNumberFormat="true" applyProtection="false" borderId="23" fillId="0" fontId="7" numFmtId="168" xfId="0">
      <alignment vertical="center"/>
    </xf>
    <xf applyAlignment="true" applyBorder="false" applyFill="true" applyFont="true" applyNumberFormat="false" applyProtection="false" borderId="24" fillId="12" fontId="7" numFmtId="0" xfId="0">
      <alignment vertical="center"/>
    </xf>
    <xf applyAlignment="true" applyBorder="false" applyFill="false" applyFont="true" applyNumberFormat="false" applyProtection="false" borderId="25" fillId="0" fontId="11" numFmtId="0" xfId="0">
      <alignment vertical="bottom"/>
    </xf>
    <xf applyAlignment="true" applyBorder="false" applyFill="true" applyFont="true" applyNumberFormat="false" applyProtection="false" borderId="26" fillId="13" fontId="10" numFmtId="0" xfId="0">
      <alignment vertical="center"/>
    </xf>
    <xf applyAlignment="true" applyBorder="false" applyFill="true" applyFont="true" applyNumberFormat="true" applyProtection="false" borderId="27" fillId="14" fontId="10" numFmtId="169" xfId="0">
      <alignment vertical="center"/>
    </xf>
    <xf applyAlignment="true" applyBorder="false" applyFill="true" applyFont="true" applyNumberFormat="false" applyProtection="false" borderId="28" fillId="15" fontId="12" numFmtId="0" xfId="0">
      <alignment vertical="center"/>
    </xf>
    <xf applyAlignment="true" applyBorder="false" applyFill="true" applyFont="true" applyNumberFormat="true" applyProtection="false" borderId="29" fillId="16" fontId="7" numFmtId="170" xfId="0">
      <alignment vertical="center"/>
    </xf>
    <xf applyAlignment="true" applyBorder="false" applyFill="true" applyFont="true" applyNumberFormat="false" applyProtection="false" borderId="30" fillId="17" fontId="7" numFmtId="0" xfId="0">
      <alignment vertical="center"/>
    </xf>
    <xf applyAlignment="true" applyBorder="false" applyFill="false" applyFont="true" applyNumberFormat="false" applyProtection="false" borderId="31" fillId="0" fontId="5" numFmtId="0" xfId="0">
      <alignment vertical="bottom"/>
    </xf>
    <xf applyAlignment="true" applyBorder="false" applyFill="false" applyFont="true" applyNumberFormat="false" applyProtection="false" borderId="32" fillId="0" fontId="7" numFmtId="0" xfId="0">
      <alignment vertical="center"/>
    </xf>
    <xf applyAlignment="true" applyBorder="false" applyFill="false" applyFont="true" applyNumberFormat="false" applyProtection="false" borderId="33" fillId="0" fontId="5" numFmtId="0" xfId="0">
      <alignment horizontal="left" vertical="center"/>
    </xf>
    <xf applyAlignment="true" applyBorder="false" applyFill="false" applyFont="true" applyNumberFormat="false" applyProtection="false" borderId="34" fillId="0" fontId="4" numFmtId="0" xfId="0">
      <alignment horizontal="left" vertical="center"/>
    </xf>
    <xf applyAlignment="true" applyBorder="false" applyFill="false" applyFont="true" applyNumberFormat="false" applyProtection="false" borderId="35" fillId="0" fontId="5" numFmtId="0" xfId="0">
      <alignment vertical="bottom" wrapText="true"/>
    </xf>
    <xf applyAlignment="true" applyBorder="false" applyFill="true" applyFont="true" applyNumberFormat="false" applyProtection="false" borderId="36" fillId="18" fontId="10" numFmtId="0" xfId="0">
      <alignment vertical="center"/>
    </xf>
    <xf applyAlignment="true" applyBorder="false" applyFill="true" applyFont="true" applyNumberFormat="false" applyProtection="false" borderId="37" fillId="19" fontId="13" numFmtId="0" xfId="0">
      <alignment vertical="bottom"/>
    </xf>
    <xf applyAlignment="true" applyBorder="false" applyFill="true" applyFont="true" applyNumberFormat="false" applyProtection="false" borderId="38" fillId="20" fontId="7" numFmtId="0" xfId="0">
      <alignment vertical="center"/>
    </xf>
    <xf applyAlignment="true" applyBorder="false" applyFill="false" applyFont="true" applyNumberFormat="false" applyProtection="false" borderId="39" fillId="0" fontId="10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/xl/pivotCache/pivotCacheDefinition1.xml" Type="http://schemas.openxmlformats.org/officeDocument/2006/relationships/pivotCacheDefinition"></Relationship><Relationship Id="rId17" Target="worksheets/sheet12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38100</xdr:colOff>
      <xdr:row>0</xdr:row>
      <xdr:rowOff>38100</xdr:rowOff>
    </xdr:from>
    <xdr:to>
      <xdr:col>10</xdr:col>
      <xdr:colOff>-38100</xdr:colOff>
      <xdr:row>1</xdr:row>
      <xdr:rowOff>-38100</xdr:rowOff>
    </xdr:to>
    <xdr:pic>
      <xdr:nvPicPr>
        <xdr:cNvPr id="2" name="Picture 2" descr="wXpDVm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宋甫" id="{BF11D694-26B7-4A87-8FD8-3AAC54FE2A20}" userId="S::::915e933f-c872-4ed9-81dd-e024732c8d51" providerId="AD"/>
</personList>
</file>

<file path=xl/pivotCache/pivotCacheDefinition1.xml><?xml version="1.0" encoding="utf-8"?>
<pivotCacheDefinition xmlns="http://schemas.openxmlformats.org/spreadsheetml/2006/main" saveData="false" refreshOnLoad="true" backgroundQuery="false" createdVersion="3" refreshedVersion="3" minRefreshableVersion="3">
  <cacheSource type="worksheet">
    <worksheetSource ref="$A$1:$O$13" sheet="切到多套"/>
  </cacheSource>
  <cacheFields count="15">
    <cacheField name="阶段" numFmtId="0">
      <sharedItems containsMixedTypes="true" containsNumber="true" containsInteger="true" minValue="1" maxValue="5" count="6">
        <s v="coeff"/>
        <n v="1"/>
        <n v="2"/>
        <n v="3"/>
        <n v="4"/>
        <n v="5"/>
      </sharedItems>
    </cacheField>
    <cacheField name="拥有本阶竿组套数" numFmtId="0">
      <sharedItems containsString="false" containsBlank="true" containsNumber="true" containsInteger="true" minValue="1" maxValue="3" count="0"/>
    </cacheField>
    <cacheField name="本阶钓鱼效率" numFmtId="0">
      <sharedItems containsString="false" containsBlank="true" containsNumber="true" containsInteger="true" minValue="2400" maxValue="17920" count="0"/>
    </cacheField>
    <cacheField name="目标钓具等阶" numFmtId="0">
      <sharedItems containsString="false" containsBlank="true" containsNumber="true" containsInteger="true" minValue="2" maxValue="5" count="0"/>
    </cacheField>
    <cacheField name="上阶钓鱼效率" numFmtId="0">
      <sharedItems containsString="false" containsBlank="true" containsNumber="true" containsInteger="true" minValue="0" maxValue="10240" count="0"/>
    </cacheField>
    <cacheField name="本阶鱼时段数" numFmtId="0">
      <sharedItems containsString="false" containsBlank="true" containsNumber="true" containsInteger="true" minValue="1" maxValue="4" count="0"/>
    </cacheField>
    <cacheField name="上阶鱼时段数" numFmtId="0">
      <sharedItems containsString="false" containsBlank="true" containsNumber="true" containsInteger="true" minValue="0" maxValue="3" count="0"/>
    </cacheField>
    <cacheField name="小阶段加权效率" numFmtId="0">
      <sharedItems containsString="false" containsBlank="true" containsNumber="true" containsInteger="true" minValue="2400" maxValue="16000" count="0"/>
    </cacheField>
    <cacheField name="目标竿组价格" numFmtId="0">
      <sharedItems containsString="false" containsBlank="true" containsNumber="true" containsInteger="true" minValue="96000" maxValue="2.592e+06" count="0"/>
    </cacheField>
    <cacheField name="任务金币" numFmtId="0">
      <sharedItems containsSemiMixedTypes="false" containsString="false" containsNumber="true" minValue="0.3" maxValue="777600" count="5">
        <n v="0.3"/>
        <n v="28800"/>
        <n v="86400"/>
        <n v="259200"/>
        <n v="777600"/>
      </sharedItems>
    </cacheField>
    <cacheField name="搬砖卖鱼金币" numFmtId="0">
      <sharedItems containsString="false" containsBlank="true" containsNumber="true" containsInteger="true" minValue="67200" maxValue="1.8144e+06" count="0"/>
    </cacheField>
    <cacheField name="搬砖时间" numFmtId="0">
      <sharedItems containsString="false" containsBlank="true" containsNumber="true" containsInteger="true" minValue="24" maxValue="177" count="0"/>
    </cacheField>
    <cacheField name="经验目标" numFmtId="0">
      <sharedItems containsSemiMixedTypes="false" containsString="false" containsNumber="true" minValue="1.3" maxValue="3.3696e+06" count="5">
        <n v="1.3"/>
        <n v="124800"/>
        <n v="374400"/>
        <n v="1.1232e+06"/>
        <n v="3.3696e+06"/>
      </sharedItems>
    </cacheField>
    <cacheField name="钓鱼提供经验" numFmtId="0">
      <sharedItems containsSemiMixedTypes="false" containsString="false" containsNumber="true" minValue="0.4" maxValue="1.34784e+06" count="0"/>
    </cacheField>
    <cacheField name="任务经验" numFmtId="0">
      <sharedItems containsString="false" containsBlank="true" containsNumber="true" containsInteger="true" minValue="74880" maxValue="2.02176e+06" count="5">
        <m/>
        <n v="74880"/>
        <n v="224640"/>
        <n v="673920"/>
        <n v="2.02176e+06"/>
      </sharedItems>
    </cacheField>
  </cacheFields>
</pivotCacheDefinition>
</file>

<file path=xl/pivotTables/_rels/pivotTable1.xml.rels><?xml version="1.0" encoding="UTF-8" standalone="yes"?>
<Relationships xmlns="http://schemas.openxmlformats.org/package/2006/relationships"><Relationship Id="rId1" Target="../pivotCache/pivotCacheDefinition1.xml" Type="http://schemas.openxmlformats.org/officeDocument/2006/relationships/pivotCacheDefinition"></Relationship></Relationships>
</file>

<file path=xl/pivotTables/pivotTable1.xml><?xml version="1.0" encoding="utf-8"?>
<pivotTableDefinition xmlns="http://schemas.openxmlformats.org/spreadsheetml/2006/main" name="Pivot Table1" cacheId="1" dataCaption="值" updatedVersion="3" minRefreshableVersion="3" useAutoFormatting="true" createdVersion="3" compact="false" compactData="false">
  <location ref="$A$1:$D$8" firstHeaderRow="1" firstDataRow="1" firstDataCol="1"/>
  <pivotFields count="15">
    <pivotField axis="axisRow" compact="false" outline="false" showAll="false">
      <items count="7">
        <item x="0"/>
        <item x="1"/>
        <item x="2"/>
        <item x="3"/>
        <item x="4"/>
        <item x="5"/>
        <item t="default"/>
      </items>
    </pivotField>
    <pivotField compact="false" outline="false" showAll="false"/>
    <pivotField compact="false" outline="false" showAll="false"/>
    <pivotField compact="false" outline="false" showAll="false"/>
    <pivotField compact="false" outline="false" showAll="false"/>
    <pivotField compact="false" outline="false" showAll="false"/>
    <pivotField compact="false" outline="false" showAll="false"/>
    <pivotField compact="false" outline="false" showAll="false"/>
    <pivotField compact="false" outline="false" showAll="false"/>
    <pivotField dataField="true" compact="false" outline="false" showAll="false">
      <items count="6">
        <item x="0"/>
        <item x="1"/>
        <item x="2"/>
        <item x="3"/>
        <item x="4"/>
        <item t="default"/>
      </items>
    </pivotField>
    <pivotField compact="false" outline="false" showAll="false"/>
    <pivotField compact="false" outline="false" showAll="false"/>
    <pivotField dataField="true" compact="false" outline="false" showAll="false">
      <items count="6">
        <item x="0"/>
        <item x="1"/>
        <item x="2"/>
        <item x="3"/>
        <item x="4"/>
        <item t="default"/>
      </items>
    </pivotField>
    <pivotField compact="false" outline="false" showAll="false"/>
    <pivotField dataField="true" compact="false" outline="false" showAll="false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1">
    <i>
      <x/>
      <x/>
    </i>
  </rowItems>
  <colFields count="1">
    <field x="-2"/>
  </colFields>
  <colItems count="1">
    <i/>
  </colItems>
  <dataFields count="3">
    <dataField name="求和项:任务经验" fld="14" subtotal="sum"/>
    <dataField name="求和项:任务金币" fld="9" subtotal="sum"/>
    <dataField name="求和项:经验目标" fld="12" subtotal="sum"/>
  </dataFields>
  <pivotTableStyleInfo name="PivotStyleLight16" showRowHeaders="true" showColHeaders="true" showLastColumn="true"/>
  <extLst>
    <ext xmlns:x14="http://schemas.microsoft.com/office/spreadsheetml/2009/9/main" uri="{962EF5D1-5CA2-4c93-8EF4-DBF5C05439D2}">
      <x14:pivotTableDefinition xmlns:xm="http://schemas.microsoft.com/office/excel/2006/main" hideValuesRow="true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D20E14FA-A6F2-42BD-A47F-913E4F3CA7EB}" ref="N2" dT="2025-04-13T16:08:01" personId="{BF11D694-26B7-4A87-8FD8-3AAC54FE2A20}" parentId="{}">
    <text>TODO 渐进夹杂回环时的攒竿组加速，调整</text>
  </threadedComment>
</ThreadedComments>
</file>

<file path=xl/worksheets/_rels/sheet11.xml.rels><?xml version="1.0" encoding="UTF-8" standalone="yes"?>
<Relationships xmlns="http://schemas.openxmlformats.org/package/2006/relationships"><Relationship Id="rId1" Target="../pivotTables/pivotTable1.xml" Type="http://schemas.openxmlformats.org/officeDocument/2006/relationships/pivotTable"></Relationship></Relationships>
</file>

<file path=xl/worksheets/_rels/sheet4.xml.rels><?xml version="1.0" encoding="UTF-8" standalone="yes"?>
<Relationships xmlns="http://schemas.openxmlformats.org/package/2006/relationships"><Relationship Id="rId1" Target="../drawings/vmlDrawing1.vml" Type="http://schemas.openxmlformats.org/officeDocument/2006/relationships/vmlDrawing"></Relationship><Relationship Id="rId2" Target="../comments1.xml" Type="http://schemas.openxmlformats.org/officeDocument/2006/relationships/comments"></Relationship><Relationship Id="rId3" Target="../threadedComments/threadedComment1.xml" Type="http://schemas.microsoft.com/office/2017/10/relationships/threadedComment"></Relationship></Relationships>
</file>

<file path=xl/worksheets/_rels/sheet8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s="28" t="str">
        <v>填写绿色格子，勿动白色、蓝色单元格！</v>
      </c>
      <c r="B1" s="26"/>
      <c r="C1" s="26"/>
      <c r="D1" s="26"/>
      <c r="E1" s="26" t="str">
        <v>cm</v>
      </c>
      <c r="F1" s="26" t="str">
        <v>cm</v>
      </c>
    </row>
    <row r="2">
      <c r="A2" s="26" t="str">
        <v>阶段</v>
      </c>
      <c r="B2" s="26" t="str">
        <v>中文名</v>
      </c>
      <c r="C2" s="26" t="str">
        <v>鱼种</v>
      </c>
      <c r="D2" s="26" t="str">
        <v>稀有度</v>
      </c>
      <c r="E2" s="26" t="str">
        <v>最小长度</v>
      </c>
      <c r="F2" s="26" t="str">
        <v>最大长度</v>
      </c>
    </row>
    <row r="3">
      <c r="A3" s="30"/>
      <c r="B3" s="30"/>
      <c r="C3" s="30"/>
      <c r="D3" s="30"/>
      <c r="E3" s="30"/>
      <c r="F3" s="30"/>
    </row>
    <row r="4">
      <c r="A4" s="1">
        <f>'鱼单价工具'!A4</f>
      </c>
      <c r="B4" s="8">
        <f>'鱼单价工具'!B4</f>
      </c>
      <c r="C4" s="22">
        <f>'鱼单价工具'!C4</f>
      </c>
      <c r="D4" s="22">
        <f>'鱼单价工具'!D4</f>
      </c>
      <c r="E4" s="38">
        <f>'鱼单价工具'!F4</f>
      </c>
      <c r="F4" s="38">
        <f>'鱼单价工具'!G4</f>
      </c>
      <c r="G4" s="22"/>
      <c r="H4" s="22"/>
      <c r="I4" s="22"/>
      <c r="J4" s="22"/>
      <c r="K4" s="22"/>
    </row>
    <row r="5">
      <c r="A5" s="1">
        <f>'鱼单价工具'!A5</f>
      </c>
      <c r="B5" s="8">
        <f>'鱼单价工具'!B5</f>
      </c>
      <c r="C5" s="22">
        <f>'鱼单价工具'!C5</f>
      </c>
      <c r="D5" s="22">
        <f>'鱼单价工具'!D5</f>
      </c>
      <c r="E5" s="38">
        <f>'鱼单价工具'!F5</f>
      </c>
      <c r="F5" s="38">
        <f>'鱼单价工具'!G5</f>
      </c>
      <c r="G5" s="22"/>
      <c r="H5" s="22"/>
      <c r="I5" s="22"/>
      <c r="J5" s="22"/>
      <c r="K5" s="22"/>
    </row>
    <row r="6">
      <c r="A6" s="1">
        <f>'鱼单价工具'!A6</f>
      </c>
      <c r="B6" s="8">
        <f>'鱼单价工具'!B6</f>
      </c>
      <c r="C6" s="22">
        <f>'鱼单价工具'!C6</f>
      </c>
      <c r="D6" s="22">
        <f>'鱼单价工具'!D6</f>
      </c>
      <c r="E6" s="38">
        <f>'鱼单价工具'!F6</f>
      </c>
      <c r="F6" s="38">
        <f>'鱼单价工具'!G6</f>
      </c>
      <c r="G6" s="22"/>
      <c r="H6" s="22"/>
      <c r="I6" s="22"/>
      <c r="J6" s="22"/>
      <c r="K6" s="22"/>
    </row>
    <row r="7">
      <c r="A7" s="1">
        <f>'鱼单价工具'!A7</f>
      </c>
      <c r="B7" s="8">
        <f>'鱼单价工具'!B7</f>
      </c>
      <c r="C7" s="22">
        <f>'鱼单价工具'!C7</f>
      </c>
      <c r="D7" s="22">
        <f>'鱼单价工具'!D7</f>
      </c>
      <c r="E7" s="38">
        <f>'鱼单价工具'!F7</f>
      </c>
      <c r="F7" s="38">
        <f>'鱼单价工具'!G7</f>
      </c>
      <c r="G7" s="22"/>
      <c r="H7" s="22"/>
      <c r="I7" s="22"/>
      <c r="J7" s="22"/>
      <c r="K7" s="22"/>
    </row>
    <row r="8">
      <c r="A8" s="1">
        <f>'鱼单价工具'!A8</f>
      </c>
      <c r="B8" s="8">
        <f>'鱼单价工具'!B8</f>
      </c>
      <c r="C8" s="22">
        <f>'鱼单价工具'!C8</f>
      </c>
      <c r="D8" s="22">
        <f>'鱼单价工具'!D8</f>
      </c>
      <c r="E8" s="38">
        <f>'鱼单价工具'!F8</f>
      </c>
      <c r="F8" s="38">
        <f>'鱼单价工具'!G8</f>
      </c>
      <c r="G8" s="22"/>
      <c r="H8" s="22"/>
      <c r="I8" s="22"/>
      <c r="J8" s="22"/>
      <c r="K8" s="22"/>
    </row>
    <row r="9">
      <c r="A9" s="1">
        <f>'鱼单价工具'!A9</f>
      </c>
      <c r="B9" s="8">
        <f>'鱼单价工具'!B9</f>
      </c>
      <c r="C9" s="22">
        <f>'鱼单价工具'!C9</f>
      </c>
      <c r="D9" s="22">
        <f>'鱼单价工具'!D9</f>
      </c>
      <c r="E9" s="38">
        <f>'鱼单价工具'!F9</f>
      </c>
      <c r="F9" s="38">
        <f>'鱼单价工具'!G9</f>
      </c>
      <c r="G9" s="22"/>
      <c r="H9" s="22"/>
      <c r="I9" s="22"/>
      <c r="J9" s="22"/>
      <c r="K9" s="22"/>
    </row>
    <row r="10">
      <c r="A10" s="1">
        <f>'鱼单价工具'!A10</f>
      </c>
      <c r="B10" s="8">
        <f>'鱼单价工具'!B10</f>
      </c>
      <c r="C10" s="22">
        <f>'鱼单价工具'!C10</f>
      </c>
      <c r="D10" s="22">
        <f>'鱼单价工具'!D10</f>
      </c>
      <c r="E10" s="38">
        <f>'鱼单价工具'!F10</f>
      </c>
      <c r="F10" s="38">
        <f>'鱼单价工具'!G10</f>
      </c>
      <c r="G10" s="22"/>
      <c r="H10" s="22"/>
      <c r="I10" s="22"/>
      <c r="J10" s="22"/>
      <c r="K10" s="22"/>
    </row>
    <row r="11">
      <c r="A11" s="1">
        <f>'鱼单价工具'!A11</f>
      </c>
      <c r="B11" s="8">
        <f>'鱼单价工具'!B11</f>
      </c>
      <c r="C11" s="22">
        <f>'鱼单价工具'!C11</f>
      </c>
      <c r="D11" s="22">
        <f>'鱼单价工具'!D11</f>
      </c>
      <c r="E11" s="38">
        <f>'鱼单价工具'!F11</f>
      </c>
      <c r="F11" s="38">
        <f>'鱼单价工具'!G11</f>
      </c>
      <c r="G11" s="22"/>
      <c r="H11" s="22"/>
      <c r="I11" s="22"/>
      <c r="J11" s="22"/>
      <c r="K11" s="22"/>
    </row>
    <row r="12">
      <c r="A12" s="1">
        <f>'鱼单价工具'!A12</f>
      </c>
      <c r="B12" s="8">
        <f>'鱼单价工具'!B12</f>
      </c>
      <c r="C12" s="22">
        <f>'鱼单价工具'!C12</f>
      </c>
      <c r="D12" s="22">
        <f>'鱼单价工具'!D12</f>
      </c>
      <c r="E12" s="38">
        <f>'鱼单价工具'!F12</f>
      </c>
      <c r="F12" s="38">
        <f>'鱼单价工具'!G12</f>
      </c>
      <c r="G12" s="22"/>
      <c r="H12" s="22"/>
      <c r="I12" s="22"/>
      <c r="J12" s="22"/>
      <c r="K12" s="22"/>
    </row>
    <row r="13">
      <c r="A13" s="1">
        <f>'鱼单价工具'!A13</f>
      </c>
      <c r="B13" s="8">
        <f>'鱼单价工具'!B13</f>
      </c>
      <c r="C13" s="22">
        <f>'鱼单价工具'!C13</f>
      </c>
      <c r="D13" s="22">
        <f>'鱼单价工具'!D13</f>
      </c>
      <c r="E13" s="38">
        <f>'鱼单价工具'!F13</f>
      </c>
      <c r="F13" s="38">
        <f>'鱼单价工具'!G13</f>
      </c>
      <c r="G13" s="22"/>
      <c r="H13" s="22"/>
      <c r="I13" s="22"/>
      <c r="J13" s="22"/>
      <c r="K13" s="22"/>
    </row>
    <row r="14">
      <c r="A14" s="1">
        <f>'鱼单价工具'!A14</f>
      </c>
      <c r="B14" s="8">
        <f>'鱼单价工具'!B14</f>
      </c>
      <c r="C14" s="22">
        <f>'鱼单价工具'!C14</f>
      </c>
      <c r="D14" s="22">
        <f>'鱼单价工具'!D14</f>
      </c>
      <c r="E14" s="38">
        <f>'鱼单价工具'!F14</f>
      </c>
      <c r="F14" s="38">
        <f>'鱼单价工具'!G14</f>
      </c>
      <c r="G14" s="22"/>
      <c r="H14" s="22"/>
      <c r="I14" s="22"/>
      <c r="J14" s="22"/>
      <c r="K14" s="22"/>
    </row>
    <row r="15">
      <c r="A15" s="1">
        <f>'鱼单价工具'!A15</f>
      </c>
      <c r="B15" s="8">
        <f>'鱼单价工具'!B15</f>
      </c>
      <c r="C15" s="22">
        <f>'鱼单价工具'!C15</f>
      </c>
      <c r="D15" s="22">
        <f>'鱼单价工具'!D15</f>
      </c>
      <c r="E15" s="38">
        <f>'鱼单价工具'!F15</f>
      </c>
      <c r="F15" s="38">
        <f>'鱼单价工具'!G15</f>
      </c>
      <c r="G15" s="22"/>
      <c r="H15" s="22"/>
      <c r="I15" s="22"/>
      <c r="J15" s="22"/>
      <c r="K15" s="22"/>
    </row>
    <row r="16">
      <c r="A16" s="1">
        <f>'鱼单价工具'!A16</f>
      </c>
      <c r="B16" s="8">
        <f>'鱼单价工具'!B16</f>
      </c>
      <c r="C16" s="22">
        <f>'鱼单价工具'!C16</f>
      </c>
      <c r="D16" s="22">
        <f>'鱼单价工具'!D16</f>
      </c>
      <c r="E16" s="38">
        <f>'鱼单价工具'!F16</f>
      </c>
      <c r="F16" s="38">
        <f>'鱼单价工具'!G16</f>
      </c>
      <c r="G16" s="22"/>
      <c r="H16" s="22"/>
      <c r="I16" s="22"/>
      <c r="J16" s="22"/>
      <c r="K16" s="22"/>
    </row>
    <row r="17">
      <c r="A17" s="1">
        <f>'鱼单价工具'!A17</f>
      </c>
      <c r="B17" s="8">
        <f>'鱼单价工具'!B17</f>
      </c>
      <c r="C17" s="22">
        <f>'鱼单价工具'!C17</f>
      </c>
      <c r="D17" s="22">
        <f>'鱼单价工具'!D17</f>
      </c>
      <c r="E17" s="38">
        <f>'鱼单价工具'!F17</f>
      </c>
      <c r="F17" s="38">
        <f>'鱼单价工具'!G17</f>
      </c>
      <c r="G17" s="22"/>
      <c r="H17" s="22"/>
      <c r="I17" s="22"/>
      <c r="J17" s="22"/>
      <c r="K17" s="22"/>
    </row>
    <row r="18">
      <c r="A18" s="1">
        <f>'鱼单价工具'!A18</f>
      </c>
      <c r="B18" s="8">
        <f>'鱼单价工具'!B18</f>
      </c>
      <c r="C18" s="22">
        <f>'鱼单价工具'!C18</f>
      </c>
      <c r="D18" s="22">
        <f>'鱼单价工具'!D18</f>
      </c>
      <c r="E18" s="38">
        <f>'鱼单价工具'!F18</f>
      </c>
      <c r="F18" s="38">
        <f>'鱼单价工具'!G18</f>
      </c>
      <c r="G18" s="22"/>
      <c r="H18" s="22"/>
      <c r="I18" s="22"/>
      <c r="J18" s="22"/>
      <c r="K18" s="22"/>
    </row>
    <row r="19">
      <c r="A19" s="1">
        <f>'鱼单价工具'!A19</f>
      </c>
      <c r="B19" s="8">
        <f>'鱼单价工具'!B19</f>
      </c>
      <c r="C19" s="22">
        <f>'鱼单价工具'!C19</f>
      </c>
      <c r="D19" s="22">
        <f>'鱼单价工具'!D19</f>
      </c>
      <c r="E19" s="38">
        <f>'鱼单价工具'!F19</f>
      </c>
      <c r="F19" s="38">
        <f>'鱼单价工具'!G19</f>
      </c>
      <c r="G19" s="22"/>
      <c r="H19" s="22"/>
      <c r="I19" s="22"/>
      <c r="J19" s="22"/>
      <c r="K19" s="22"/>
    </row>
    <row r="20">
      <c r="A20" s="1">
        <f>'鱼单价工具'!A20</f>
      </c>
      <c r="B20" s="8">
        <f>'鱼单价工具'!B20</f>
      </c>
      <c r="C20" s="22">
        <f>'鱼单价工具'!C20</f>
      </c>
      <c r="D20" s="22">
        <f>'鱼单价工具'!D20</f>
      </c>
      <c r="E20" s="38">
        <f>'鱼单价工具'!F20</f>
      </c>
      <c r="F20" s="38">
        <f>'鱼单价工具'!G20</f>
      </c>
      <c r="G20" s="22"/>
      <c r="H20" s="22"/>
      <c r="I20" s="22"/>
      <c r="J20" s="22"/>
      <c r="K20" s="22"/>
    </row>
    <row r="21">
      <c r="A21" s="1">
        <f>'鱼单价工具'!A21</f>
      </c>
      <c r="B21" s="8">
        <f>'鱼单价工具'!B21</f>
      </c>
      <c r="C21" s="22">
        <f>'鱼单价工具'!C21</f>
      </c>
      <c r="D21" s="22">
        <f>'鱼单价工具'!D21</f>
      </c>
      <c r="E21" s="38">
        <f>'鱼单价工具'!F21</f>
      </c>
      <c r="F21" s="38">
        <f>'鱼单价工具'!G21</f>
      </c>
      <c r="G21" s="22"/>
      <c r="H21" s="22"/>
      <c r="I21" s="22"/>
      <c r="J21" s="22"/>
      <c r="K21" s="22"/>
    </row>
    <row r="22">
      <c r="A22" s="1">
        <f>'鱼单价工具'!A22</f>
      </c>
      <c r="B22" s="8">
        <f>'鱼单价工具'!B22</f>
      </c>
      <c r="C22" s="22">
        <f>'鱼单价工具'!C22</f>
      </c>
      <c r="D22" s="22">
        <f>'鱼单价工具'!D22</f>
      </c>
      <c r="E22" s="38">
        <f>'鱼单价工具'!F22</f>
      </c>
      <c r="F22" s="38">
        <f>'鱼单价工具'!G22</f>
      </c>
      <c r="G22" s="22"/>
      <c r="H22" s="22"/>
      <c r="I22" s="22"/>
      <c r="J22" s="22"/>
      <c r="K22" s="22"/>
    </row>
    <row r="23">
      <c r="A23" s="1">
        <f>'鱼单价工具'!A23</f>
      </c>
      <c r="B23" s="8">
        <f>'鱼单价工具'!B23</f>
      </c>
      <c r="C23" s="22">
        <f>'鱼单价工具'!C23</f>
      </c>
      <c r="D23" s="22">
        <f>'鱼单价工具'!D23</f>
      </c>
      <c r="E23" s="38">
        <f>'鱼单价工具'!F23</f>
      </c>
      <c r="F23" s="38">
        <f>'鱼单价工具'!G23</f>
      </c>
      <c r="G23" s="22"/>
      <c r="H23" s="22"/>
      <c r="I23" s="22"/>
      <c r="J23" s="22"/>
      <c r="K23" s="22"/>
    </row>
    <row r="24">
      <c r="A24" s="1">
        <f>'鱼单价工具'!A24</f>
      </c>
      <c r="B24" s="8">
        <f>'鱼单价工具'!B24</f>
      </c>
      <c r="C24" s="22">
        <f>'鱼单价工具'!C24</f>
      </c>
      <c r="D24" s="22">
        <f>'鱼单价工具'!D24</f>
      </c>
      <c r="E24" s="38">
        <f>'鱼单价工具'!F24</f>
      </c>
      <c r="F24" s="38">
        <f>'鱼单价工具'!G24</f>
      </c>
      <c r="G24" s="22"/>
      <c r="H24" s="22"/>
      <c r="I24" s="22"/>
      <c r="J24" s="22"/>
      <c r="K24" s="22"/>
    </row>
    <row r="25">
      <c r="A25" s="1">
        <f>'鱼单价工具'!A25</f>
      </c>
      <c r="B25" s="8">
        <f>'鱼单价工具'!B25</f>
      </c>
      <c r="C25" s="22">
        <f>'鱼单价工具'!C25</f>
      </c>
      <c r="D25" s="22">
        <f>'鱼单价工具'!D25</f>
      </c>
      <c r="E25" s="38">
        <f>'鱼单价工具'!F25</f>
      </c>
      <c r="F25" s="38">
        <f>'鱼单价工具'!G25</f>
      </c>
      <c r="G25" s="22"/>
      <c r="H25" s="22"/>
      <c r="I25" s="22"/>
      <c r="J25" s="22"/>
      <c r="K25" s="22"/>
    </row>
    <row r="26">
      <c r="A26" s="1">
        <f>'鱼单价工具'!A26</f>
      </c>
      <c r="B26" s="8">
        <f>'鱼单价工具'!B26</f>
      </c>
      <c r="C26" s="22">
        <f>'鱼单价工具'!C26</f>
      </c>
      <c r="D26" s="22">
        <f>'鱼单价工具'!D26</f>
      </c>
      <c r="E26" s="38">
        <f>'鱼单价工具'!F26</f>
      </c>
      <c r="F26" s="38">
        <f>'鱼单价工具'!G26</f>
      </c>
      <c r="G26" s="22"/>
      <c r="H26" s="22"/>
      <c r="I26" s="22"/>
      <c r="J26" s="22"/>
      <c r="K26" s="22"/>
    </row>
    <row r="27">
      <c r="A27" s="1">
        <f>'鱼单价工具'!A27</f>
      </c>
      <c r="B27" s="8">
        <f>'鱼单价工具'!B27</f>
      </c>
      <c r="C27" s="22">
        <f>'鱼单价工具'!C27</f>
      </c>
      <c r="D27" s="22">
        <f>'鱼单价工具'!D27</f>
      </c>
      <c r="E27" s="38">
        <f>'鱼单价工具'!F27</f>
      </c>
      <c r="F27" s="38">
        <f>'鱼单价工具'!G27</f>
      </c>
      <c r="G27" s="22"/>
      <c r="H27" s="22"/>
      <c r="I27" s="22"/>
      <c r="J27" s="22"/>
      <c r="K27" s="22"/>
    </row>
    <row r="28">
      <c r="A28" s="1">
        <f>'鱼单价工具'!A28</f>
      </c>
      <c r="B28" s="8">
        <f>'鱼单价工具'!B28</f>
      </c>
      <c r="C28" s="22">
        <f>'鱼单价工具'!C28</f>
      </c>
      <c r="D28" s="22">
        <f>'鱼单价工具'!D28</f>
      </c>
      <c r="E28" s="38">
        <f>'鱼单价工具'!F28</f>
      </c>
      <c r="F28" s="38">
        <f>'鱼单价工具'!G28</f>
      </c>
      <c r="G28" s="22"/>
      <c r="H28" s="22"/>
      <c r="I28" s="22"/>
      <c r="J28" s="22"/>
      <c r="K28" s="22"/>
    </row>
    <row r="29">
      <c r="A29" s="1">
        <f>'鱼单价工具'!A29</f>
      </c>
      <c r="B29" s="8">
        <f>'鱼单价工具'!B29</f>
      </c>
      <c r="C29" s="22">
        <f>'鱼单价工具'!C29</f>
      </c>
      <c r="D29" s="22">
        <f>'鱼单价工具'!D29</f>
      </c>
      <c r="E29" s="38">
        <f>'鱼单价工具'!F29</f>
      </c>
      <c r="F29" s="38">
        <f>'鱼单价工具'!G29</f>
      </c>
      <c r="G29" s="22"/>
      <c r="H29" s="22"/>
      <c r="I29" s="22"/>
      <c r="J29" s="22"/>
      <c r="K29" s="22"/>
    </row>
    <row r="30">
      <c r="A30" s="1">
        <f>'鱼单价工具'!A30</f>
      </c>
      <c r="B30" s="8">
        <f>'鱼单价工具'!B30</f>
      </c>
      <c r="C30" s="22">
        <f>'鱼单价工具'!C30</f>
      </c>
      <c r="D30" s="22">
        <f>'鱼单价工具'!D30</f>
      </c>
      <c r="E30" s="38">
        <f>'鱼单价工具'!F30</f>
      </c>
      <c r="F30" s="38">
        <f>'鱼单价工具'!G30</f>
      </c>
      <c r="G30" s="22"/>
      <c r="H30" s="22"/>
      <c r="I30" s="22"/>
      <c r="J30" s="22"/>
      <c r="K30" s="22"/>
    </row>
    <row r="31">
      <c r="A31" s="1">
        <f>'鱼单价工具'!A31</f>
      </c>
      <c r="B31" s="8">
        <f>'鱼单价工具'!B31</f>
      </c>
      <c r="C31" s="22">
        <f>'鱼单价工具'!C31</f>
      </c>
      <c r="D31" s="22">
        <f>'鱼单价工具'!D31</f>
      </c>
      <c r="E31" s="38">
        <f>'鱼单价工具'!F31</f>
      </c>
      <c r="F31" s="38">
        <f>'鱼单价工具'!G31</f>
      </c>
      <c r="G31" s="22"/>
      <c r="H31" s="22"/>
      <c r="I31" s="22"/>
      <c r="J31" s="22"/>
      <c r="K31" s="22"/>
    </row>
    <row r="32">
      <c r="A32" s="1">
        <f>'鱼单价工具'!A32</f>
      </c>
      <c r="B32" s="8">
        <f>'鱼单价工具'!B32</f>
      </c>
      <c r="C32" s="22">
        <f>'鱼单价工具'!C32</f>
      </c>
      <c r="D32" s="22">
        <f>'鱼单价工具'!D32</f>
      </c>
      <c r="E32" s="38">
        <f>'鱼单价工具'!F32</f>
      </c>
      <c r="F32" s="38">
        <f>'鱼单价工具'!G32</f>
      </c>
      <c r="G32" s="22"/>
      <c r="H32" s="22"/>
      <c r="I32" s="22"/>
      <c r="J32" s="22"/>
      <c r="K32" s="22"/>
    </row>
    <row r="33">
      <c r="A33" s="1">
        <f>'鱼单价工具'!A33</f>
      </c>
      <c r="B33" s="8">
        <f>'鱼单价工具'!B33</f>
      </c>
      <c r="C33" s="22">
        <f>'鱼单价工具'!C33</f>
      </c>
      <c r="D33" s="22">
        <f>'鱼单价工具'!D33</f>
      </c>
      <c r="E33" s="38">
        <f>'鱼单价工具'!F33</f>
      </c>
      <c r="F33" s="38">
        <f>'鱼单价工具'!G33</f>
      </c>
      <c r="G33" s="22"/>
      <c r="H33" s="22"/>
      <c r="I33" s="22"/>
      <c r="J33" s="22"/>
      <c r="K33" s="22"/>
    </row>
    <row r="34">
      <c r="A34" s="1">
        <f>'鱼单价工具'!A34</f>
      </c>
      <c r="B34" s="8">
        <f>'鱼单价工具'!B34</f>
      </c>
      <c r="C34" s="22">
        <f>'鱼单价工具'!C34</f>
      </c>
      <c r="D34" s="22">
        <f>'鱼单价工具'!D34</f>
      </c>
      <c r="E34" s="38">
        <f>'鱼单价工具'!F34</f>
      </c>
      <c r="F34" s="38">
        <f>'鱼单价工具'!G34</f>
      </c>
      <c r="G34" s="22"/>
      <c r="H34" s="22"/>
      <c r="I34" s="22"/>
      <c r="J34" s="22"/>
      <c r="K34" s="22"/>
    </row>
    <row r="35">
      <c r="A35" s="1">
        <f>'鱼单价工具'!A35</f>
      </c>
      <c r="B35" s="8">
        <f>'鱼单价工具'!B35</f>
      </c>
      <c r="C35" s="22">
        <f>'鱼单价工具'!C35</f>
      </c>
      <c r="D35" s="22">
        <f>'鱼单价工具'!D35</f>
      </c>
      <c r="E35" s="38">
        <f>'鱼单价工具'!F35</f>
      </c>
      <c r="F35" s="38">
        <f>'鱼单价工具'!G35</f>
      </c>
      <c r="G35" s="22"/>
      <c r="H35" s="22"/>
      <c r="I35" s="22"/>
      <c r="J35" s="22"/>
      <c r="K35" s="22"/>
    </row>
    <row r="36">
      <c r="A36" s="1">
        <f>'鱼单价工具'!A36</f>
      </c>
      <c r="B36" s="8">
        <f>'鱼单价工具'!B36</f>
      </c>
      <c r="C36" s="22">
        <f>'鱼单价工具'!C36</f>
      </c>
      <c r="D36" s="22">
        <f>'鱼单价工具'!D36</f>
      </c>
      <c r="E36" s="38">
        <f>'鱼单价工具'!F36</f>
      </c>
      <c r="F36" s="38">
        <f>'鱼单价工具'!G36</f>
      </c>
      <c r="G36" s="22"/>
      <c r="H36" s="22"/>
      <c r="I36" s="22"/>
      <c r="J36" s="22"/>
      <c r="K36" s="22"/>
    </row>
    <row r="37">
      <c r="A37" s="1">
        <f>'鱼单价工具'!A37</f>
      </c>
      <c r="B37" s="8">
        <f>'鱼单价工具'!B37</f>
      </c>
      <c r="C37" s="22">
        <f>'鱼单价工具'!C37</f>
      </c>
      <c r="D37" s="22">
        <f>'鱼单价工具'!D37</f>
      </c>
      <c r="E37" s="38">
        <f>'鱼单价工具'!F37</f>
      </c>
      <c r="F37" s="38">
        <f>'鱼单价工具'!G37</f>
      </c>
      <c r="G37" s="22"/>
      <c r="H37" s="22"/>
      <c r="I37" s="22"/>
      <c r="J37" s="22"/>
      <c r="K37" s="22"/>
    </row>
    <row r="38">
      <c r="A38" s="1">
        <f>'鱼单价工具'!A38</f>
      </c>
      <c r="B38" s="8">
        <f>'鱼单价工具'!B38</f>
      </c>
      <c r="C38" s="22">
        <f>'鱼单价工具'!C38</f>
      </c>
      <c r="D38" s="22">
        <f>'鱼单价工具'!D38</f>
      </c>
      <c r="E38" s="38">
        <f>'鱼单价工具'!F38</f>
      </c>
      <c r="F38" s="38">
        <f>'鱼单价工具'!G38</f>
      </c>
      <c r="G38" s="22"/>
      <c r="H38" s="22"/>
      <c r="I38" s="22"/>
      <c r="J38" s="22"/>
      <c r="K38" s="22"/>
    </row>
    <row r="39">
      <c r="A39" s="1">
        <f>'鱼单价工具'!A39</f>
      </c>
      <c r="B39" s="8">
        <f>'鱼单价工具'!B39</f>
      </c>
      <c r="C39" s="22">
        <f>'鱼单价工具'!C39</f>
      </c>
      <c r="D39" s="22">
        <f>'鱼单价工具'!D39</f>
      </c>
      <c r="E39" s="38">
        <f>'鱼单价工具'!F39</f>
      </c>
      <c r="F39" s="38">
        <f>'鱼单价工具'!G39</f>
      </c>
      <c r="G39" s="22"/>
      <c r="H39" s="22"/>
      <c r="I39" s="22"/>
      <c r="J39" s="22"/>
      <c r="K39" s="22"/>
    </row>
  </sheetData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</cols>
  <sheetData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s="39" t="str">
        <v>鱼种</v>
      </c>
      <c r="B1" s="39" t="str">
        <v>品质</v>
      </c>
      <c r="C1" s="39" t="str">
        <v>钓场</v>
      </c>
      <c r="D1" s="39" t="str">
        <v>等阶</v>
      </c>
      <c r="E1" s="39" t="str">
        <v>随机权重</v>
      </c>
      <c r="F1" s="39" t="str">
        <v>最小长度</v>
      </c>
      <c r="G1" s="39" t="str">
        <v>最大长度</v>
      </c>
    </row>
    <row r="2">
      <c r="A2" s="25" t="str">
        <v>Tench</v>
      </c>
      <c r="B2" s="25" t="str">
        <v>_Common</v>
      </c>
      <c r="C2" s="25">
        <v>1</v>
      </c>
      <c r="D2" s="25">
        <v>3</v>
      </c>
      <c r="E2" s="25">
        <v>378</v>
      </c>
      <c r="F2" s="14"/>
      <c r="G2" s="14"/>
    </row>
    <row r="3">
      <c r="A3" s="25" t="str">
        <v>Tench</v>
      </c>
      <c r="B3" s="25" t="str">
        <v>_Trophy</v>
      </c>
      <c r="C3" s="25">
        <v>1</v>
      </c>
      <c r="D3" s="25">
        <v>3</v>
      </c>
      <c r="E3" s="25">
        <v>189</v>
      </c>
      <c r="F3" s="14"/>
      <c r="G3" s="14"/>
    </row>
    <row r="4">
      <c r="A4" s="25" t="str">
        <v>Tench</v>
      </c>
      <c r="B4" s="25" t="str">
        <v>_Unique</v>
      </c>
      <c r="C4" s="25">
        <v>1</v>
      </c>
      <c r="D4" s="25">
        <v>3</v>
      </c>
      <c r="E4" s="25">
        <v>94</v>
      </c>
      <c r="F4" s="14"/>
      <c r="G4" s="14"/>
    </row>
    <row r="5">
      <c r="A5" s="25" t="str">
        <v>Tench</v>
      </c>
      <c r="B5" s="25" t="str">
        <v>_Apex</v>
      </c>
      <c r="C5" s="25">
        <v>1</v>
      </c>
      <c r="D5" s="25">
        <v>3</v>
      </c>
      <c r="E5" s="25">
        <v>37</v>
      </c>
      <c r="F5" s="14"/>
      <c r="G5" s="14"/>
    </row>
    <row r="6">
      <c r="A6" s="25" t="str">
        <v>Golden_Bream</v>
      </c>
      <c r="B6" s="25" t="str">
        <v>_Common</v>
      </c>
      <c r="C6" s="25">
        <v>1</v>
      </c>
      <c r="D6" s="25">
        <v>4</v>
      </c>
      <c r="E6" s="25">
        <v>378</v>
      </c>
      <c r="F6" s="14"/>
      <c r="G6" s="14"/>
    </row>
    <row r="7">
      <c r="A7" s="25" t="str">
        <v>Golden_Bream</v>
      </c>
      <c r="B7" s="25" t="str">
        <v>_Trophy</v>
      </c>
      <c r="C7" s="25">
        <v>1</v>
      </c>
      <c r="D7" s="25">
        <v>4</v>
      </c>
      <c r="E7" s="25">
        <v>189</v>
      </c>
      <c r="F7" s="14"/>
      <c r="G7" s="14"/>
    </row>
    <row r="8">
      <c r="A8" s="25" t="str">
        <v>Golden_Bream</v>
      </c>
      <c r="B8" s="25" t="str">
        <v>_Unique</v>
      </c>
      <c r="C8" s="25">
        <v>1</v>
      </c>
      <c r="D8" s="25">
        <v>4</v>
      </c>
      <c r="E8" s="25">
        <v>94</v>
      </c>
      <c r="F8" s="14"/>
      <c r="G8" s="14"/>
    </row>
    <row r="9">
      <c r="A9" s="25" t="str">
        <v>Golden_Bream</v>
      </c>
      <c r="B9" s="25" t="str">
        <v>_Apex</v>
      </c>
      <c r="C9" s="25">
        <v>1</v>
      </c>
      <c r="D9" s="25">
        <v>4</v>
      </c>
      <c r="E9" s="25">
        <v>37</v>
      </c>
      <c r="F9" s="14"/>
      <c r="G9" s="14"/>
    </row>
    <row r="10">
      <c r="A10" s="25" t="str">
        <v>Green_Sunfish</v>
      </c>
      <c r="B10" s="25" t="str">
        <v>_Common</v>
      </c>
      <c r="C10" s="25">
        <v>1</v>
      </c>
      <c r="D10" s="25">
        <v>3</v>
      </c>
      <c r="E10" s="25">
        <v>857</v>
      </c>
      <c r="F10" s="14"/>
      <c r="G10" s="14"/>
    </row>
    <row r="11">
      <c r="A11" s="25" t="str">
        <v>Green_Sunfish</v>
      </c>
      <c r="B11" s="25" t="str">
        <v>_Trophy</v>
      </c>
      <c r="C11" s="25">
        <v>1</v>
      </c>
      <c r="D11" s="25">
        <v>3</v>
      </c>
      <c r="E11" s="25">
        <v>428</v>
      </c>
      <c r="F11" s="14"/>
      <c r="G11" s="14"/>
    </row>
    <row r="12">
      <c r="A12" s="25" t="str">
        <v>Green_Sunfish</v>
      </c>
      <c r="B12" s="25" t="str">
        <v>_Unique</v>
      </c>
      <c r="C12" s="25">
        <v>1</v>
      </c>
      <c r="D12" s="25">
        <v>3</v>
      </c>
      <c r="E12" s="25">
        <v>214</v>
      </c>
      <c r="F12" s="14"/>
      <c r="G12" s="14"/>
    </row>
    <row r="13">
      <c r="A13" s="25" t="str">
        <v>Black_Crappie</v>
      </c>
      <c r="B13" s="25" t="str">
        <v>_Young</v>
      </c>
      <c r="C13" s="25">
        <v>1</v>
      </c>
      <c r="D13" s="25">
        <v>2</v>
      </c>
      <c r="E13" s="25">
        <v>500</v>
      </c>
      <c r="F13" s="14"/>
      <c r="G13" s="14"/>
    </row>
    <row r="14">
      <c r="A14" s="25" t="str">
        <v>Black_Crappie</v>
      </c>
      <c r="B14" s="25" t="str">
        <v>_Common</v>
      </c>
      <c r="C14" s="25">
        <v>1</v>
      </c>
      <c r="D14" s="25">
        <v>2</v>
      </c>
      <c r="E14" s="25">
        <v>500</v>
      </c>
      <c r="F14" s="14"/>
      <c r="G14" s="14"/>
    </row>
    <row r="15">
      <c r="A15" s="25" t="str">
        <v>White_Crappie</v>
      </c>
      <c r="B15" s="25" t="str">
        <v>_Young</v>
      </c>
      <c r="C15" s="25">
        <v>1</v>
      </c>
      <c r="D15" s="25">
        <v>2</v>
      </c>
      <c r="E15" s="25">
        <v>500</v>
      </c>
      <c r="F15" s="14"/>
      <c r="G15" s="14"/>
    </row>
    <row r="16">
      <c r="A16" s="25" t="str">
        <v>White_Crappie</v>
      </c>
      <c r="B16" s="25" t="str">
        <v>_Common</v>
      </c>
      <c r="C16" s="25">
        <v>1</v>
      </c>
      <c r="D16" s="25">
        <v>2</v>
      </c>
      <c r="E16" s="25">
        <v>500</v>
      </c>
      <c r="F16" s="14"/>
      <c r="G16" s="14"/>
    </row>
    <row r="17">
      <c r="A17" s="25" t="str">
        <v>Redspotted_Sunfish</v>
      </c>
      <c r="B17" s="25" t="str">
        <v>_Young</v>
      </c>
      <c r="C17" s="25">
        <v>1</v>
      </c>
      <c r="D17" s="25">
        <v>2</v>
      </c>
      <c r="E17" s="25">
        <v>500</v>
      </c>
      <c r="F17" s="14"/>
      <c r="G17" s="14"/>
    </row>
    <row r="18">
      <c r="A18" s="25" t="str">
        <v>Redspotted_Sunfish</v>
      </c>
      <c r="B18" s="25" t="str">
        <v>_Common</v>
      </c>
      <c r="C18" s="25">
        <v>1</v>
      </c>
      <c r="D18" s="25">
        <v>2</v>
      </c>
      <c r="E18" s="25">
        <v>500</v>
      </c>
      <c r="F18" s="14"/>
      <c r="G18" s="14"/>
    </row>
    <row r="19">
      <c r="A19" s="25" t="str">
        <v>Largemouth_Bass</v>
      </c>
      <c r="B19" s="25" t="str">
        <v>_Young</v>
      </c>
      <c r="C19" s="25">
        <v>1</v>
      </c>
      <c r="D19" s="25">
        <v>2</v>
      </c>
      <c r="E19" s="25">
        <v>500</v>
      </c>
      <c r="F19" s="14"/>
      <c r="G19" s="14"/>
    </row>
    <row r="20">
      <c r="A20" s="25" t="str">
        <v>Largemouth_Bass</v>
      </c>
      <c r="B20" s="25" t="str">
        <v>_Common</v>
      </c>
      <c r="C20" s="25">
        <v>1</v>
      </c>
      <c r="D20" s="25">
        <v>2</v>
      </c>
      <c r="E20" s="25">
        <v>500</v>
      </c>
      <c r="F20" s="14"/>
      <c r="G20" s="14"/>
    </row>
    <row r="21">
      <c r="A21" s="25" t="str">
        <v>Channel_Catfish</v>
      </c>
      <c r="B21" s="25" t="str">
        <v>_Young</v>
      </c>
      <c r="C21" s="25">
        <v>1</v>
      </c>
      <c r="D21" s="25">
        <v>2</v>
      </c>
      <c r="E21" s="25">
        <v>500</v>
      </c>
      <c r="F21" s="14"/>
      <c r="G21" s="14"/>
    </row>
    <row r="22">
      <c r="A22" s="25" t="str">
        <v>Channel_Catfish</v>
      </c>
      <c r="B22" s="25" t="str">
        <v>_Common</v>
      </c>
      <c r="C22" s="25">
        <v>1</v>
      </c>
      <c r="D22" s="25">
        <v>2</v>
      </c>
      <c r="E22" s="25">
        <v>500</v>
      </c>
      <c r="F22" s="14"/>
      <c r="G22" s="14"/>
    </row>
    <row r="23">
      <c r="A23" s="25" t="str">
        <v>Pumpkinseed_Sunfish</v>
      </c>
      <c r="B23" s="25" t="str">
        <v>_Young</v>
      </c>
      <c r="C23" s="25">
        <v>1</v>
      </c>
      <c r="D23" s="25">
        <v>1</v>
      </c>
      <c r="E23" s="25">
        <v>500</v>
      </c>
      <c r="F23" s="14"/>
      <c r="G23" s="14"/>
    </row>
    <row r="24">
      <c r="A24" s="25" t="str">
        <v>Pumpkinseed_Sunfish</v>
      </c>
      <c r="B24" s="25" t="str">
        <v>_Common</v>
      </c>
      <c r="C24" s="25">
        <v>1</v>
      </c>
      <c r="D24" s="25">
        <v>1</v>
      </c>
      <c r="E24" s="25">
        <v>500</v>
      </c>
      <c r="F24" s="14"/>
      <c r="G24" s="14"/>
    </row>
    <row r="25">
      <c r="A25" s="25" t="str">
        <v>Buffalofish</v>
      </c>
      <c r="B25" s="25" t="str">
        <v>_Young</v>
      </c>
      <c r="C25" s="25">
        <v>1</v>
      </c>
      <c r="D25" s="25">
        <v>1</v>
      </c>
      <c r="E25" s="25">
        <v>500</v>
      </c>
      <c r="F25" s="14"/>
      <c r="G25" s="14"/>
    </row>
    <row r="26">
      <c r="A26" s="25" t="str">
        <v>Buffalofish</v>
      </c>
      <c r="B26" s="25" t="str">
        <v>_Common</v>
      </c>
      <c r="C26" s="25">
        <v>1</v>
      </c>
      <c r="D26" s="25">
        <v>1</v>
      </c>
      <c r="E26" s="25">
        <v>500</v>
      </c>
      <c r="F26" s="14"/>
      <c r="G26" s="14"/>
    </row>
    <row r="27">
      <c r="A27" s="25" t="str">
        <v>Redear_Sunfish</v>
      </c>
      <c r="B27" s="25" t="str">
        <v>_Young</v>
      </c>
      <c r="C27" s="25">
        <v>1</v>
      </c>
      <c r="D27" s="25">
        <v>1</v>
      </c>
      <c r="E27" s="25">
        <v>500</v>
      </c>
      <c r="F27" s="14"/>
      <c r="G27" s="14"/>
    </row>
    <row r="28">
      <c r="A28" s="25" t="str">
        <v>Redear_Sunfish</v>
      </c>
      <c r="B28" s="25" t="str">
        <v>_Common</v>
      </c>
      <c r="C28" s="25">
        <v>1</v>
      </c>
      <c r="D28" s="25">
        <v>1</v>
      </c>
      <c r="E28" s="25">
        <v>500</v>
      </c>
      <c r="F28" s="14"/>
      <c r="G28" s="14"/>
    </row>
    <row r="29">
      <c r="A29" s="25" t="str">
        <v>Bluegill_Sunfish</v>
      </c>
      <c r="B29" s="25" t="str">
        <v>_Young</v>
      </c>
      <c r="C29" s="25">
        <v>1</v>
      </c>
      <c r="D29" s="25">
        <v>1</v>
      </c>
      <c r="E29" s="25">
        <v>500</v>
      </c>
      <c r="F29" s="14"/>
      <c r="G29" s="14"/>
    </row>
    <row r="30">
      <c r="A30" s="25" t="str">
        <v>Bluegill_Sunfish</v>
      </c>
      <c r="B30" s="25" t="str">
        <v>_Common</v>
      </c>
      <c r="C30" s="25">
        <v>1</v>
      </c>
      <c r="D30" s="25">
        <v>1</v>
      </c>
      <c r="E30" s="25">
        <v>500</v>
      </c>
      <c r="F30" s="14"/>
      <c r="G30" s="14"/>
    </row>
    <row r="31">
      <c r="A31" s="25" t="str">
        <v>White_Channel_Catfish</v>
      </c>
      <c r="B31" s="25" t="str">
        <v>_Common</v>
      </c>
      <c r="C31" s="25">
        <v>2</v>
      </c>
      <c r="D31" s="25">
        <v>5</v>
      </c>
      <c r="E31" s="25">
        <v>540</v>
      </c>
      <c r="F31" s="14"/>
      <c r="G31" s="14"/>
    </row>
    <row r="32">
      <c r="A32" s="25" t="str">
        <v>White_Channel_Catfish</v>
      </c>
      <c r="B32" s="25" t="str">
        <v>_Trophy</v>
      </c>
      <c r="C32" s="25">
        <v>2</v>
      </c>
      <c r="D32" s="25">
        <v>5</v>
      </c>
      <c r="E32" s="25">
        <v>270</v>
      </c>
      <c r="F32" s="14"/>
      <c r="G32" s="14"/>
    </row>
    <row r="33">
      <c r="A33" s="25" t="str">
        <v>White_Channel_Catfish</v>
      </c>
      <c r="B33" s="25" t="str">
        <v>_Unique</v>
      </c>
      <c r="C33" s="25">
        <v>2</v>
      </c>
      <c r="D33" s="25">
        <v>5</v>
      </c>
      <c r="E33" s="25">
        <v>135</v>
      </c>
      <c r="F33" s="14"/>
      <c r="G33" s="14"/>
    </row>
    <row r="34">
      <c r="A34" s="25" t="str">
        <v>White_Channel_Catfish</v>
      </c>
      <c r="B34" s="25" t="str">
        <v>_Apex</v>
      </c>
      <c r="C34" s="25">
        <v>2</v>
      </c>
      <c r="D34" s="25">
        <v>5</v>
      </c>
      <c r="E34" s="25">
        <v>54</v>
      </c>
      <c r="F34" s="14"/>
      <c r="G34" s="14"/>
    </row>
    <row r="35">
      <c r="A35" s="25" t="str">
        <v>Striped_Bass</v>
      </c>
      <c r="B35" s="25" t="str">
        <v>_Common</v>
      </c>
      <c r="C35" s="25">
        <v>2</v>
      </c>
      <c r="D35" s="25">
        <v>5</v>
      </c>
      <c r="E35" s="25">
        <v>378</v>
      </c>
      <c r="F35" s="14"/>
      <c r="G35" s="14"/>
    </row>
    <row r="36">
      <c r="A36" s="25" t="str">
        <v>Striped_Bass</v>
      </c>
      <c r="B36" s="25" t="str">
        <v>_Trophy</v>
      </c>
      <c r="C36" s="25">
        <v>2</v>
      </c>
      <c r="D36" s="25">
        <v>5</v>
      </c>
      <c r="E36" s="25">
        <v>189</v>
      </c>
      <c r="F36" s="14"/>
      <c r="G36" s="14"/>
    </row>
    <row r="37">
      <c r="A37" s="25" t="str">
        <v>Striped_Bass</v>
      </c>
      <c r="B37" s="25" t="str">
        <v>_Unique</v>
      </c>
      <c r="C37" s="25">
        <v>2</v>
      </c>
      <c r="D37" s="25">
        <v>5</v>
      </c>
      <c r="E37" s="25">
        <v>94</v>
      </c>
      <c r="F37" s="14"/>
      <c r="G37" s="14"/>
    </row>
    <row r="38">
      <c r="A38" s="25" t="str">
        <v>Striped_Bass</v>
      </c>
      <c r="B38" s="25" t="str">
        <v>_Apex</v>
      </c>
      <c r="C38" s="25">
        <v>2</v>
      </c>
      <c r="D38" s="25">
        <v>5</v>
      </c>
      <c r="E38" s="25">
        <v>37</v>
      </c>
      <c r="F38" s="14"/>
      <c r="G38" s="14"/>
    </row>
    <row r="39">
      <c r="A39" s="25" t="str">
        <v>Walleye</v>
      </c>
      <c r="B39" s="25" t="str">
        <v>_Common</v>
      </c>
      <c r="C39" s="25">
        <v>2</v>
      </c>
      <c r="D39" s="25">
        <v>4</v>
      </c>
      <c r="E39" s="25">
        <v>800</v>
      </c>
      <c r="F39" s="14"/>
      <c r="G39" s="14"/>
    </row>
    <row r="40">
      <c r="A40" s="25" t="str">
        <v>Walleye</v>
      </c>
      <c r="B40" s="25" t="str">
        <v>_Trophy</v>
      </c>
      <c r="C40" s="25">
        <v>2</v>
      </c>
      <c r="D40" s="25">
        <v>4</v>
      </c>
      <c r="E40" s="25">
        <v>400</v>
      </c>
      <c r="F40" s="14"/>
      <c r="G40" s="14"/>
    </row>
    <row r="41">
      <c r="A41" s="25" t="str">
        <v>Walleye</v>
      </c>
      <c r="B41" s="25" t="str">
        <v>_Unique</v>
      </c>
      <c r="C41" s="25">
        <v>2</v>
      </c>
      <c r="D41" s="25">
        <v>4</v>
      </c>
      <c r="E41" s="25">
        <v>200</v>
      </c>
      <c r="F41" s="14"/>
      <c r="G41" s="14"/>
    </row>
    <row r="42">
      <c r="A42" s="25" t="str">
        <v>Muskellunge</v>
      </c>
      <c r="B42" s="25" t="str">
        <v>_Young</v>
      </c>
      <c r="C42" s="25">
        <v>2</v>
      </c>
      <c r="D42" s="25">
        <v>3</v>
      </c>
      <c r="E42" s="25">
        <v>500</v>
      </c>
      <c r="F42" s="14"/>
      <c r="G42" s="14"/>
    </row>
    <row r="43">
      <c r="A43" s="25" t="str">
        <v>Muskellunge</v>
      </c>
      <c r="B43" s="25" t="str">
        <v>_Common</v>
      </c>
      <c r="C43" s="25">
        <v>2</v>
      </c>
      <c r="D43" s="25">
        <v>3</v>
      </c>
      <c r="E43" s="25">
        <v>500</v>
      </c>
      <c r="F43" s="14"/>
      <c r="G43" s="14"/>
    </row>
    <row r="44">
      <c r="A44" s="25" t="str">
        <v>Bowfin</v>
      </c>
      <c r="B44" s="25" t="str">
        <v>_Young</v>
      </c>
      <c r="C44" s="25">
        <v>2</v>
      </c>
      <c r="D44" s="25">
        <v>2</v>
      </c>
      <c r="E44" s="25">
        <v>500</v>
      </c>
      <c r="F44" s="14"/>
      <c r="G44" s="14"/>
    </row>
    <row r="45">
      <c r="A45" s="25" t="str">
        <v>Bowfin</v>
      </c>
      <c r="B45" s="25" t="str">
        <v>_Common</v>
      </c>
      <c r="C45" s="25">
        <v>2</v>
      </c>
      <c r="D45" s="25">
        <v>2</v>
      </c>
      <c r="E45" s="25">
        <v>500</v>
      </c>
      <c r="F45" s="14"/>
      <c r="G45" s="14"/>
    </row>
    <row r="46">
      <c r="A46" s="25" t="str">
        <v>Channel_Catfish</v>
      </c>
      <c r="B46" s="25" t="str">
        <v>_Young</v>
      </c>
      <c r="C46" s="25">
        <v>2</v>
      </c>
      <c r="D46" s="25">
        <v>2</v>
      </c>
      <c r="E46" s="25">
        <v>500</v>
      </c>
      <c r="F46" s="14"/>
      <c r="G46" s="14"/>
    </row>
    <row r="47">
      <c r="A47" s="25" t="str">
        <v>Channel_Catfish</v>
      </c>
      <c r="B47" s="25" t="str">
        <v>_Common</v>
      </c>
      <c r="C47" s="25">
        <v>2</v>
      </c>
      <c r="D47" s="25">
        <v>2</v>
      </c>
      <c r="E47" s="25">
        <v>500</v>
      </c>
      <c r="F47" s="14"/>
      <c r="G47" s="14"/>
    </row>
    <row r="48">
      <c r="A48" s="25" t="str">
        <v>Largemouth_Bass</v>
      </c>
      <c r="B48" s="25" t="str">
        <v>_Young</v>
      </c>
      <c r="C48" s="25">
        <v>2</v>
      </c>
      <c r="D48" s="25">
        <v>2</v>
      </c>
      <c r="E48" s="25">
        <v>500</v>
      </c>
      <c r="F48" s="14"/>
      <c r="G48" s="14"/>
    </row>
    <row r="49">
      <c r="A49" s="25" t="str">
        <v>Largemouth_Bass</v>
      </c>
      <c r="B49" s="25" t="str">
        <v>_Common</v>
      </c>
      <c r="C49" s="25">
        <v>2</v>
      </c>
      <c r="D49" s="25">
        <v>2</v>
      </c>
      <c r="E49" s="25">
        <v>500</v>
      </c>
      <c r="F49" s="14"/>
      <c r="G49" s="14"/>
    </row>
    <row r="50">
      <c r="A50" s="25" t="str">
        <v>Black_Crappie</v>
      </c>
      <c r="B50" s="25" t="str">
        <v>_Young</v>
      </c>
      <c r="C50" s="25">
        <v>2</v>
      </c>
      <c r="D50" s="25">
        <v>2</v>
      </c>
      <c r="E50" s="25">
        <v>500</v>
      </c>
      <c r="F50" s="14"/>
      <c r="G50" s="14"/>
    </row>
    <row r="51">
      <c r="A51" s="25" t="str">
        <v>Black_Crappie</v>
      </c>
      <c r="B51" s="25" t="str">
        <v>_Common</v>
      </c>
      <c r="C51" s="25">
        <v>2</v>
      </c>
      <c r="D51" s="25">
        <v>2</v>
      </c>
      <c r="E51" s="25">
        <v>500</v>
      </c>
      <c r="F51" s="14"/>
      <c r="G51" s="14"/>
    </row>
    <row r="52">
      <c r="A52" s="25" t="str">
        <v>Yellow_Perch</v>
      </c>
      <c r="B52" s="25" t="str">
        <v>_Young</v>
      </c>
      <c r="C52" s="25">
        <v>2</v>
      </c>
      <c r="D52" s="25">
        <v>2</v>
      </c>
      <c r="E52" s="25">
        <v>500</v>
      </c>
      <c r="F52" s="14"/>
      <c r="G52" s="14"/>
    </row>
    <row r="53">
      <c r="A53" s="25" t="str">
        <v>Yellow_Perch</v>
      </c>
      <c r="B53" s="25" t="str">
        <v>_Common</v>
      </c>
      <c r="C53" s="25">
        <v>2</v>
      </c>
      <c r="D53" s="25">
        <v>2</v>
      </c>
      <c r="E53" s="25">
        <v>500</v>
      </c>
      <c r="F53" s="14"/>
      <c r="G53" s="14"/>
    </row>
    <row r="54">
      <c r="A54" s="25" t="str">
        <v>Rock_Bass</v>
      </c>
      <c r="B54" s="25" t="str">
        <v>_Young</v>
      </c>
      <c r="C54" s="25">
        <v>2</v>
      </c>
      <c r="D54" s="25">
        <v>2</v>
      </c>
      <c r="E54" s="25">
        <v>500</v>
      </c>
      <c r="F54" s="14"/>
      <c r="G54" s="14"/>
    </row>
    <row r="55">
      <c r="A55" s="25" t="str">
        <v>Rock_Bass</v>
      </c>
      <c r="B55" s="25" t="str">
        <v>_Common</v>
      </c>
      <c r="C55" s="25">
        <v>2</v>
      </c>
      <c r="D55" s="25">
        <v>2</v>
      </c>
      <c r="E55" s="25">
        <v>500</v>
      </c>
      <c r="F55" s="14"/>
      <c r="G55" s="14"/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2" min="2" style="0" width="37"/>
  </cols>
  <sheetData>
    <row customHeight="true" ht="19" r="1">
      <c r="A1" s="3" t="str">
        <v>类别</v>
      </c>
      <c r="B1" s="3" t="str">
        <v>项目</v>
      </c>
      <c r="C1" s="4" t="str">
        <v>进度</v>
      </c>
      <c r="D1" s="3" t="str">
        <v>负责人</v>
      </c>
      <c r="E1" s="3" t="str">
        <v>step（后置依赖前置）</v>
      </c>
      <c r="F1" s="3" t="str">
        <v>备注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9" r="2">
      <c r="A2" s="1" t="str">
        <v>玩法-体验整体设计</v>
      </c>
      <c r="C2" s="2"/>
    </row>
    <row customHeight="true" ht="19" r="3">
      <c r="B3" s="1" t="str">
        <v>整体玩法框架 &amp; 体验框架设计</v>
      </c>
      <c r="C3" s="2">
        <v>1</v>
      </c>
      <c r="D3" s="1" t="str">
        <v>斧头</v>
      </c>
      <c r="E3" s="1">
        <v>1</v>
      </c>
    </row>
    <row customHeight="true" ht="19" r="4">
      <c r="B4" s="1" t="str">
        <v>阶段-鱼-钓场-钓具-饵种-饵长度 基本设置表</v>
      </c>
      <c r="C4" s="2">
        <v>0.5</v>
      </c>
      <c r="D4" s="1" t="str">
        <v>JK</v>
      </c>
      <c r="E4" s="1">
        <v>2</v>
      </c>
      <c r="F4" s="1" t="str">
        <v>改由斧头设计</v>
      </c>
    </row>
    <row customHeight="true" ht="19" r="5">
      <c r="B5" s="1" t="str">
        <v>阶段-等级对应</v>
      </c>
      <c r="C5" s="2">
        <v>0.8</v>
      </c>
      <c r="D5" s="1" t="str">
        <v>斧头</v>
      </c>
      <c r="E5" s="1">
        <v>2</v>
      </c>
      <c r="F5" s="1" t="str">
        <v>改由斧头设计</v>
      </c>
    </row>
    <row r="6">
      <c r="B6" s="1" t="str">
        <v>兴奋点 元素解锁 错落排布</v>
      </c>
      <c r="C6" s="2">
        <v>0</v>
      </c>
      <c r="D6" s="1" t="str">
        <v>大宝</v>
      </c>
      <c r="E6" s="1">
        <v>2</v>
      </c>
      <c r="F6" s="1" t="str">
        <v>改由斧头设计</v>
      </c>
    </row>
    <row customHeight="true" ht="19" r="7">
      <c r="A7" s="1"/>
      <c r="C7" s="2"/>
    </row>
    <row customHeight="true" ht="19" r="8">
      <c r="A8" s="1" t="str">
        <v>数值设计</v>
      </c>
      <c r="C8" s="2"/>
    </row>
    <row customHeight="true" ht="19" r="9">
      <c r="B9" s="1" t="str">
        <v>各等阶投入-产出表</v>
      </c>
      <c r="C9" s="2">
        <v>1</v>
      </c>
      <c r="D9" s="1" t="str">
        <v>斧头</v>
      </c>
      <c r="E9" s="1">
        <v>2</v>
      </c>
    </row>
    <row customHeight="true" ht="19" r="10">
      <c r="B10" s="1" t="str">
        <v>各等阶鱼价-竿轮线饵价</v>
      </c>
      <c r="C10" s="2">
        <v>1</v>
      </c>
      <c r="D10" s="1" t="str">
        <v>斧头</v>
      </c>
      <c r="E10" s="1">
        <v>2</v>
      </c>
    </row>
    <row customHeight="true" ht="19" r="11">
      <c r="B11" s="1" t="str">
        <v>优化各等阶产出-投入表</v>
      </c>
      <c r="C11" s="2">
        <v>1</v>
      </c>
      <c r="D11" s="1" t="str">
        <v>斧头</v>
      </c>
      <c r="E11" s="1">
        <v>3</v>
      </c>
    </row>
    <row customHeight="true" ht="19" r="12">
      <c r="B12" s="1" t="str">
        <v>鱼价格期望工具表</v>
      </c>
      <c r="C12" s="2">
        <v>1</v>
      </c>
      <c r="D12" s="1" t="str">
        <v>斧头</v>
      </c>
      <c r="E12" s="1">
        <v>3</v>
      </c>
    </row>
    <row customHeight="true" ht="19" r="13">
      <c r="B13" s="1" t="str">
        <v>鱼长-饵长 工具表</v>
      </c>
      <c r="C13" s="2">
        <v>0</v>
      </c>
      <c r="D13" s="1" t="str">
        <v>斧头</v>
      </c>
      <c r="E13" s="1">
        <v>3</v>
      </c>
      <c r="F13" s="1" t="str">
        <v>供JK&amp;斧头主要使用</v>
      </c>
    </row>
    <row customHeight="true" ht="19" r="14">
      <c r="B14" s="1" t="str">
        <v>Excel跨表单跳转、新建、后退工具</v>
      </c>
      <c r="C14" s="2">
        <v>1</v>
      </c>
      <c r="D14" s="1" t="str">
        <v>斧头</v>
      </c>
      <c r="E14" s="1">
        <v>3</v>
      </c>
    </row>
    <row customHeight="true" ht="19" r="15">
      <c r="B15" s="1" t="str">
        <v>各阶段鱼种、稀有度、鱼长设计</v>
      </c>
      <c r="C15" s="2">
        <v>0.1</v>
      </c>
      <c r="D15" s="1" t="str">
        <v>JK</v>
      </c>
      <c r="E15" s="1">
        <v>3</v>
      </c>
    </row>
    <row customHeight="true" ht="19" r="16">
      <c r="B16" s="1" t="str">
        <v>各阶段鱼单价设计</v>
      </c>
      <c r="C16" s="2">
        <v>0</v>
      </c>
      <c r="D16" s="1" t="str">
        <v>斧头</v>
      </c>
      <c r="E16" s="1">
        <v>3</v>
      </c>
    </row>
    <row customHeight="true" ht="19" r="17">
      <c r="B17" s="1" t="str">
        <v>数字美化工具</v>
      </c>
      <c r="C17" s="2">
        <v>0.8</v>
      </c>
      <c r="D17" s="1" t="str">
        <v>斧头</v>
      </c>
      <c r="E17" s="1">
        <v>5</v>
      </c>
    </row>
    <row customHeight="true" ht="19" r="18">
      <c r="C18" s="2"/>
    </row>
    <row r="19">
      <c r="A19" s="1" t="str">
        <v>鱼</v>
      </c>
      <c r="C19" s="2"/>
    </row>
    <row customHeight="true" ht="19" r="20">
      <c r="B20" s="1" t="str">
        <v>做工具，从设计表→配置表的转换和填入、更新、增加</v>
      </c>
      <c r="C20" s="2">
        <v>0.2</v>
      </c>
      <c r="D20" s="1" t="str">
        <v>斧头</v>
      </c>
      <c r="E20" s="1"/>
    </row>
    <row customHeight="true" ht="19" r="21">
      <c r="B21" s="1" t="str">
        <v>鱼单价配置</v>
      </c>
      <c r="C21" s="2">
        <v>0</v>
      </c>
      <c r="D21" s="1" t="str">
        <v>斧头</v>
      </c>
      <c r="E21" s="1">
        <v>4</v>
      </c>
    </row>
    <row customHeight="true" ht="19" r="22">
      <c r="B22" s="1" t="str">
        <v>鱼长度配置</v>
      </c>
      <c r="C22" s="2">
        <v>0</v>
      </c>
      <c r="D22" s="1" t="str">
        <v>斧头</v>
      </c>
      <c r="E22" s="1">
        <v>4</v>
      </c>
    </row>
    <row customHeight="true" ht="19" r="23">
      <c r="B23" s="1" t="str">
        <v>鱼力量、耐力配置</v>
      </c>
      <c r="C23" s="2">
        <v>1</v>
      </c>
      <c r="D23" s="1" t="str">
        <v>斧头</v>
      </c>
      <c r="E23" s="1">
        <v>4</v>
      </c>
    </row>
    <row customHeight="true" ht="19" r="24">
      <c r="B24" s="1" t="str">
        <v>鱼力量-代码重构后调整</v>
      </c>
      <c r="C24" s="2">
        <v>0</v>
      </c>
      <c r="D24" s="1" t="str">
        <v>斧头</v>
      </c>
      <c r="E24" s="1">
        <v>5</v>
      </c>
    </row>
    <row r="25">
      <c r="B25" s="1" t="str">
        <v>结构体习性配置</v>
      </c>
      <c r="C25" s="2">
        <v>1</v>
      </c>
      <c r="D25" s="1" t="str">
        <v>斧头</v>
      </c>
      <c r="E25" s="1">
        <v>5</v>
      </c>
    </row>
    <row r="26">
      <c r="B26" s="1" t="str">
        <v>觅食水层习性配置</v>
      </c>
      <c r="C26" s="2">
        <v>1</v>
      </c>
      <c r="D26" s="1" t="str">
        <v>斧头</v>
      </c>
      <c r="E26" s="1">
        <v>5</v>
      </c>
    </row>
    <row r="27">
      <c r="B27" s="1" t="str">
        <v>水温习性配置</v>
      </c>
      <c r="C27" s="2">
        <v>1</v>
      </c>
      <c r="D27" s="1" t="str">
        <v>斧头</v>
      </c>
      <c r="E27" s="1">
        <v>5</v>
      </c>
    </row>
    <row r="28">
      <c r="B28" s="1" t="str">
        <v>时段习性配置</v>
      </c>
      <c r="C28" s="2">
        <v>1</v>
      </c>
      <c r="D28" s="1" t="str">
        <v>斧头</v>
      </c>
      <c r="E28" s="1">
        <v>5</v>
      </c>
    </row>
    <row r="29">
      <c r="B29" s="1" t="str">
        <v>饵种习性配置</v>
      </c>
      <c r="C29" s="2">
        <v>1</v>
      </c>
      <c r="D29" s="1" t="str">
        <v>斧头</v>
      </c>
      <c r="E29" s="1">
        <v>5</v>
      </c>
    </row>
    <row customHeight="true" ht="19" r="30">
      <c r="B30" s="1" t="str">
        <v>饵长度习性</v>
      </c>
      <c r="C30" s="2">
        <v>1</v>
      </c>
      <c r="D30" s="1" t="str">
        <v>斧头</v>
      </c>
      <c r="E30" s="1">
        <v>5</v>
      </c>
    </row>
    <row r="31">
      <c r="B31" s="1" t="str">
        <v>模拟器检验效果</v>
      </c>
      <c r="C31" s="2">
        <v>0</v>
      </c>
      <c r="D31" s="1" t="str">
        <v>斧头</v>
      </c>
      <c r="E31" s="1">
        <v>6</v>
      </c>
    </row>
    <row r="32">
      <c r="C32" s="2"/>
    </row>
    <row r="33">
      <c r="A33" s="1" t="str">
        <v>等级配置</v>
      </c>
      <c r="C33" s="2"/>
    </row>
    <row r="34">
      <c r="B34" s="1" t="str">
        <v>经验值配置</v>
      </c>
      <c r="C34" s="2">
        <v>0.2</v>
      </c>
      <c r="D34" s="1" t="str">
        <v>斧头</v>
      </c>
      <c r="E34" s="1">
        <v>4</v>
      </c>
    </row>
    <row r="35">
      <c r="B35" s="1" t="str">
        <v>赠送货币配置</v>
      </c>
      <c r="C35" s="2">
        <v>0</v>
      </c>
      <c r="D35" s="1" t="str">
        <v>斧头</v>
      </c>
      <c r="E35" s="1">
        <v>5</v>
      </c>
    </row>
    <row customHeight="true" ht="19" r="36">
      <c r="B36" s="1" t="str">
        <v>赠送物品配置</v>
      </c>
      <c r="C36" s="2"/>
      <c r="D36" s="1" t="str">
        <v>？</v>
      </c>
      <c r="E36" s="1">
        <v>5</v>
      </c>
    </row>
    <row r="37">
      <c r="B37" s="1" t="str">
        <v>钓具解锁的升级UI呈现？</v>
      </c>
      <c r="C37" s="2"/>
      <c r="D37" s="1" t="str">
        <v>大宝？</v>
      </c>
      <c r="E37" s="1">
        <v>4</v>
      </c>
    </row>
    <row customHeight="true" ht="19" r="38">
      <c r="B38" s="1" t="str">
        <v>经验数据美化</v>
      </c>
      <c r="C38" s="2">
        <v>0</v>
      </c>
      <c r="D38" s="1" t="str">
        <v>斧头</v>
      </c>
      <c r="E38" s="1">
        <v>5</v>
      </c>
    </row>
    <row customHeight="true" ht="19" r="39">
      <c r="C39" s="2"/>
    </row>
    <row r="40">
      <c r="A40" s="1" t="str">
        <v>搏鱼配置</v>
      </c>
      <c r="C40" s="2"/>
    </row>
    <row r="41">
      <c r="B41" s="1" t="str">
        <v>等级-能量配置</v>
      </c>
      <c r="C41" s="2">
        <v>0</v>
      </c>
      <c r="D41" s="1" t="str">
        <v>斧头</v>
      </c>
      <c r="E41" s="1">
        <v>4</v>
      </c>
    </row>
    <row r="42">
      <c r="B42" s="1" t="str">
        <v>能量-体力配置</v>
      </c>
      <c r="C42" s="2">
        <v>0</v>
      </c>
      <c r="D42" s="1" t="str">
        <v>斧头</v>
      </c>
      <c r="E42" s="1">
        <v>4</v>
      </c>
    </row>
    <row customHeight="true" ht="19" r="43">
      <c r="B43" s="1" t="str">
        <v>食物-体力配置</v>
      </c>
      <c r="C43" s="2">
        <v>0</v>
      </c>
      <c r="D43" s="1" t="str">
        <v>？</v>
      </c>
      <c r="E43" s="1">
        <v>4</v>
      </c>
    </row>
    <row customHeight="true" ht="19" r="44">
      <c r="C44" s="2"/>
    </row>
    <row r="45">
      <c r="A45" t="str">
        <v>任务</v>
      </c>
      <c r="C45" s="2"/>
    </row>
    <row r="46">
      <c r="B46" s="1" t="str">
        <v>根据鱼种、关卡设计、系统限制，拉出任务单</v>
      </c>
      <c r="C46" s="2">
        <v>0</v>
      </c>
      <c r="D46" s="1" t="str">
        <v>大宝</v>
      </c>
      <c r="E46" s="1">
        <v>2</v>
      </c>
    </row>
    <row customHeight="true" ht="19" r="47">
      <c r="B47" s="1" t="str">
        <v>配置通用鱼数量任务</v>
      </c>
      <c r="C47" s="2">
        <v>0</v>
      </c>
      <c r="D47" s="1" t="str">
        <v>大宝</v>
      </c>
      <c r="E47" s="1">
        <v>4</v>
      </c>
    </row>
    <row customHeight="true" ht="19" r="48">
      <c r="B48" s="1" t="str">
        <v>配置定向鱼数量任务</v>
      </c>
      <c r="C48" s="2">
        <v>0</v>
      </c>
      <c r="D48" s="1" t="str">
        <v>大宝</v>
      </c>
      <c r="E48" s="1">
        <v>4</v>
      </c>
    </row>
    <row customHeight="true" ht="19" r="49">
      <c r="B49" s="1" t="str">
        <v>配置条件下钓鱼数量任务</v>
      </c>
      <c r="C49" s="2">
        <v>0</v>
      </c>
      <c r="D49" s="1" t="str">
        <v>大宝</v>
      </c>
      <c r="E49" s="1">
        <v>4</v>
      </c>
    </row>
    <row customHeight="true" ht="19" r="50">
      <c r="B50" s="1" t="str">
        <v>配置饵、钓法钓鱼任务</v>
      </c>
      <c r="C50" s="2">
        <v>0</v>
      </c>
      <c r="D50" s="1" t="str">
        <v>大宝</v>
      </c>
      <c r="E50" s="1">
        <v>4</v>
      </c>
    </row>
    <row customHeight="true" ht="19" r="51">
      <c r="B51" s="1" t="str">
        <v>配置钓场任务组</v>
      </c>
      <c r="C51" s="2">
        <v>0</v>
      </c>
      <c r="D51" s="1" t="str">
        <v>大宝</v>
      </c>
      <c r="E51" s="1">
        <v>4</v>
      </c>
    </row>
    <row customHeight="true" ht="19" r="52">
      <c r="B52" s="1" t="str">
        <v>配置任务解锁关系</v>
      </c>
      <c r="C52" s="2">
        <v>0</v>
      </c>
      <c r="D52" s="1" t="str">
        <v>大宝</v>
      </c>
      <c r="E52" s="1">
        <v>4</v>
      </c>
    </row>
    <row r="53">
      <c r="B53" s="1" t="str">
        <v>难度估算+调整</v>
      </c>
      <c r="C53" s="2">
        <v>0</v>
      </c>
      <c r="D53" s="1" t="str">
        <v>大宝</v>
      </c>
      <c r="E53" s="1">
        <v>4</v>
      </c>
    </row>
    <row r="54">
      <c r="B54" s="1" t="str">
        <v>奖励配置</v>
      </c>
      <c r="C54" s="2">
        <v>0</v>
      </c>
      <c r="D54" s="1" t="str">
        <v>大宝</v>
      </c>
      <c r="E54" s="1">
        <v>4</v>
      </c>
    </row>
    <row customHeight="true" ht="19" r="55">
      <c r="A55" s="1"/>
      <c r="B55" s="1" t="str">
        <v>任务多语言处理</v>
      </c>
      <c r="C55" s="2">
        <v>0</v>
      </c>
      <c r="D55" s="1" t="str">
        <v>大宝</v>
      </c>
      <c r="E55" s="1">
        <v>4</v>
      </c>
    </row>
    <row customHeight="true" ht="19" r="56">
      <c r="A56" s="1"/>
      <c r="B56" s="1" t="str">
        <v>任务关联其他表校验</v>
      </c>
      <c r="C56" s="2">
        <v>0</v>
      </c>
      <c r="D56" s="1" t="str">
        <v>大宝</v>
      </c>
      <c r="E56" s="1">
        <v>4</v>
      </c>
    </row>
    <row customHeight="true" ht="19" r="57">
      <c r="A57" s="1" t="str">
        <v>钓场</v>
      </c>
      <c r="C57" s="2"/>
    </row>
    <row customHeight="true" ht="19" r="58">
      <c r="A58" s="1"/>
      <c r="B58" s="1" t="str">
        <v>投鱼种类、品质</v>
      </c>
      <c r="C58" s="2">
        <v>0</v>
      </c>
      <c r="D58" s="1" t="str">
        <v>JK？</v>
      </c>
      <c r="E58" s="1">
        <v>3</v>
      </c>
    </row>
    <row customHeight="true" ht="19" r="59">
      <c r="A59" s="1"/>
      <c r="B59" s="1" t="str">
        <v>投鱼权重</v>
      </c>
      <c r="C59" s="2">
        <v>0</v>
      </c>
      <c r="D59" s="1" t="str">
        <v>斧头</v>
      </c>
      <c r="E59" s="1">
        <v>4</v>
      </c>
    </row>
    <row customHeight="true" ht="19" r="60">
      <c r="B60" s="1" t="str">
        <v>钓场底温</v>
      </c>
      <c r="C60" s="2">
        <v>0</v>
      </c>
      <c r="D60" s="1" t="str">
        <v>斧头</v>
      </c>
      <c r="E60" s="1">
        <v>3</v>
      </c>
    </row>
    <row customHeight="true" ht="19" r="61">
      <c r="B61" s="1" t="str">
        <v>水流速</v>
      </c>
      <c r="C61" s="2">
        <v>0</v>
      </c>
      <c r="D61" s="1" t="str">
        <v>浣熊</v>
      </c>
      <c r="E61" s="1">
        <v>3</v>
      </c>
    </row>
    <row customHeight="true" ht="19" r="62">
      <c r="B62" s="1" t="str">
        <v>钓场多语言</v>
      </c>
      <c r="C62" s="2">
        <v>0</v>
      </c>
      <c r="D62" s="1" t="str">
        <v>？</v>
      </c>
      <c r="E62" s="1">
        <v>2</v>
      </c>
    </row>
    <row customHeight="true" ht="19" r="63">
      <c r="B63" s="1" t="str">
        <v>根据关卡设计，调整地图内结构触发盒</v>
      </c>
      <c r="C63" s="2">
        <v>0</v>
      </c>
      <c r="D63" s="1" t="str">
        <v>浣熊</v>
      </c>
      <c r="E63" s="1">
        <v>4</v>
      </c>
    </row>
    <row customHeight="true" ht="19" r="64">
      <c r="B64" s="1" t="str">
        <v>在钓场1、2中，为高阶鱼的栖息加特殊结构</v>
      </c>
      <c r="C64" s="2">
        <v>0</v>
      </c>
      <c r="D64" s="1" t="str">
        <v>浣熊</v>
      </c>
      <c r="E64" s="1">
        <v>4</v>
      </c>
    </row>
    <row customHeight="true" ht="19" r="65">
      <c r="B65" s="1" t="str">
        <v>在钓场1、2中，为传奇鱼的栖息特殊结构加视觉提示</v>
      </c>
      <c r="C65" s="2">
        <v>0</v>
      </c>
      <c r="D65" s="1" t="str">
        <v>浣熊</v>
      </c>
      <c r="E65" s="1">
        <v>4</v>
      </c>
    </row>
    <row customHeight="true" ht="19" r="66">
      <c r="C66" s="2"/>
    </row>
    <row r="67">
      <c r="A67" s="1" t="str">
        <v>天气</v>
      </c>
      <c r="C67" s="2"/>
    </row>
    <row r="68">
      <c r="B68" s="1" t="str">
        <v>钓场1 天气 3条链配置</v>
      </c>
      <c r="C68" s="2">
        <v>1</v>
      </c>
      <c r="D68" s="1" t="str">
        <v>浣熊</v>
      </c>
      <c r="E68" s="1">
        <v>2</v>
      </c>
    </row>
    <row r="69">
      <c r="B69" s="1" t="str">
        <v>钓场2 天气 3条链配置</v>
      </c>
      <c r="C69" s="2">
        <v>1</v>
      </c>
      <c r="D69" s="1" t="str">
        <v>浣熊</v>
      </c>
      <c r="E69" s="1">
        <v>2</v>
      </c>
    </row>
    <row r="70">
      <c r="B70" s="1" t="str">
        <v>天气roll权重 配置</v>
      </c>
      <c r="C70" s="2">
        <v>1</v>
      </c>
      <c r="D70" s="1" t="str">
        <v>浣熊</v>
      </c>
      <c r="E70" s="1">
        <v>2</v>
      </c>
    </row>
    <row customHeight="true" ht="19" r="71">
      <c r="B71" s="1" t="str">
        <v>天气链挂钩钓场</v>
      </c>
      <c r="C71" s="2">
        <v>1</v>
      </c>
      <c r="D71" s="1" t="str">
        <v>浣熊</v>
      </c>
      <c r="E71" s="1">
        <v>2</v>
      </c>
    </row>
    <row customHeight="true" ht="19" r="72">
      <c r="C72" s="2"/>
    </row>
    <row r="73">
      <c r="A73" s="1" t="str">
        <v>钓具</v>
      </c>
      <c r="C73" s="2"/>
    </row>
    <row r="74">
      <c r="B74" s="1" t="str">
        <v>各阶钓具，根据鱼种、关卡作多样化、分野规划</v>
      </c>
      <c r="C74" s="2">
        <v>0</v>
      </c>
      <c r="D74" s="1" t="str">
        <v>JK</v>
      </c>
      <c r="E74" s="1">
        <v>3</v>
      </c>
    </row>
    <row r="75">
      <c r="B75" s="1" t="str">
        <v>配置钓具属性</v>
      </c>
      <c r="C75" s="2">
        <v>0</v>
      </c>
      <c r="D75" s="1" t="str">
        <v>JK</v>
      </c>
      <c r="E75" s="1">
        <v>4</v>
      </c>
    </row>
    <row customHeight="true" ht="19" r="76">
      <c r="B76" s="1" t="str">
        <v>配置饵长度、感知系数</v>
      </c>
      <c r="C76" s="2">
        <v>0</v>
      </c>
      <c r="D76" s="1" t="str">
        <v>JK</v>
      </c>
      <c r="E76" s="1">
        <v>5</v>
      </c>
    </row>
    <row r="77">
      <c r="B77" s="1" t="str">
        <v>配置钓具解锁等级</v>
      </c>
      <c r="C77" s="2">
        <v>0</v>
      </c>
      <c r="D77" s="1" t="str">
        <v>？</v>
      </c>
      <c r="E77" s="1">
        <v>4</v>
      </c>
    </row>
    <row r="78">
      <c r="C78" s="2"/>
    </row>
    <row r="79">
      <c r="A79" s="1" t="str">
        <v>售卖配置</v>
      </c>
      <c r="C79" s="2"/>
    </row>
    <row r="80">
      <c r="B80" s="1" t="str">
        <v>物品售卖批次配置</v>
      </c>
      <c r="C80" s="2">
        <v>0</v>
      </c>
      <c r="D80" s="1" t="str">
        <v>？</v>
      </c>
      <c r="E80" s="1">
        <v>4</v>
      </c>
    </row>
    <row r="81">
      <c r="B81" s="1" t="str">
        <v>钓具售卖多语言配置</v>
      </c>
      <c r="C81" s="2">
        <v>0</v>
      </c>
      <c r="D81" s="1" t="str">
        <v>？</v>
      </c>
      <c r="E81" s="1">
        <v>4</v>
      </c>
    </row>
    <row customHeight="true" ht="19" r="82">
      <c r="B82" s="1" t="str">
        <v>钓具售卖等级配置</v>
      </c>
      <c r="C82" s="2">
        <v>0</v>
      </c>
      <c r="D82" s="1" t="str">
        <v>？</v>
      </c>
      <c r="E82" s="1">
        <v>4</v>
      </c>
    </row>
    <row customHeight="true" ht="19" r="83">
      <c r="B83" s="1" t="str">
        <v>钓具售卖价格配置</v>
      </c>
      <c r="C83" s="2">
        <v>0</v>
      </c>
      <c r="D83" s="1" t="str">
        <v>？</v>
      </c>
      <c r="E83" s="1">
        <v>4</v>
      </c>
    </row>
    <row customHeight="true" ht="19" r="84">
      <c r="B84" s="1" t="str">
        <v>物品售卖图片配置</v>
      </c>
      <c r="C84" s="2">
        <v>0</v>
      </c>
      <c r="D84" s="1" t="str">
        <v>？</v>
      </c>
      <c r="E84" s="1">
        <v>4</v>
      </c>
    </row>
    <row customHeight="true" ht="19" r="85">
      <c r="B85" s="1" t="str">
        <v>食物配置</v>
      </c>
      <c r="C85" s="2">
        <v>0</v>
      </c>
      <c r="D85" s="1" t="str">
        <v>？</v>
      </c>
      <c r="E85" s="1">
        <v>4</v>
      </c>
    </row>
    <row customHeight="true" ht="19" r="86">
      <c r="B86" s="1"/>
      <c r="C86" s="2"/>
    </row>
    <row r="87">
      <c r="A87" s="1" t="str">
        <v>维修</v>
      </c>
      <c r="C87" s="2"/>
    </row>
    <row r="88">
      <c r="B88" s="1" t="str">
        <v>维修参数调整</v>
      </c>
      <c r="C88" s="2">
        <v>0</v>
      </c>
      <c r="D88" s="1" t="str">
        <v>斧头</v>
      </c>
      <c r="E88" s="1">
        <v>5</v>
      </c>
    </row>
    <row r="89">
      <c r="B89" s="1" t="str">
        <v>维修价格调整</v>
      </c>
      <c r="C89" s="2">
        <v>0</v>
      </c>
      <c r="D89" s="1" t="str">
        <v>斧头</v>
      </c>
      <c r="E89" s="1">
        <v>5</v>
      </c>
    </row>
    <row r="90">
      <c r="C90" s="2"/>
    </row>
    <row r="91">
      <c r="A91" s="1" t="str">
        <v>新手引导</v>
      </c>
      <c r="C91" s="2"/>
    </row>
    <row r="92">
      <c r="B92" s="1" t="str">
        <v>新手引导鱼配置</v>
      </c>
      <c r="C92" s="2">
        <v>0</v>
      </c>
      <c r="D92" s="1" t="str">
        <v>雷子？</v>
      </c>
      <c r="E92" s="1">
        <v>3</v>
      </c>
    </row>
    <row r="93">
      <c r="B93" s="1" t="str">
        <v>新手引导文字速度调整</v>
      </c>
      <c r="C93" s="2">
        <v>0</v>
      </c>
      <c r="D93" s="1" t="str">
        <v>雷子</v>
      </c>
      <c r="E93" s="1">
        <v>3</v>
      </c>
    </row>
    <row r="94">
      <c r="B94" s="1" t="str">
        <v>新手引导多语言配置</v>
      </c>
      <c r="C94" s="2">
        <v>0</v>
      </c>
      <c r="D94" s="1" t="str">
        <v>雷子</v>
      </c>
      <c r="E94" s="1">
        <v>3</v>
      </c>
    </row>
    <row r="95">
      <c r="C95" s="2"/>
    </row>
    <row r="96">
      <c r="A96" s="1" t="str">
        <v>成就</v>
      </c>
      <c r="C96" s="2"/>
    </row>
    <row r="97">
      <c r="B97" s="1" t="str">
        <v>成就项目列表设计</v>
      </c>
      <c r="C97" s="2">
        <v>0</v>
      </c>
      <c r="D97" s="1" t="str">
        <v>雷子</v>
      </c>
      <c r="E97" s="1">
        <v>3</v>
      </c>
    </row>
    <row r="98">
      <c r="B98" s="1" t="str">
        <v>成就条件配置</v>
      </c>
      <c r="C98" s="2">
        <v>0</v>
      </c>
      <c r="D98" s="1" t="str">
        <v>雷子</v>
      </c>
      <c r="E98" s="1">
        <v>4</v>
      </c>
    </row>
    <row r="99">
      <c r="B99" s="1" t="str">
        <v>成就奖励配置</v>
      </c>
      <c r="C99" s="2">
        <v>0</v>
      </c>
      <c r="D99" s="1" t="str">
        <v>雷子</v>
      </c>
      <c r="E99" s="1">
        <v>4</v>
      </c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</sheetData>
  <conditionalFormatting sqref="E3:E247">
    <cfRule priority="2" type="colorScale">
      <colorScale>
        <cfvo type="min"/>
        <cfvo type="max"/>
        <color rgb="FFFAEA61"/>
        <color rgb="FFFFFFFF"/>
      </colorScale>
    </cfRule>
  </conditionalFormatting>
  <conditionalFormatting sqref="E2:E94">
    <cfRule priority="3" type="colorScale">
      <colorScale>
        <cfvo type="min"/>
        <cfvo type="max"/>
        <color rgb="FFFAEA61"/>
        <color rgb="FFFFFFFF"/>
      </colorScale>
    </cfRule>
  </conditionalFormatting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9"/>
    <col collapsed="false" customWidth="true" hidden="false" max="7" min="7" style="0" width="16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true" max="23" min="23" style="0" width="14"/>
    <col collapsed="false" customWidth="true" hidden="false" max="24" min="24" style="0" width="14"/>
    <col collapsed="false" customWidth="true" hidden="false" max="25" min="25" style="0" width="14"/>
    <col collapsed="false" customWidth="true" hidden="false" max="26" min="26" style="0" width="14"/>
  </cols>
  <sheetData>
    <row customHeight="true" hidden="true" ht="19" r="1">
      <c r="A1" s="5"/>
      <c r="B1" s="5"/>
      <c r="C1" s="5"/>
      <c r="D1" s="5"/>
      <c r="E1" s="5"/>
      <c r="F1" s="5"/>
      <c r="G1" s="5"/>
      <c r="H1" s="5">
        <v>2</v>
      </c>
      <c r="I1" s="5">
        <v>3</v>
      </c>
      <c r="J1" s="5">
        <v>3</v>
      </c>
      <c r="K1" s="5"/>
      <c r="L1" s="5"/>
      <c r="M1" s="5"/>
      <c r="N1" s="5"/>
      <c r="O1" s="5">
        <v>0.5</v>
      </c>
      <c r="P1" s="5">
        <v>0.3</v>
      </c>
      <c r="Q1" s="5">
        <v>0.08</v>
      </c>
      <c r="R1" s="5">
        <v>0.12</v>
      </c>
      <c r="S1" s="5"/>
      <c r="T1" s="5">
        <v>0.3</v>
      </c>
      <c r="U1" s="5">
        <v>0.6</v>
      </c>
      <c r="V1" s="5"/>
      <c r="W1" s="5"/>
      <c r="X1" s="5"/>
      <c r="Y1" s="5"/>
      <c r="Z1" s="5"/>
    </row>
    <row r="2">
      <c r="A2" s="3" t="str">
        <v>阶段</v>
      </c>
      <c r="B2" s="3" t="str">
        <v>鱼档次</v>
      </c>
      <c r="C2" s="3" t="str">
        <v>每分钟收益/gold</v>
      </c>
      <c r="D2" s="3" t="str">
        <v>每分钟经验</v>
      </c>
      <c r="E2" s="3" t="str">
        <v>一分钟钓鱼数量</v>
      </c>
      <c r="F2" s="3" t="str">
        <v>鱼单条参考价格min</v>
      </c>
      <c r="G2" s="3" t="str">
        <v>鱼单条参考价格max</v>
      </c>
      <c r="H2" s="3" t="str">
        <v>鱼单条参考价格</v>
      </c>
      <c r="I2" s="3" t="str">
        <v>本阶竿组价格</v>
      </c>
      <c r="J2" s="3" t="str">
        <v>下阶竿组价格</v>
      </c>
      <c r="K2" s="3" t="str">
        <v>攒竿组套数</v>
      </c>
      <c r="L2" s="3" t="str">
        <v>共需攒钱</v>
      </c>
      <c r="M2" s="3" t="str">
        <v>攒一套级竿组分钟数</v>
      </c>
      <c r="N2" s="3" t="str">
        <v>攒全套竿组分钟</v>
      </c>
      <c r="O2" s="3" t="str">
        <v>竿</v>
      </c>
      <c r="P2" s="3" t="str">
        <v>轮</v>
      </c>
      <c r="Q2" s="3" t="str">
        <v>线</v>
      </c>
      <c r="R2" s="3" t="str">
        <v>饵总花费</v>
      </c>
      <c r="S2" s="3" t="str">
        <v>钓鱼累积xp</v>
      </c>
      <c r="T2" s="3" t="str">
        <v>本阶段任务总gold</v>
      </c>
      <c r="U2" s="3" t="str">
        <v>本阶段任务总xp</v>
      </c>
      <c r="V2" s="3" t="str">
        <v>维修总花费</v>
      </c>
      <c r="W2" s="3" t="str">
        <v>维修占比</v>
      </c>
      <c r="X2" s="3">
        <f>'投入产出'!X2</f>
      </c>
      <c r="Y2" s="3">
        <f>'投入产出'!Y2</f>
      </c>
      <c r="Z2" s="3">
        <f>'投入产出'!Z2</f>
      </c>
    </row>
    <row r="3">
      <c r="A3" s="1">
        <v>1</v>
      </c>
      <c r="B3" s="1">
        <v>1</v>
      </c>
      <c r="C3">
        <f>IF('投入产出'!C3=0,0,ROUND('投入产出'!C3/5, 2 - INT(LOG10(ABS('投入产出'!C3/5))) - 1) * 5)</f>
      </c>
      <c r="D3">
        <f>IF('投入产出'!D3=0,0,ROUND('投入产出'!D3/5, 2 - INT(LOG10(ABS('投入产出'!D3/5))) - 1) * 5)</f>
      </c>
      <c r="E3">
        <f>IF('投入产出'!E3=0,0,ROUND('投入产出'!E3/5, 2 - INT(LOG10(ABS('投入产出'!E3/5))) - 1) * 5)</f>
      </c>
      <c r="F3">
        <f>IF('投入产出'!F3=0,0,ROUND('投入产出'!F3/5, 2 - INT(LOG10(ABS('投入产出'!F3/5))) - 1) * 5)</f>
      </c>
      <c r="G3">
        <f>IF('投入产出'!G3=0,0,ROUND('投入产出'!G3/5, 2 - INT(LOG10(ABS('投入产出'!G3/5))) - 1) * 5)</f>
      </c>
      <c r="H3">
        <f>IF('投入产出'!H3=0,0,ROUND('投入产出'!H3/5, 2 - INT(LOG10(ABS('投入产出'!H3/5))) - 1) * 5)</f>
      </c>
      <c r="I3">
        <f>IF('投入产出'!I3=0,0,ROUND('投入产出'!I3/5, 2 - INT(LOG10(ABS('投入产出'!I3/5))) - 1) * 5)</f>
      </c>
      <c r="J3">
        <f>IF('投入产出'!J3=0,0,ROUND('投入产出'!J3/5, 2 - INT(LOG10(ABS('投入产出'!J3/5))) - 1) * 5)</f>
      </c>
      <c r="K3">
        <f>IF('投入产出'!K3=0,0,ROUND('投入产出'!K3/5, 2 - INT(LOG10(ABS('投入产出'!K3/5))) - 1) * 5)</f>
      </c>
      <c r="L3">
        <f>IF('投入产出'!L3=0,0,ROUND('投入产出'!L3/5, 2 - INT(LOG10(ABS('投入产出'!L3/5))) - 1) * 5)</f>
      </c>
      <c r="M3">
        <f>IF('投入产出'!M3=0,0,ROUND('投入产出'!M3/5, 2 - INT(LOG10(ABS('投入产出'!M3/5))) - 1) * 5)</f>
      </c>
      <c r="N3">
        <f>IF('投入产出'!N3=0,0,ROUND('投入产出'!N3/5, 2 - INT(LOG10(ABS('投入产出'!N3/5))) - 1) * 5)</f>
      </c>
      <c r="O3">
        <f>IF('投入产出'!O3=0,0,ROUND('投入产出'!O3/5, 2 - INT(LOG10(ABS('投入产出'!O3/5))) - 1) * 5)</f>
      </c>
      <c r="P3">
        <f>IF('投入产出'!P3=0,0,ROUND('投入产出'!P3/5, 2 - INT(LOG10(ABS('投入产出'!P3/5))) - 1) * 5)</f>
      </c>
      <c r="Q3">
        <f>IF('投入产出'!Q3=0,0,ROUND('投入产出'!Q3/5, 2 - INT(LOG10(ABS('投入产出'!Q3/5))) - 1) * 5)</f>
      </c>
      <c r="R3">
        <f>IF('投入产出'!R3=0,0,ROUND('投入产出'!R3/5, 2 - INT(LOG10(ABS('投入产出'!R3/5))) - 1) * 5)</f>
      </c>
      <c r="S3">
        <f>IF('投入产出'!S3=0,0,ROUND('投入产出'!S3/5, 2 - INT(LOG10(ABS('投入产出'!S3/5))) - 1) * 5)</f>
      </c>
      <c r="T3">
        <f>IF('投入产出'!T3=0,0,ROUND('投入产出'!T3/5, 2 - INT(LOG10(ABS('投入产出'!T3/5))) - 1) * 5)</f>
      </c>
      <c r="U3">
        <f>IF('投入产出'!U3=0,0,ROUND('投入产出'!U3/5, 2 - INT(LOG10(ABS('投入产出'!U3/5))) - 1) * 5)</f>
      </c>
      <c r="V3">
        <f>IF('投入产出'!V3=0,0,ROUND('投入产出'!V3/5, 2 - INT(LOG10(ABS('投入产出'!V3/5))) - 1) * 5)</f>
      </c>
      <c r="W3">
        <v>0</v>
      </c>
      <c r="X3">
        <f>IF('投入产出'!X3=0,0,ROUND('投入产出'!X3/5, 2 - INT(LOG10(ABS('投入产出'!X3/5))) - 1) * 5)</f>
      </c>
      <c r="Y3">
        <f>IF('投入产出'!Y3=0,0,ROUND('投入产出'!Y3/5, 2 - INT(LOG10(ABS('投入产出'!Y3/5))) - 1) * 5)</f>
      </c>
      <c r="Z3">
        <f>IF('投入产出'!Z3=0,0,ROUND('投入产出'!Z3/5, 2 - INT(LOG10(ABS('投入产出'!Z3/5))) - 1) * 5)</f>
      </c>
    </row>
    <row r="4">
      <c r="A4" s="1">
        <v>2</v>
      </c>
      <c r="B4" s="1">
        <v>2</v>
      </c>
      <c r="C4">
        <f>IF('投入产出'!C4=0,0,ROUND('投入产出'!C4/5, 2 - INT(LOG10(ABS('投入产出'!C4/5))) - 1) * 5)</f>
      </c>
      <c r="D4">
        <f>IF('投入产出'!D4=0,0,ROUND('投入产出'!D4/5, 2 - INT(LOG10(ABS('投入产出'!D4/5))) - 1) * 5)</f>
      </c>
      <c r="E4">
        <f>IF('投入产出'!E4=0,0,ROUND('投入产出'!E4/5, 2 - INT(LOG10(ABS('投入产出'!E4/5))) - 1) * 5)</f>
      </c>
      <c r="F4">
        <f>IF('投入产出'!F4=0,0,ROUND('投入产出'!F4/5, 2 - INT(LOG10(ABS('投入产出'!F4/5))) - 1) * 5)</f>
      </c>
      <c r="G4">
        <f>IF('投入产出'!G4=0,0,ROUND('投入产出'!G4/5, 2 - INT(LOG10(ABS('投入产出'!G4/5))) - 1) * 5)</f>
      </c>
      <c r="H4">
        <f>IF('投入产出'!H4=0,0,ROUND('投入产出'!H4/5, 2 - INT(LOG10(ABS('投入产出'!H4/5))) - 1) * 5)</f>
      </c>
      <c r="I4">
        <f>IF('投入产出'!I4=0,0,ROUND('投入产出'!I4/5, 2 - INT(LOG10(ABS('投入产出'!I4/5))) - 1) * 5)</f>
      </c>
      <c r="J4">
        <f>IF('投入产出'!J4=0,0,ROUND('投入产出'!J4/5, 2 - INT(LOG10(ABS('投入产出'!J4/5))) - 1) * 5)</f>
      </c>
      <c r="K4">
        <f>IF('投入产出'!K4=0,0,ROUND('投入产出'!K4/5, 2 - INT(LOG10(ABS('投入产出'!K4/5))) - 1) * 5)</f>
      </c>
      <c r="L4">
        <f>IF('投入产出'!L4=0,0,ROUND('投入产出'!L4/5, 2 - INT(LOG10(ABS('投入产出'!L4/5))) - 1) * 5)</f>
      </c>
      <c r="M4">
        <f>IF('投入产出'!M4=0,0,ROUND('投入产出'!M4/5, 2 - INT(LOG10(ABS('投入产出'!M4/5))) - 1) * 5)</f>
      </c>
      <c r="N4">
        <f>IF('投入产出'!N4=0,0,ROUND('投入产出'!N4/5, 2 - INT(LOG10(ABS('投入产出'!N4/5))) - 1) * 5)</f>
      </c>
      <c r="O4">
        <f>IF('投入产出'!O4=0,0,ROUND('投入产出'!O4/5, 2 - INT(LOG10(ABS('投入产出'!O4/5))) - 1) * 5)</f>
      </c>
      <c r="P4">
        <f>IF('投入产出'!P4=0,0,ROUND('投入产出'!P4/5, 2 - INT(LOG10(ABS('投入产出'!P4/5))) - 1) * 5)</f>
      </c>
      <c r="Q4">
        <f>IF('投入产出'!Q4=0,0,ROUND('投入产出'!Q4/5, 2 - INT(LOG10(ABS('投入产出'!Q4/5))) - 1) * 5)</f>
      </c>
      <c r="R4">
        <f>IF('投入产出'!R4=0,0,ROUND('投入产出'!R4/5, 2 - INT(LOG10(ABS('投入产出'!R4/5))) - 1) * 5)</f>
      </c>
      <c r="S4">
        <f>IF('投入产出'!S4=0,0,ROUND('投入产出'!S4/5, 2 - INT(LOG10(ABS('投入产出'!S4/5))) - 1) * 5)</f>
      </c>
      <c r="T4">
        <f>IF('投入产出'!T4=0,0,ROUND('投入产出'!T4/5, 2 - INT(LOG10(ABS('投入产出'!T4/5))) - 1) * 5)</f>
      </c>
      <c r="U4">
        <f>IF('投入产出'!U4=0,0,ROUND('投入产出'!U4/5, 2 - INT(LOG10(ABS('投入产出'!U4/5))) - 1) * 5)</f>
      </c>
      <c r="V4">
        <f>IF('投入产出'!V4=0,0,ROUND('投入产出'!V4/5, 2 - INT(LOG10(ABS('投入产出'!V4/5))) - 1) * 5)</f>
      </c>
      <c r="W4">
        <v>0.05</v>
      </c>
      <c r="X4">
        <f>IF('投入产出'!X4=0,0,ROUND('投入产出'!X4/5, 2 - INT(LOG10(ABS('投入产出'!X4/5))) - 1) * 5)</f>
      </c>
      <c r="Y4">
        <f>IF('投入产出'!Y4=0,0,ROUND('投入产出'!Y4/5, 2 - INT(LOG10(ABS('投入产出'!Y4/5))) - 1) * 5)</f>
      </c>
      <c r="Z4">
        <f>IF('投入产出'!Z4=0,0,ROUND('投入产出'!Z4/5, 2 - INT(LOG10(ABS('投入产出'!Z4/5))) - 1) * 5)</f>
      </c>
    </row>
    <row r="5">
      <c r="A5" s="1">
        <v>3</v>
      </c>
      <c r="B5" s="1">
        <v>3</v>
      </c>
      <c r="C5">
        <f>IF('投入产出'!C5=0,0,ROUND('投入产出'!C5/5, 2 - INT(LOG10(ABS('投入产出'!C5/5))) - 1) * 5)</f>
      </c>
      <c r="D5">
        <f>IF('投入产出'!D5=0,0,ROUND('投入产出'!D5/5, 2 - INT(LOG10(ABS('投入产出'!D5/5))) - 1) * 5)</f>
      </c>
      <c r="E5">
        <f>IF('投入产出'!E5=0,0,ROUND('投入产出'!E5/5, 2 - INT(LOG10(ABS('投入产出'!E5/5))) - 1) * 5)</f>
      </c>
      <c r="F5">
        <f>IF('投入产出'!F5=0,0,ROUND('投入产出'!F5/5, 2 - INT(LOG10(ABS('投入产出'!F5/5))) - 1) * 5)</f>
      </c>
      <c r="G5">
        <f>IF('投入产出'!G5=0,0,ROUND('投入产出'!G5/5, 2 - INT(LOG10(ABS('投入产出'!G5/5))) - 1) * 5)</f>
      </c>
      <c r="H5">
        <f>IF('投入产出'!H5=0,0,ROUND('投入产出'!H5/5, 2 - INT(LOG10(ABS('投入产出'!H5/5))) - 1) * 5)</f>
      </c>
      <c r="I5">
        <f>IF('投入产出'!I5=0,0,ROUND('投入产出'!I5/5, 2 - INT(LOG10(ABS('投入产出'!I5/5))) - 1) * 5)</f>
      </c>
      <c r="J5">
        <f>IF('投入产出'!J5=0,0,ROUND('投入产出'!J5/5, 2 - INT(LOG10(ABS('投入产出'!J5/5))) - 1) * 5)</f>
      </c>
      <c r="K5">
        <f>IF('投入产出'!K5=0,0,ROUND('投入产出'!K5/5, 2 - INT(LOG10(ABS('投入产出'!K5/5))) - 1) * 5)</f>
      </c>
      <c r="L5">
        <f>IF('投入产出'!L5=0,0,ROUND('投入产出'!L5/5, 2 - INT(LOG10(ABS('投入产出'!L5/5))) - 1) * 5)</f>
      </c>
      <c r="M5">
        <f>IF('投入产出'!M5=0,0,ROUND('投入产出'!M5/5, 2 - INT(LOG10(ABS('投入产出'!M5/5))) - 1) * 5)</f>
      </c>
      <c r="N5">
        <f>IF('投入产出'!N5=0,0,ROUND('投入产出'!N5/5, 2 - INT(LOG10(ABS('投入产出'!N5/5))) - 1) * 5)</f>
      </c>
      <c r="O5">
        <f>IF('投入产出'!O5=0,0,ROUND('投入产出'!O5/5, 2 - INT(LOG10(ABS('投入产出'!O5/5))) - 1) * 5)</f>
      </c>
      <c r="P5">
        <f>IF('投入产出'!P5=0,0,ROUND('投入产出'!P5/5, 2 - INT(LOG10(ABS('投入产出'!P5/5))) - 1) * 5)</f>
      </c>
      <c r="Q5">
        <f>IF('投入产出'!Q5=0,0,ROUND('投入产出'!Q5/5, 2 - INT(LOG10(ABS('投入产出'!Q5/5))) - 1) * 5)</f>
      </c>
      <c r="R5">
        <f>IF('投入产出'!R5=0,0,ROUND('投入产出'!R5/5, 2 - INT(LOG10(ABS('投入产出'!R5/5))) - 1) * 5)</f>
      </c>
      <c r="S5">
        <f>IF('投入产出'!S5=0,0,ROUND('投入产出'!S5/5, 2 - INT(LOG10(ABS('投入产出'!S5/5))) - 1) * 5)</f>
      </c>
      <c r="T5">
        <f>IF('投入产出'!T5=0,0,ROUND('投入产出'!T5/5, 2 - INT(LOG10(ABS('投入产出'!T5/5))) - 1) * 5)</f>
      </c>
      <c r="U5">
        <f>IF('投入产出'!U5=0,0,ROUND('投入产出'!U5/5, 2 - INT(LOG10(ABS('投入产出'!U5/5))) - 1) * 5)</f>
      </c>
      <c r="V5">
        <f>IF('投入产出'!V5=0,0,ROUND('投入产出'!V5/5, 2 - INT(LOG10(ABS('投入产出'!V5/5))) - 1) * 5)</f>
      </c>
      <c r="W5">
        <v>0.1</v>
      </c>
      <c r="X5">
        <f>IF('投入产出'!X5=0,0,ROUND('投入产出'!X5/5, 2 - INT(LOG10(ABS('投入产出'!X5/5))) - 1) * 5)</f>
      </c>
      <c r="Y5">
        <f>IF('投入产出'!Y5=0,0,ROUND('投入产出'!Y5/5, 2 - INT(LOG10(ABS('投入产出'!Y5/5))) - 1) * 5)</f>
      </c>
      <c r="Z5">
        <f>IF('投入产出'!Z5=0,0,ROUND('投入产出'!Z5/5, 2 - INT(LOG10(ABS('投入产出'!Z5/5))) - 1) * 5)</f>
      </c>
    </row>
    <row r="6">
      <c r="A6" s="1">
        <v>4</v>
      </c>
      <c r="B6" s="1">
        <v>4</v>
      </c>
      <c r="C6">
        <f>IF('投入产出'!C6=0,0,ROUND('投入产出'!C6/5, 2 - INT(LOG10(ABS('投入产出'!C6/5))) - 1) * 5)</f>
      </c>
      <c r="D6">
        <f>IF('投入产出'!D6=0,0,ROUND('投入产出'!D6/5, 2 - INT(LOG10(ABS('投入产出'!D6/5))) - 1) * 5)</f>
      </c>
      <c r="E6">
        <f>IF('投入产出'!E6=0,0,ROUND('投入产出'!E6/5, 2 - INT(LOG10(ABS('投入产出'!E6/5))) - 1) * 5)</f>
      </c>
      <c r="F6">
        <f>IF('投入产出'!F6=0,0,ROUND('投入产出'!F6/5, 2 - INT(LOG10(ABS('投入产出'!F6/5))) - 1) * 5)</f>
      </c>
      <c r="G6">
        <f>IF('投入产出'!G6=0,0,ROUND('投入产出'!G6/5, 2 - INT(LOG10(ABS('投入产出'!G6/5))) - 1) * 5)</f>
      </c>
      <c r="H6">
        <f>IF('投入产出'!H6=0,0,ROUND('投入产出'!H6/5, 2 - INT(LOG10(ABS('投入产出'!H6/5))) - 1) * 5)</f>
      </c>
      <c r="I6">
        <f>IF('投入产出'!I6=0,0,ROUND('投入产出'!I6/5, 2 - INT(LOG10(ABS('投入产出'!I6/5))) - 1) * 5)</f>
      </c>
      <c r="J6">
        <f>IF('投入产出'!J6=0,0,ROUND('投入产出'!J6/5, 2 - INT(LOG10(ABS('投入产出'!J6/5))) - 1) * 5)</f>
      </c>
      <c r="K6">
        <f>IF('投入产出'!K6=0,0,ROUND('投入产出'!K6/5, 2 - INT(LOG10(ABS('投入产出'!K6/5))) - 1) * 5)</f>
      </c>
      <c r="L6">
        <f>IF('投入产出'!L6=0,0,ROUND('投入产出'!L6/5, 2 - INT(LOG10(ABS('投入产出'!L6/5))) - 1) * 5)</f>
      </c>
      <c r="M6">
        <f>IF('投入产出'!M6=0,0,ROUND('投入产出'!M6/5, 2 - INT(LOG10(ABS('投入产出'!M6/5))) - 1) * 5)</f>
      </c>
      <c r="N6">
        <f>IF('投入产出'!N6=0,0,ROUND('投入产出'!N6/5, 2 - INT(LOG10(ABS('投入产出'!N6/5))) - 1) * 5)</f>
      </c>
      <c r="O6">
        <f>IF('投入产出'!O6=0,0,ROUND('投入产出'!O6/5, 2 - INT(LOG10(ABS('投入产出'!O6/5))) - 1) * 5)</f>
      </c>
      <c r="P6">
        <f>IF('投入产出'!P6=0,0,ROUND('投入产出'!P6/5, 2 - INT(LOG10(ABS('投入产出'!P6/5))) - 1) * 5)</f>
      </c>
      <c r="Q6">
        <f>IF('投入产出'!Q6=0,0,ROUND('投入产出'!Q6/5, 2 - INT(LOG10(ABS('投入产出'!Q6/5))) - 1) * 5)</f>
      </c>
      <c r="R6">
        <f>IF('投入产出'!R6=0,0,ROUND('投入产出'!R6/5, 2 - INT(LOG10(ABS('投入产出'!R6/5))) - 1) * 5)</f>
      </c>
      <c r="S6">
        <f>IF('投入产出'!S6=0,0,ROUND('投入产出'!S6/5, 2 - INT(LOG10(ABS('投入产出'!S6/5))) - 1) * 5)</f>
      </c>
      <c r="T6">
        <f>IF('投入产出'!T6=0,0,ROUND('投入产出'!T6/5, 2 - INT(LOG10(ABS('投入产出'!T6/5))) - 1) * 5)</f>
      </c>
      <c r="U6">
        <f>IF('投入产出'!U6=0,0,ROUND('投入产出'!U6/5, 2 - INT(LOG10(ABS('投入产出'!U6/5))) - 1) * 5)</f>
      </c>
      <c r="V6">
        <f>IF('投入产出'!V6=0,0,ROUND('投入产出'!V6/5, 2 - INT(LOG10(ABS('投入产出'!V6/5))) - 1) * 5)</f>
      </c>
      <c r="W6">
        <v>0.15</v>
      </c>
      <c r="X6">
        <f>IF('投入产出'!X6=0,0,ROUND('投入产出'!X6/5, 2 - INT(LOG10(ABS('投入产出'!X6/5))) - 1) * 5)</f>
      </c>
      <c r="Y6">
        <f>IF('投入产出'!Y6=0,0,ROUND('投入产出'!Y6/5, 2 - INT(LOG10(ABS('投入产出'!Y6/5))) - 1) * 5)</f>
      </c>
      <c r="Z6">
        <f>IF('投入产出'!Z6=0,0,ROUND('投入产出'!Z6/5, 2 - INT(LOG10(ABS('投入产出'!Z6/5))) - 1) * 5)</f>
      </c>
    </row>
    <row r="7">
      <c r="A7" s="1">
        <v>5</v>
      </c>
      <c r="B7" s="1">
        <v>5</v>
      </c>
      <c r="C7">
        <f>IF('投入产出'!C7=0,0,ROUND('投入产出'!C7/5, 2 - INT(LOG10(ABS('投入产出'!C7/5))) - 1) * 5)</f>
      </c>
      <c r="D7">
        <f>IF('投入产出'!D7=0,0,ROUND('投入产出'!D7/5, 2 - INT(LOG10(ABS('投入产出'!D7/5))) - 1) * 5)</f>
      </c>
      <c r="E7">
        <f>IF('投入产出'!E7=0,0,ROUND('投入产出'!E7/5, 2 - INT(LOG10(ABS('投入产出'!E7/5))) - 1) * 5)</f>
      </c>
      <c r="F7">
        <f>IF('投入产出'!F7=0,0,ROUND('投入产出'!F7/5, 2 - INT(LOG10(ABS('投入产出'!F7/5))) - 1) * 5)</f>
      </c>
      <c r="G7">
        <f>IF('投入产出'!G7=0,0,ROUND('投入产出'!G7/5, 2 - INT(LOG10(ABS('投入产出'!G7/5))) - 1) * 5)</f>
      </c>
      <c r="H7">
        <f>IF('投入产出'!H7=0,0,ROUND('投入产出'!H7/5, 2 - INT(LOG10(ABS('投入产出'!H7/5))) - 1) * 5)</f>
      </c>
      <c r="I7">
        <f>IF('投入产出'!I7=0,0,ROUND('投入产出'!I7/5, 2 - INT(LOG10(ABS('投入产出'!I7/5))) - 1) * 5)</f>
      </c>
      <c r="J7">
        <f>IF('投入产出'!J7=0,0,ROUND('投入产出'!J7/5, 2 - INT(LOG10(ABS('投入产出'!J7/5))) - 1) * 5)</f>
      </c>
      <c r="K7">
        <f>IF('投入产出'!K7=0,0,ROUND('投入产出'!K7/5, 2 - INT(LOG10(ABS('投入产出'!K7/5))) - 1) * 5)</f>
      </c>
      <c r="L7">
        <f>IF('投入产出'!L7=0,0,ROUND('投入产出'!L7/5, 2 - INT(LOG10(ABS('投入产出'!L7/5))) - 1) * 5)</f>
      </c>
      <c r="M7">
        <f>IF('投入产出'!M7=0,0,ROUND('投入产出'!M7/5, 2 - INT(LOG10(ABS('投入产出'!M7/5))) - 1) * 5)</f>
      </c>
      <c r="N7">
        <f>IF('投入产出'!N7=0,0,ROUND('投入产出'!N7/5, 2 - INT(LOG10(ABS('投入产出'!N7/5))) - 1) * 5)</f>
      </c>
      <c r="O7">
        <f>IF('投入产出'!O7=0,0,ROUND('投入产出'!O7/5, 2 - INT(LOG10(ABS('投入产出'!O7/5))) - 1) * 5)</f>
      </c>
      <c r="P7">
        <f>IF('投入产出'!P7=0,0,ROUND('投入产出'!P7/5, 2 - INT(LOG10(ABS('投入产出'!P7/5))) - 1) * 5)</f>
      </c>
      <c r="Q7">
        <f>IF('投入产出'!Q7=0,0,ROUND('投入产出'!Q7/5, 2 - INT(LOG10(ABS('投入产出'!Q7/5))) - 1) * 5)</f>
      </c>
      <c r="R7">
        <f>IF('投入产出'!R7=0,0,ROUND('投入产出'!R7/5, 2 - INT(LOG10(ABS('投入产出'!R7/5))) - 1) * 5)</f>
      </c>
      <c r="S7">
        <f>IF('投入产出'!S7=0,0,ROUND('投入产出'!S7/5, 2 - INT(LOG10(ABS('投入产出'!S7/5))) - 1) * 5)</f>
      </c>
      <c r="T7">
        <f>IF('投入产出'!T7=0,0,ROUND('投入产出'!T7/5, 2 - INT(LOG10(ABS('投入产出'!T7/5))) - 1) * 5)</f>
      </c>
      <c r="U7">
        <f>IF('投入产出'!U7=0,0,ROUND('投入产出'!U7/5, 2 - INT(LOG10(ABS('投入产出'!U7/5))) - 1) * 5)</f>
      </c>
      <c r="V7">
        <f>IF('投入产出'!V7=0,0,ROUND('投入产出'!V7/5, 2 - INT(LOG10(ABS('投入产出'!V7/5))) - 1) * 5)</f>
      </c>
      <c r="W7">
        <v>0.2</v>
      </c>
      <c r="X7">
        <f>IF('投入产出'!X7=0,0,ROUND('投入产出'!X7/5, 2 - INT(LOG10(ABS('投入产出'!X7/5))) - 1) * 5)</f>
      </c>
      <c r="Y7">
        <f>IF('投入产出'!Y7=0,0,ROUND('投入产出'!Y7/5, 2 - INT(LOG10(ABS('投入产出'!Y7/5))) - 1) * 5)</f>
      </c>
      <c r="Z7">
        <f>IF('投入产出'!Z7=0,0,ROUND('投入产出'!Z7/5, 2 - INT(LOG10(ABS('投入产出'!Z7/5))) - 1) * 5)</f>
      </c>
    </row>
    <row r="8">
      <c r="A8" s="1">
        <v>6</v>
      </c>
      <c r="B8" s="1">
        <v>6</v>
      </c>
      <c r="C8">
        <f>IF('投入产出'!C8=0,0,ROUND('投入产出'!C8/5, 2 - INT(LOG10(ABS('投入产出'!C8/5))) - 1) * 5)</f>
      </c>
      <c r="D8">
        <f>IF('投入产出'!D8=0,0,ROUND('投入产出'!D8/5, 2 - INT(LOG10(ABS('投入产出'!D8/5))) - 1) * 5)</f>
      </c>
      <c r="E8">
        <f>IF('投入产出'!E8=0,0,ROUND('投入产出'!E8/5, 2 - INT(LOG10(ABS('投入产出'!E8/5))) - 1) * 5)</f>
      </c>
      <c r="F8">
        <f>IF('投入产出'!F8=0,0,ROUND('投入产出'!F8/5, 2 - INT(LOG10(ABS('投入产出'!F8/5))) - 1) * 5)</f>
      </c>
      <c r="G8">
        <f>IF('投入产出'!G8=0,0,ROUND('投入产出'!G8/5, 2 - INT(LOG10(ABS('投入产出'!G8/5))) - 1) * 5)</f>
      </c>
      <c r="H8">
        <f>IF('投入产出'!H8=0,0,ROUND('投入产出'!H8/5, 2 - INT(LOG10(ABS('投入产出'!H8/5))) - 1) * 5)</f>
      </c>
      <c r="I8">
        <f>IF('投入产出'!I8=0,0,ROUND('投入产出'!I8/5, 2 - INT(LOG10(ABS('投入产出'!I8/5))) - 1) * 5)</f>
      </c>
      <c r="J8">
        <f>IF('投入产出'!J8=0,0,ROUND('投入产出'!J8/5, 2 - INT(LOG10(ABS('投入产出'!J8/5))) - 1) * 5)</f>
      </c>
      <c r="K8">
        <f>IF('投入产出'!K8=0,0,ROUND('投入产出'!K8/5, 2 - INT(LOG10(ABS('投入产出'!K8/5))) - 1) * 5)</f>
      </c>
      <c r="L8">
        <f>IF('投入产出'!L8=0,0,ROUND('投入产出'!L8/5, 2 - INT(LOG10(ABS('投入产出'!L8/5))) - 1) * 5)</f>
      </c>
      <c r="M8">
        <f>IF('投入产出'!M8=0,0,ROUND('投入产出'!M8/5, 2 - INT(LOG10(ABS('投入产出'!M8/5))) - 1) * 5)</f>
      </c>
      <c r="N8">
        <f>IF('投入产出'!N8=0,0,ROUND('投入产出'!N8/5, 2 - INT(LOG10(ABS('投入产出'!N8/5))) - 1) * 5)</f>
      </c>
      <c r="O8">
        <f>IF('投入产出'!O8=0,0,ROUND('投入产出'!O8/5, 2 - INT(LOG10(ABS('投入产出'!O8/5))) - 1) * 5)</f>
      </c>
      <c r="P8">
        <f>IF('投入产出'!P8=0,0,ROUND('投入产出'!P8/5, 2 - INT(LOG10(ABS('投入产出'!P8/5))) - 1) * 5)</f>
      </c>
      <c r="Q8">
        <f>IF('投入产出'!Q8=0,0,ROUND('投入产出'!Q8/5, 2 - INT(LOG10(ABS('投入产出'!Q8/5))) - 1) * 5)</f>
      </c>
      <c r="R8">
        <f>IF('投入产出'!R8=0,0,ROUND('投入产出'!R8/5, 2 - INT(LOG10(ABS('投入产出'!R8/5))) - 1) * 5)</f>
      </c>
      <c r="S8">
        <f>IF('投入产出'!S8=0,0,ROUND('投入产出'!S8/5, 2 - INT(LOG10(ABS('投入产出'!S8/5))) - 1) * 5)</f>
      </c>
      <c r="T8">
        <f>IF('投入产出'!T8=0,0,ROUND('投入产出'!T8/5, 2 - INT(LOG10(ABS('投入产出'!T8/5))) - 1) * 5)</f>
      </c>
      <c r="U8">
        <f>IF('投入产出'!U8=0,0,ROUND('投入产出'!U8/5, 2 - INT(LOG10(ABS('投入产出'!U8/5))) - 1) * 5)</f>
      </c>
      <c r="V8">
        <f>IF('投入产出'!V8=0,0,ROUND('投入产出'!V8/5, 2 - INT(LOG10(ABS('投入产出'!V8/5))) - 1) * 5)</f>
      </c>
      <c r="W8">
        <v>0.25</v>
      </c>
      <c r="X8">
        <f>IF('投入产出'!X8=0,0,ROUND('投入产出'!X8/5, 2 - INT(LOG10(ABS('投入产出'!X8/5))) - 1) * 5)</f>
      </c>
      <c r="Y8">
        <f>IF('投入产出'!Y8=0,0,ROUND('投入产出'!Y8/5, 2 - INT(LOG10(ABS('投入产出'!Y8/5))) - 1) * 5)</f>
      </c>
      <c r="Z8">
        <f>IF('投入产出'!Z8=0,0,ROUND('投入产出'!Z8/5, 2 - INT(LOG10(ABS('投入产出'!Z8/5))) - 1) * 5)</f>
      </c>
    </row>
    <row r="9">
      <c r="A9" s="1">
        <v>7</v>
      </c>
      <c r="B9" s="1">
        <v>7</v>
      </c>
      <c r="C9">
        <f>IF('投入产出'!C9=0,0,ROUND('投入产出'!C9/5, 2 - INT(LOG10(ABS('投入产出'!C9/5))) - 1) * 5)</f>
      </c>
      <c r="D9">
        <f>IF('投入产出'!D9=0,0,ROUND('投入产出'!D9/5, 2 - INT(LOG10(ABS('投入产出'!D9/5))) - 1) * 5)</f>
      </c>
      <c r="E9">
        <f>IF('投入产出'!E9=0,0,ROUND('投入产出'!E9/5, 2 - INT(LOG10(ABS('投入产出'!E9/5))) - 1) * 5)</f>
      </c>
      <c r="F9">
        <f>IF('投入产出'!F9=0,0,ROUND('投入产出'!F9/5, 2 - INT(LOG10(ABS('投入产出'!F9/5))) - 1) * 5)</f>
      </c>
      <c r="G9">
        <f>IF('投入产出'!G9=0,0,ROUND('投入产出'!G9/5, 2 - INT(LOG10(ABS('投入产出'!G9/5))) - 1) * 5)</f>
      </c>
      <c r="H9">
        <f>IF('投入产出'!H9=0,0,ROUND('投入产出'!H9/5, 2 - INT(LOG10(ABS('投入产出'!H9/5))) - 1) * 5)</f>
      </c>
      <c r="I9">
        <f>IF('投入产出'!I9=0,0,ROUND('投入产出'!I9/5, 2 - INT(LOG10(ABS('投入产出'!I9/5))) - 1) * 5)</f>
      </c>
      <c r="J9">
        <f>IF('投入产出'!J9=0,0,ROUND('投入产出'!J9/5, 2 - INT(LOG10(ABS('投入产出'!J9/5))) - 1) * 5)</f>
      </c>
      <c r="K9">
        <f>IF('投入产出'!K9=0,0,ROUND('投入产出'!K9/5, 2 - INT(LOG10(ABS('投入产出'!K9/5))) - 1) * 5)</f>
      </c>
      <c r="L9">
        <f>IF('投入产出'!L9=0,0,ROUND('投入产出'!L9/5, 2 - INT(LOG10(ABS('投入产出'!L9/5))) - 1) * 5)</f>
      </c>
      <c r="M9">
        <f>IF('投入产出'!M9=0,0,ROUND('投入产出'!M9/5, 2 - INT(LOG10(ABS('投入产出'!M9/5))) - 1) * 5)</f>
      </c>
      <c r="N9">
        <f>IF('投入产出'!N9=0,0,ROUND('投入产出'!N9/5, 2 - INT(LOG10(ABS('投入产出'!N9/5))) - 1) * 5)</f>
      </c>
      <c r="O9">
        <f>IF('投入产出'!O9=0,0,ROUND('投入产出'!O9/5, 2 - INT(LOG10(ABS('投入产出'!O9/5))) - 1) * 5)</f>
      </c>
      <c r="P9">
        <f>IF('投入产出'!P9=0,0,ROUND('投入产出'!P9/5, 2 - INT(LOG10(ABS('投入产出'!P9/5))) - 1) * 5)</f>
      </c>
      <c r="Q9">
        <f>IF('投入产出'!Q9=0,0,ROUND('投入产出'!Q9/5, 2 - INT(LOG10(ABS('投入产出'!Q9/5))) - 1) * 5)</f>
      </c>
      <c r="R9">
        <f>IF('投入产出'!R9=0,0,ROUND('投入产出'!R9/5, 2 - INT(LOG10(ABS('投入产出'!R9/5))) - 1) * 5)</f>
      </c>
      <c r="S9">
        <f>IF('投入产出'!S9=0,0,ROUND('投入产出'!S9/5, 2 - INT(LOG10(ABS('投入产出'!S9/5))) - 1) * 5)</f>
      </c>
      <c r="T9">
        <f>IF('投入产出'!T9=0,0,ROUND('投入产出'!T9/5, 2 - INT(LOG10(ABS('投入产出'!T9/5))) - 1) * 5)</f>
      </c>
      <c r="U9">
        <f>IF('投入产出'!U9=0,0,ROUND('投入产出'!U9/5, 2 - INT(LOG10(ABS('投入产出'!U9/5))) - 1) * 5)</f>
      </c>
      <c r="V9">
        <f>IF('投入产出'!V9=0,0,ROUND('投入产出'!V9/5, 2 - INT(LOG10(ABS('投入产出'!V9/5))) - 1) * 5)</f>
      </c>
      <c r="W9">
        <v>0.3</v>
      </c>
      <c r="X9">
        <f>IF('投入产出'!X9=0,0,ROUND('投入产出'!X9/5, 2 - INT(LOG10(ABS('投入产出'!X9/5))) - 1) * 5)</f>
      </c>
      <c r="Y9">
        <f>IF('投入产出'!Y9=0,0,ROUND('投入产出'!Y9/5, 2 - INT(LOG10(ABS('投入产出'!Y9/5))) - 1) * 5)</f>
      </c>
      <c r="Z9">
        <f>IF('投入产出'!Z9=0,0,ROUND('投入产出'!Z9/5, 2 - INT(LOG10(ABS('投入产出'!Z9/5))) - 1) * 5)</f>
      </c>
    </row>
    <row r="10">
      <c r="A10" s="3" t="str">
        <v>sum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>SUM(N3:N9)</f>
      </c>
      <c r="O10" s="3"/>
      <c r="P10" s="3"/>
      <c r="Q10" s="3"/>
      <c r="R10" s="3"/>
      <c r="S10" s="3">
        <f>SUM(S3:S9)</f>
      </c>
      <c r="T10" s="3"/>
      <c r="U10" s="3"/>
      <c r="V10" s="3"/>
      <c r="W10" s="3"/>
      <c r="X10" s="3"/>
      <c r="Y10" s="3"/>
      <c r="Z10" s="3"/>
    </row>
    <row r="11"/>
    <row r="12">
      <c r="H12" s="6"/>
    </row>
    <row r="13">
      <c r="F13" s="1"/>
    </row>
    <row r="14">
      <c r="F14" s="1"/>
    </row>
    <row r="15">
      <c r="F15" s="1"/>
    </row>
    <row r="16">
      <c r="F16" s="1"/>
    </row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9"/>
    <col collapsed="false" customWidth="true" hidden="false" max="7" min="7" style="0" width="16"/>
    <col collapsed="false" customWidth="true" hidden="false" max="8" min="8" style="0" width="14"/>
    <col collapsed="false" customWidth="true" hidden="false" max="12" min="12" style="0" width="14"/>
    <col collapsed="false" customWidth="true" hidden="false" max="13" min="13" style="0" width="14"/>
  </cols>
  <sheetData>
    <row customHeight="true" ht="19" r="1">
      <c r="A1" s="5"/>
      <c r="B1" s="5"/>
      <c r="C1" s="5"/>
      <c r="D1" s="5"/>
      <c r="E1" s="5"/>
      <c r="F1" s="5"/>
      <c r="G1" s="5"/>
      <c r="H1" s="5">
        <v>2</v>
      </c>
      <c r="I1" s="5">
        <v>3</v>
      </c>
      <c r="J1" s="5">
        <v>3</v>
      </c>
      <c r="K1" s="5"/>
      <c r="L1" s="5"/>
      <c r="M1" s="5"/>
      <c r="N1" s="5"/>
      <c r="O1" s="5">
        <v>0.5</v>
      </c>
      <c r="P1" s="5">
        <v>0.3</v>
      </c>
      <c r="Q1" s="5">
        <v>0.08</v>
      </c>
      <c r="R1" s="5">
        <v>0.12</v>
      </c>
      <c r="S1" s="5"/>
      <c r="T1" s="5">
        <v>0.3</v>
      </c>
      <c r="U1" s="5">
        <v>0.6</v>
      </c>
      <c r="V1" s="5"/>
      <c r="W1" s="5"/>
      <c r="X1" s="5">
        <v>0</v>
      </c>
      <c r="Y1" s="5">
        <v>0</v>
      </c>
      <c r="Z1" s="5">
        <v>10</v>
      </c>
    </row>
    <row r="2">
      <c r="A2" s="3" t="str">
        <v>阶段</v>
      </c>
      <c r="B2" s="3" t="str">
        <v>鱼档次</v>
      </c>
      <c r="C2" s="3" t="str">
        <v>每分钟收益/gold</v>
      </c>
      <c r="D2" s="3" t="str">
        <v>每分钟经验</v>
      </c>
      <c r="E2" s="3" t="str">
        <v>一分钟钓鱼数量</v>
      </c>
      <c r="F2" s="3" t="str">
        <v>鱼单条参考价格min</v>
      </c>
      <c r="G2" s="3" t="str">
        <v>鱼单条参考价格max</v>
      </c>
      <c r="H2" s="3" t="str">
        <v>鱼单条参考价格</v>
      </c>
      <c r="I2" s="3" t="str">
        <v>本阶竿组价格</v>
      </c>
      <c r="J2" s="3" t="str">
        <v>下阶竿组价格</v>
      </c>
      <c r="K2" s="3" t="str">
        <v>攒竿组套数</v>
      </c>
      <c r="L2" s="3" t="str">
        <v>共需攒钱</v>
      </c>
      <c r="M2" s="3" t="str">
        <v>攒一套级竿组分钟数</v>
      </c>
      <c r="N2" s="3" t="str">
        <v>攒全套竿组分钟</v>
      </c>
      <c r="O2" s="3" t="str">
        <v>竿</v>
      </c>
      <c r="P2" s="3" t="str">
        <v>轮</v>
      </c>
      <c r="Q2" s="3" t="str">
        <v>线</v>
      </c>
      <c r="R2" s="3" t="str">
        <v>饵总花费</v>
      </c>
      <c r="S2" s="3" t="str">
        <v>钓鱼累积xp</v>
      </c>
      <c r="T2" s="3" t="str">
        <v>本阶段任务总gold</v>
      </c>
      <c r="U2" s="3" t="str">
        <v>本阶段任务总xp</v>
      </c>
      <c r="V2" s="3" t="str">
        <v>维修总花费</v>
      </c>
      <c r="W2" s="3" t="str">
        <v>维修占比</v>
      </c>
      <c r="X2" s="3" t="str">
        <v>本阶段成就总xp</v>
      </c>
      <c r="Y2" s="3" t="str">
        <v>本阶段成就总gold</v>
      </c>
      <c r="Z2" s="3" t="str">
        <v>本阶段成就总钻石</v>
      </c>
    </row>
    <row r="3">
      <c r="A3" s="1">
        <v>1</v>
      </c>
      <c r="B3" s="1">
        <v>1</v>
      </c>
      <c r="C3">
        <f>E3*H3</f>
      </c>
      <c r="D3" s="7">
        <f>C3*1.3</f>
      </c>
      <c r="E3" s="1">
        <v>3</v>
      </c>
      <c r="F3" s="1">
        <v>10</v>
      </c>
      <c r="G3">
        <f>H3*2</f>
      </c>
      <c r="H3" s="1">
        <v>800</v>
      </c>
      <c r="I3" s="1">
        <f>J3/3</f>
      </c>
      <c r="J3">
        <f>C3*M3</f>
      </c>
      <c r="K3" s="1">
        <v>2</v>
      </c>
      <c r="L3" s="8">
        <f>J3*K3</f>
      </c>
      <c r="M3" s="1">
        <v>40</v>
      </c>
      <c r="N3" s="7">
        <f>M3*K3</f>
      </c>
      <c r="O3">
        <f>$I3*O$1</f>
      </c>
      <c r="P3">
        <f>$I3*P$1</f>
      </c>
      <c r="Q3">
        <f>$I3*Q$1</f>
      </c>
      <c r="R3">
        <f>$I3*R$1</f>
      </c>
      <c r="S3" s="7">
        <f>N3*D3</f>
      </c>
      <c r="T3">
        <f>$L3*T$1</f>
      </c>
      <c r="U3">
        <f>$L3*U$1</f>
      </c>
      <c r="V3">
        <f>I3*W3</f>
      </c>
      <c r="W3" s="1">
        <v>0</v>
      </c>
      <c r="X3" s="1">
        <v>0</v>
      </c>
      <c r="Y3">
        <f>$L3*Y$1</f>
      </c>
      <c r="Z3">
        <f>Z$1*$M3</f>
      </c>
    </row>
    <row r="4">
      <c r="A4" s="1">
        <v>2</v>
      </c>
      <c r="B4" s="1">
        <v>2</v>
      </c>
      <c r="C4">
        <f>E4*H4</f>
      </c>
      <c r="D4" s="7">
        <f>C4*1.3</f>
      </c>
      <c r="E4" s="1">
        <v>2</v>
      </c>
      <c r="F4" s="1">
        <v>10</v>
      </c>
      <c r="G4">
        <f>H4*2</f>
      </c>
      <c r="H4">
        <f>H3*2</f>
      </c>
      <c r="I4" s="1">
        <f>J4/3</f>
      </c>
      <c r="J4">
        <f>J3*J$1</f>
      </c>
      <c r="K4" s="1">
        <v>2</v>
      </c>
      <c r="L4" s="8">
        <f>J4*K4</f>
      </c>
      <c r="M4" s="9">
        <f>J4/C4</f>
      </c>
      <c r="N4" s="7">
        <f>M4*K4</f>
      </c>
      <c r="O4">
        <f>$I4*O$1</f>
      </c>
      <c r="P4">
        <f>$I4*P$1</f>
      </c>
      <c r="Q4">
        <f>$I4*Q$1</f>
      </c>
      <c r="R4">
        <f>$I4*R$1</f>
      </c>
      <c r="S4" s="7">
        <f>N4*D4</f>
      </c>
      <c r="T4">
        <f>$L4*T$1</f>
      </c>
      <c r="U4">
        <f>$L4*U$1</f>
      </c>
      <c r="V4">
        <f>I4*W4</f>
      </c>
      <c r="W4" s="1">
        <v>0.05</v>
      </c>
      <c r="X4" s="1">
        <v>0</v>
      </c>
      <c r="Y4">
        <f>$L4*Y$1</f>
      </c>
      <c r="Z4">
        <f>Z$1*$M4</f>
      </c>
    </row>
    <row r="5">
      <c r="A5" s="1">
        <v>3</v>
      </c>
      <c r="B5" s="1">
        <v>3</v>
      </c>
      <c r="C5">
        <f>E5*H5</f>
      </c>
      <c r="D5" s="7">
        <f>C5*1.3</f>
      </c>
      <c r="E5" s="1">
        <v>1.8</v>
      </c>
      <c r="F5" s="1">
        <v>10</v>
      </c>
      <c r="G5">
        <f>H5*2</f>
      </c>
      <c r="H5">
        <f>H4*2</f>
      </c>
      <c r="I5" s="1">
        <f>J5/3</f>
      </c>
      <c r="J5">
        <f>J4*J$1</f>
      </c>
      <c r="K5" s="1">
        <v>2</v>
      </c>
      <c r="L5" s="8">
        <f>J5*K5</f>
      </c>
      <c r="M5" s="9">
        <f>J5/C5</f>
      </c>
      <c r="N5" s="7">
        <f>M5*K5</f>
      </c>
      <c r="O5">
        <f>$I5*O$1</f>
      </c>
      <c r="P5">
        <f>$I5*P$1</f>
      </c>
      <c r="Q5">
        <f>$I5*Q$1</f>
      </c>
      <c r="R5">
        <f>$I5*R$1</f>
      </c>
      <c r="S5" s="7">
        <f>N5*D5</f>
      </c>
      <c r="T5">
        <f>$L5*T$1</f>
      </c>
      <c r="U5">
        <f>$L5*U$1</f>
      </c>
      <c r="V5">
        <f>I5*W5</f>
      </c>
      <c r="W5" s="1">
        <v>0.1</v>
      </c>
      <c r="X5" s="1">
        <v>0</v>
      </c>
      <c r="Y5">
        <f>$L5*Y$1</f>
      </c>
      <c r="Z5" s="7">
        <f>Z$1*$M5</f>
      </c>
    </row>
    <row r="6">
      <c r="A6" s="1">
        <v>4</v>
      </c>
      <c r="B6" s="1">
        <v>4</v>
      </c>
      <c r="C6">
        <f>E6*H6</f>
      </c>
      <c r="D6" s="7">
        <f>C6*1.3</f>
      </c>
      <c r="E6" s="1">
        <v>1.6</v>
      </c>
      <c r="F6" s="1">
        <v>10</v>
      </c>
      <c r="G6">
        <f>H6*2</f>
      </c>
      <c r="H6">
        <f>H5*2</f>
      </c>
      <c r="I6" s="1">
        <f>J6/3</f>
      </c>
      <c r="J6">
        <f>J5*J$1</f>
      </c>
      <c r="K6" s="1">
        <v>3</v>
      </c>
      <c r="L6" s="8">
        <f>J6*K6</f>
      </c>
      <c r="M6" s="9">
        <f>J6/C6</f>
      </c>
      <c r="N6" s="7">
        <f>M6*K6</f>
      </c>
      <c r="O6">
        <f>$I6*O$1</f>
      </c>
      <c r="P6">
        <f>$I6*P$1</f>
      </c>
      <c r="Q6">
        <f>$I6*Q$1</f>
      </c>
      <c r="R6">
        <f>$I6*R$1</f>
      </c>
      <c r="S6" s="7">
        <f>N6*D6</f>
      </c>
      <c r="T6">
        <f>$L6*T$1</f>
      </c>
      <c r="U6">
        <f>$L6*U$1</f>
      </c>
      <c r="V6">
        <f>I6*W6</f>
      </c>
      <c r="W6" s="1">
        <v>0.15</v>
      </c>
      <c r="X6" s="1">
        <v>0</v>
      </c>
      <c r="Y6">
        <f>$L6*Y$1</f>
      </c>
      <c r="Z6" s="7">
        <f>Z$1*$M6</f>
      </c>
    </row>
    <row r="7">
      <c r="A7" s="1">
        <v>5</v>
      </c>
      <c r="B7" s="1">
        <v>5</v>
      </c>
      <c r="C7">
        <f>E7*H7</f>
      </c>
      <c r="D7" s="7">
        <f>C7*1.3</f>
      </c>
      <c r="E7" s="1">
        <v>1.4</v>
      </c>
      <c r="F7" s="1">
        <v>10</v>
      </c>
      <c r="G7">
        <f>H7*2</f>
      </c>
      <c r="H7">
        <f>H6*2</f>
      </c>
      <c r="I7" s="1">
        <f>J7/3</f>
      </c>
      <c r="J7">
        <f>J6*J$1</f>
      </c>
      <c r="K7" s="1">
        <v>3</v>
      </c>
      <c r="L7" s="8">
        <f>J7*K7</f>
      </c>
      <c r="M7" s="9">
        <f>J7/C7</f>
      </c>
      <c r="N7" s="7">
        <f>M7*K7</f>
      </c>
      <c r="O7">
        <f>$I7*O$1</f>
      </c>
      <c r="P7">
        <f>$I7*P$1</f>
      </c>
      <c r="Q7">
        <f>$I7*Q$1</f>
      </c>
      <c r="R7">
        <f>$I7*R$1</f>
      </c>
      <c r="S7" s="7">
        <f>N7*D7</f>
      </c>
      <c r="T7">
        <f>$L7*T$1</f>
      </c>
      <c r="U7">
        <f>$L7*U$1</f>
      </c>
      <c r="V7">
        <f>I7*W7</f>
      </c>
      <c r="W7" s="1">
        <v>0.2</v>
      </c>
      <c r="X7" s="1">
        <v>0</v>
      </c>
      <c r="Y7">
        <f>$L7*Y$1</f>
      </c>
      <c r="Z7" s="7">
        <f>Z$1*$M7</f>
      </c>
    </row>
    <row r="8">
      <c r="A8" s="1">
        <v>6</v>
      </c>
      <c r="B8" s="1">
        <v>6</v>
      </c>
      <c r="C8">
        <f>E8*H8</f>
      </c>
      <c r="D8" s="7">
        <f>C8*1.3</f>
      </c>
      <c r="E8" s="1">
        <v>1.2</v>
      </c>
      <c r="F8" s="1">
        <v>10</v>
      </c>
      <c r="G8">
        <f>H8*2</f>
      </c>
      <c r="H8">
        <f>H7*2</f>
      </c>
      <c r="I8" s="1">
        <f>J8/3</f>
      </c>
      <c r="J8">
        <f>J7*J$1</f>
      </c>
      <c r="K8" s="1">
        <v>3</v>
      </c>
      <c r="L8" s="8">
        <f>J8*K8</f>
      </c>
      <c r="M8" s="9">
        <f>J8/C8</f>
      </c>
      <c r="N8" s="7">
        <f>M8*K8</f>
      </c>
      <c r="O8">
        <f>$I8*O$1</f>
      </c>
      <c r="P8">
        <f>$I8*P$1</f>
      </c>
      <c r="Q8">
        <f>$I8*Q$1</f>
      </c>
      <c r="R8">
        <f>$I8*R$1</f>
      </c>
      <c r="S8" s="7">
        <f>N8*D8</f>
      </c>
      <c r="T8">
        <f>$L8*T$1</f>
      </c>
      <c r="U8">
        <f>$L8*U$1</f>
      </c>
      <c r="V8">
        <f>I8*W8</f>
      </c>
      <c r="W8" s="1">
        <v>0.25</v>
      </c>
      <c r="X8" s="1">
        <v>0</v>
      </c>
      <c r="Y8">
        <f>$L8*Y$1</f>
      </c>
      <c r="Z8" s="7">
        <f>Z$1*$M8</f>
      </c>
    </row>
    <row r="9">
      <c r="A9" s="1">
        <v>7</v>
      </c>
      <c r="B9" s="1">
        <v>7</v>
      </c>
      <c r="C9">
        <f>E9*H9</f>
      </c>
      <c r="D9" s="7">
        <f>C9*1.3</f>
      </c>
      <c r="E9" s="1">
        <v>1</v>
      </c>
      <c r="F9" s="1">
        <v>10</v>
      </c>
      <c r="G9">
        <f>H9*2</f>
      </c>
      <c r="H9">
        <f>H8*2</f>
      </c>
      <c r="I9" s="1">
        <f>J9/3</f>
      </c>
      <c r="J9">
        <f>J8*J$1</f>
      </c>
      <c r="K9" s="1">
        <v>3</v>
      </c>
      <c r="L9" s="8">
        <f>J9*K9</f>
      </c>
      <c r="M9" s="9">
        <f>J9/C9</f>
      </c>
      <c r="N9" s="7">
        <f>M9*K9</f>
      </c>
      <c r="O9">
        <f>$I9*O$1</f>
      </c>
      <c r="P9">
        <f>$I9*P$1</f>
      </c>
      <c r="Q9">
        <f>$I9*Q$1</f>
      </c>
      <c r="R9">
        <f>$I9*R$1</f>
      </c>
      <c r="S9" s="7">
        <f>N9*D9</f>
      </c>
      <c r="T9">
        <f>$L9*T$1</f>
      </c>
      <c r="U9">
        <f>$L9*U$1</f>
      </c>
      <c r="V9">
        <f>I9*W9</f>
      </c>
      <c r="W9" s="1">
        <v>0.3</v>
      </c>
      <c r="X9" s="1">
        <v>0</v>
      </c>
      <c r="Y9">
        <f>$L9*Y$1</f>
      </c>
      <c r="Z9" s="7">
        <f>Z$1*$M9</f>
      </c>
    </row>
    <row r="10">
      <c r="A10" s="3" t="str">
        <v>sum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>SUM(N3:N9)</f>
      </c>
      <c r="O10" s="3"/>
      <c r="P10" s="3"/>
      <c r="Q10" s="3"/>
      <c r="R10" s="3"/>
      <c r="S10" s="3">
        <f>SUM(S3:S9)</f>
      </c>
      <c r="T10" s="3"/>
      <c r="U10" s="3"/>
      <c r="V10" s="3"/>
      <c r="W10" s="3"/>
      <c r="X10" s="3"/>
      <c r="Y10" s="3"/>
      <c r="Z10" s="3"/>
    </row>
  </sheetData>
  <legacyDrawing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</cols>
  <sheetData>
    <row r="1">
      <c r="A1" s="13" t="str">
        <v>阶段</v>
      </c>
      <c r="B1" s="13" t="str">
        <v>拥有本阶竿组套数</v>
      </c>
      <c r="C1" s="3" t="str">
        <v>本阶钓鱼效率</v>
      </c>
      <c r="D1" s="3" t="str">
        <v>目标钓具等阶</v>
      </c>
      <c r="E1" s="3" t="str">
        <v>上阶钓鱼效率</v>
      </c>
      <c r="F1" s="3" t="str">
        <v>本阶鱼时段数</v>
      </c>
      <c r="G1" s="3" t="str">
        <v>上阶鱼时段数</v>
      </c>
      <c r="H1" s="3" t="str">
        <v>小阶段加权效率</v>
      </c>
      <c r="I1" s="3" t="str">
        <v>目标竿组价格</v>
      </c>
      <c r="J1" s="3" t="str">
        <v>任务金币</v>
      </c>
      <c r="K1" s="3" t="str">
        <v>搬砖卖鱼金币</v>
      </c>
      <c r="L1" s="3" t="str">
        <v>搬砖时间</v>
      </c>
      <c r="M1" s="3" t="str">
        <v>经验目标</v>
      </c>
      <c r="N1" s="3" t="str">
        <v>钓鱼提供经验</v>
      </c>
      <c r="O1" s="3" t="str">
        <v>任务经验</v>
      </c>
      <c r="P1" s="3"/>
      <c r="Q1" s="3"/>
      <c r="R1" s="3"/>
      <c r="S1" s="3"/>
      <c r="T1" s="3"/>
      <c r="U1" s="3"/>
      <c r="V1" s="3"/>
      <c r="W1" s="3"/>
      <c r="X1" s="3"/>
    </row>
    <row r="2">
      <c r="A2" s="12" t="str">
        <v>coeff</v>
      </c>
      <c r="B2" s="12"/>
      <c r="C2" s="11"/>
      <c r="D2" s="11"/>
      <c r="E2" s="11"/>
      <c r="F2" s="11"/>
      <c r="G2" s="11"/>
      <c r="H2" s="11"/>
      <c r="I2" s="11"/>
      <c r="J2" s="11">
        <v>0.3</v>
      </c>
      <c r="K2" s="11"/>
      <c r="L2" s="11"/>
      <c r="M2" s="11">
        <v>1.3</v>
      </c>
      <c r="N2" s="11">
        <v>0.4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0">
        <v>1</v>
      </c>
      <c r="B3" s="10">
        <v>1</v>
      </c>
      <c r="C3">
        <f>VLOOKUP($A3,'投入产出'!$A$2:$W$9,3,FALSE)</f>
      </c>
      <c r="D3" s="1">
        <v>2</v>
      </c>
      <c r="E3" s="1">
        <v>0</v>
      </c>
      <c r="F3" s="1">
        <v>4</v>
      </c>
      <c r="G3" s="1">
        <f>4-F3</f>
      </c>
      <c r="H3">
        <f>(C3*F3+E3*G3)/(F3+G3)</f>
      </c>
      <c r="I3">
        <f>VLOOKUP(D3,'投入产出'!$A$2:$J$9,9,FALSE)</f>
      </c>
      <c r="J3">
        <f>$I3*J$2</f>
      </c>
      <c r="K3">
        <f>I3-J3</f>
      </c>
      <c r="L3">
        <f>INT(K3/H3)</f>
      </c>
      <c r="M3">
        <f>$I3*M$2</f>
      </c>
      <c r="N3">
        <f>$M3*N$2</f>
      </c>
      <c r="O3">
        <f>M3-N3</f>
      </c>
    </row>
    <row r="4">
      <c r="A4" s="10">
        <v>2</v>
      </c>
      <c r="B4" s="10">
        <v>1</v>
      </c>
      <c r="C4">
        <f>VLOOKUP($A4,'投入产出'!$A$2:$W$9,3,FALSE)</f>
      </c>
      <c r="D4" s="1">
        <v>2</v>
      </c>
      <c r="E4">
        <f>VLOOKUP($A4-1,'投入产出'!$A$2:$W$9,3,FALSE)</f>
      </c>
      <c r="F4" s="1">
        <v>2</v>
      </c>
      <c r="G4" s="1">
        <f>4-F4</f>
      </c>
      <c r="H4">
        <f>(C4*F4+E4*G4)/(F4+G4)</f>
      </c>
      <c r="I4">
        <f>VLOOKUP(D4,'投入产出'!$A$2:$J$9,9,FALSE)</f>
      </c>
      <c r="J4">
        <f>$I4*J$2</f>
      </c>
      <c r="K4">
        <f>I4-J4</f>
      </c>
      <c r="L4">
        <f>INT(K4/H4)</f>
      </c>
      <c r="M4">
        <f>$I4*M$2</f>
      </c>
      <c r="N4">
        <f>$M4*N$2</f>
      </c>
      <c r="O4">
        <f>M4-N4</f>
      </c>
    </row>
    <row r="5">
      <c r="A5" s="10">
        <v>2</v>
      </c>
      <c r="B5" s="10">
        <v>2</v>
      </c>
      <c r="C5">
        <f>VLOOKUP($A5,'投入产出'!$A$2:$W$9,3,FALSE)</f>
      </c>
      <c r="D5" s="1">
        <v>3</v>
      </c>
      <c r="E5">
        <f>VLOOKUP($A5-1,'投入产出'!$A$2:$W$9,3,FALSE)</f>
      </c>
      <c r="F5" s="1">
        <v>4</v>
      </c>
      <c r="G5" s="1">
        <f>4-F5</f>
      </c>
      <c r="H5">
        <f>(C5*F5+E5*G5)/(F5+G5)</f>
      </c>
      <c r="I5">
        <f>VLOOKUP(D5,'投入产出'!$A$2:$J$9,9,FALSE)</f>
      </c>
      <c r="J5">
        <f>$I5*J$2</f>
      </c>
      <c r="K5">
        <f>I5-J5</f>
      </c>
      <c r="L5">
        <f>INT(K5/H5)</f>
      </c>
      <c r="M5">
        <f>$I5*M$2</f>
      </c>
      <c r="N5">
        <f>$M5*N$2</f>
      </c>
      <c r="O5">
        <f>M5-N5</f>
      </c>
    </row>
    <row r="6">
      <c r="A6" s="10">
        <v>3</v>
      </c>
      <c r="B6" s="10">
        <v>1</v>
      </c>
      <c r="C6">
        <f>VLOOKUP($A6,'投入产出'!$A$2:$W$9,3,FALSE)</f>
      </c>
      <c r="D6" s="1">
        <v>3</v>
      </c>
      <c r="E6">
        <f>VLOOKUP($A6-1,'投入产出'!$A$2:$W$9,3,FALSE)</f>
      </c>
      <c r="F6" s="1">
        <v>2</v>
      </c>
      <c r="G6" s="1">
        <f>4-F6</f>
      </c>
      <c r="H6">
        <f>(C6*F6+E6*G6)/(F6+G6)</f>
      </c>
      <c r="I6">
        <f>VLOOKUP(D6,'投入产出'!$A$2:$J$9,9,FALSE)</f>
      </c>
      <c r="J6">
        <f>$I6*J$2</f>
      </c>
      <c r="K6">
        <f>I6-J6</f>
      </c>
      <c r="L6">
        <f>INT(K6/H6)</f>
      </c>
      <c r="M6">
        <f>$I6*M$2</f>
      </c>
      <c r="N6">
        <f>$M6*N$2</f>
      </c>
      <c r="O6">
        <f>M6-N6</f>
      </c>
    </row>
    <row r="7">
      <c r="A7" s="10">
        <v>3</v>
      </c>
      <c r="B7" s="10">
        <v>2</v>
      </c>
      <c r="C7">
        <f>VLOOKUP($A7,'投入产出'!$A$2:$W$9,3,FALSE)</f>
      </c>
      <c r="D7" s="1">
        <v>4</v>
      </c>
      <c r="E7">
        <f>VLOOKUP($A7-1,'投入产出'!$A$2:$W$9,3,FALSE)</f>
      </c>
      <c r="F7" s="1">
        <v>4</v>
      </c>
      <c r="G7" s="1">
        <f>4-F7</f>
      </c>
      <c r="H7">
        <f>(C7*F7+E7*G7)/(F7+G7)</f>
      </c>
      <c r="I7">
        <f>VLOOKUP(D7,'投入产出'!$A$2:$J$9,9,FALSE)</f>
      </c>
      <c r="J7">
        <f>$I7*J$2</f>
      </c>
      <c r="K7">
        <f>I7-J7</f>
      </c>
      <c r="L7">
        <f>INT(K7/H7)</f>
      </c>
      <c r="M7">
        <f>$I7*M$2</f>
      </c>
      <c r="N7">
        <f>$M7*N$2</f>
      </c>
      <c r="O7">
        <f>M7-N7</f>
      </c>
    </row>
    <row r="8">
      <c r="A8" s="10">
        <v>4</v>
      </c>
      <c r="B8" s="10">
        <v>1</v>
      </c>
      <c r="C8">
        <f>VLOOKUP($A8,'投入产出'!$A$2:$W$9,3,FALSE)</f>
      </c>
      <c r="D8" s="1">
        <v>4</v>
      </c>
      <c r="E8">
        <f>VLOOKUP($A8-1,'投入产出'!$A$2:$W$9,3,FALSE)</f>
      </c>
      <c r="F8" s="1">
        <v>2</v>
      </c>
      <c r="G8" s="1">
        <f>4-F8</f>
      </c>
      <c r="H8">
        <f>(C8*F8+E8*G8)/(F8+G8)</f>
      </c>
      <c r="I8">
        <f>VLOOKUP(D8,'投入产出'!$A$2:$J$9,9,FALSE)</f>
      </c>
      <c r="J8">
        <f>$I8*J$2</f>
      </c>
      <c r="K8">
        <f>I8-J8</f>
      </c>
      <c r="L8">
        <f>INT(K8/H8)</f>
      </c>
      <c r="M8">
        <f>$I8*M$2</f>
      </c>
      <c r="N8">
        <f>$M8*N$2</f>
      </c>
      <c r="O8">
        <f>M8-N8</f>
      </c>
    </row>
    <row r="9">
      <c r="A9" s="10">
        <v>4</v>
      </c>
      <c r="B9" s="10">
        <v>2</v>
      </c>
      <c r="C9">
        <f>VLOOKUP($A9,'投入产出'!$A$2:$W$9,3,FALSE)</f>
      </c>
      <c r="D9" s="1">
        <v>4</v>
      </c>
      <c r="E9">
        <f>VLOOKUP($A9-1,'投入产出'!$A$2:$W$9,3,FALSE)</f>
      </c>
      <c r="F9" s="1">
        <v>3</v>
      </c>
      <c r="G9" s="1">
        <f>4-F9</f>
      </c>
      <c r="H9">
        <f>(C9*F9+E9*G9)/(F9+G9)</f>
      </c>
      <c r="I9">
        <f>VLOOKUP(D9,'投入产出'!$A$2:$J$9,9,FALSE)</f>
      </c>
      <c r="J9">
        <f>$I9*J$2</f>
      </c>
      <c r="K9">
        <f>I9-J9</f>
      </c>
      <c r="L9">
        <f>INT(K9/H9)</f>
      </c>
      <c r="M9">
        <f>$I9*M$2</f>
      </c>
      <c r="N9">
        <f>$M9*N$2</f>
      </c>
      <c r="O9">
        <f>M9-N9</f>
      </c>
    </row>
    <row r="10">
      <c r="A10" s="10">
        <v>4</v>
      </c>
      <c r="B10" s="10">
        <v>3</v>
      </c>
      <c r="C10">
        <f>VLOOKUP($A10,'投入产出'!$A$2:$W$9,3,FALSE)</f>
      </c>
      <c r="D10" s="1">
        <v>5</v>
      </c>
      <c r="E10">
        <f>VLOOKUP($A10-1,'投入产出'!$A$2:$W$9,3,FALSE)</f>
      </c>
      <c r="F10" s="1">
        <v>4</v>
      </c>
      <c r="G10" s="1">
        <f>4-F10</f>
      </c>
      <c r="H10">
        <f>(C10*F10+E10*G10)/(F10+G10)</f>
      </c>
      <c r="I10">
        <f>VLOOKUP(D10,'投入产出'!$A$2:$J$9,9,FALSE)</f>
      </c>
      <c r="J10">
        <f>$I10*J$2</f>
      </c>
      <c r="K10">
        <f>I10-J10</f>
      </c>
      <c r="L10">
        <f>INT(K10/H10)</f>
      </c>
      <c r="M10">
        <f>$I10*M$2</f>
      </c>
      <c r="N10">
        <f>$M10*N$2</f>
      </c>
      <c r="O10">
        <f>M10-N10</f>
      </c>
    </row>
    <row r="11">
      <c r="A11" s="10">
        <v>5</v>
      </c>
      <c r="B11" s="10">
        <v>1</v>
      </c>
      <c r="C11">
        <f>VLOOKUP($A11,'投入产出'!$A$2:$W$9,3,FALSE)</f>
      </c>
      <c r="D11" s="1">
        <v>5</v>
      </c>
      <c r="E11">
        <f>VLOOKUP($A11-1,'投入产出'!$A$2:$W$9,3,FALSE)</f>
      </c>
      <c r="F11" s="1">
        <v>1</v>
      </c>
      <c r="G11" s="1">
        <f>4-F11</f>
      </c>
      <c r="H11">
        <f>(C11*F11+E11*G11)/(F11+G11)</f>
      </c>
      <c r="I11">
        <f>VLOOKUP(D11,'投入产出'!$A$2:$J$9,9,FALSE)</f>
      </c>
      <c r="J11">
        <f>$I11*J$2</f>
      </c>
      <c r="K11">
        <f>I11-J11</f>
      </c>
      <c r="L11">
        <f>INT(K11/H11)</f>
      </c>
      <c r="M11">
        <f>$I11*M$2</f>
      </c>
      <c r="N11">
        <f>$M11*N$2</f>
      </c>
      <c r="O11">
        <f>M11-N11</f>
      </c>
    </row>
    <row r="12">
      <c r="A12" s="10">
        <v>5</v>
      </c>
      <c r="B12" s="10">
        <v>2</v>
      </c>
      <c r="C12">
        <f>VLOOKUP($A12,'投入产出'!$A$2:$W$9,3,FALSE)</f>
      </c>
      <c r="D12" s="1">
        <v>5</v>
      </c>
      <c r="E12">
        <f>VLOOKUP($A12-1,'投入产出'!$A$2:$W$9,3,FALSE)</f>
      </c>
      <c r="F12" s="1">
        <v>2</v>
      </c>
      <c r="G12" s="1">
        <f>4-F12</f>
      </c>
      <c r="H12">
        <f>(C12*F12+E12*G12)/(F12+G12)</f>
      </c>
      <c r="I12">
        <f>VLOOKUP(D12,'投入产出'!$A$2:$J$9,9,FALSE)</f>
      </c>
      <c r="J12">
        <f>$I12*J$2</f>
      </c>
      <c r="K12">
        <f>I12-J12</f>
      </c>
      <c r="L12">
        <f>INT(K12/H12)</f>
      </c>
      <c r="M12">
        <f>$I12*M$2</f>
      </c>
      <c r="N12">
        <f>$M12*N$2</f>
      </c>
      <c r="O12">
        <f>M12-N12</f>
      </c>
    </row>
    <row r="13">
      <c r="A13" s="10">
        <v>5</v>
      </c>
      <c r="B13" s="10">
        <v>3</v>
      </c>
      <c r="C13">
        <f>VLOOKUP($A13,'投入产出'!$A$2:$W$9,3,FALSE)</f>
      </c>
      <c r="D13" s="1">
        <v>5</v>
      </c>
      <c r="E13">
        <f>VLOOKUP($A13-1,'投入产出'!$A$2:$W$9,3,FALSE)</f>
      </c>
      <c r="F13" s="1">
        <v>3</v>
      </c>
      <c r="G13" s="1">
        <f>4-F13</f>
      </c>
      <c r="H13">
        <f>(C13*F13+E13*G13)/(F13+G13)</f>
      </c>
      <c r="I13">
        <f>VLOOKUP(D13,'投入产出'!$A$2:$J$9,9,FALSE)</f>
      </c>
      <c r="J13">
        <f>$I13*J$2</f>
      </c>
      <c r="K13">
        <f>I13-J13</f>
      </c>
      <c r="L13">
        <f>INT(K13/H13)</f>
      </c>
      <c r="M13">
        <f>$I13*M$2</f>
      </c>
      <c r="N13">
        <f>$M13*N$2</f>
      </c>
      <c r="O13">
        <f>M13-N13</f>
      </c>
    </row>
    <row r="14">
      <c r="A14" s="10"/>
      <c r="B14" s="10"/>
    </row>
    <row r="15">
      <c r="A15" s="10"/>
      <c r="B15" s="10"/>
    </row>
    <row r="16">
      <c r="A16" s="10"/>
      <c r="B16" s="10"/>
    </row>
    <row r="17">
      <c r="A17" s="10"/>
      <c r="B17" s="10"/>
    </row>
    <row r="18">
      <c r="A18" s="10"/>
      <c r="B18" s="10"/>
    </row>
    <row r="19">
      <c r="A19" s="10"/>
      <c r="B19" s="10"/>
    </row>
    <row r="20">
      <c r="A20" s="10"/>
      <c r="B20" s="10"/>
    </row>
    <row r="21">
      <c r="A21" s="10"/>
      <c r="B21" s="10"/>
    </row>
    <row r="22">
      <c r="A22" s="10"/>
      <c r="B22" s="10"/>
    </row>
    <row r="23">
      <c r="A23" s="10"/>
      <c r="B23" s="10"/>
    </row>
    <row r="24">
      <c r="A24" s="10"/>
      <c r="B24" s="10"/>
    </row>
    <row r="25">
      <c r="A25" s="10"/>
      <c r="B25" s="10"/>
    </row>
    <row r="26">
      <c r="A26" s="10"/>
      <c r="B26" s="10"/>
    </row>
    <row r="27">
      <c r="A27" s="10"/>
      <c r="B27" s="10"/>
    </row>
    <row r="28">
      <c r="A28" s="10"/>
      <c r="B28" s="10"/>
    </row>
    <row r="29">
      <c r="A29" s="10"/>
      <c r="B29" s="10"/>
    </row>
    <row r="30">
      <c r="A30" s="10"/>
      <c r="B30" s="10"/>
    </row>
    <row r="31">
      <c r="A31" s="10"/>
      <c r="B31" s="10"/>
    </row>
    <row r="32">
      <c r="A32" s="10"/>
      <c r="B32" s="10"/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s="13" t="str">
        <v>阶段</v>
      </c>
      <c r="B1" s="13" t="str">
        <v>拥有本阶竿组套数</v>
      </c>
      <c r="C1" s="13" t="str">
        <v>本阶钓鱼效率</v>
      </c>
      <c r="D1" s="13" t="str">
        <v>目标钓具等阶</v>
      </c>
      <c r="E1" s="13" t="str">
        <v>上阶钓鱼效率</v>
      </c>
      <c r="F1" s="13" t="str">
        <v>本阶鱼时段数</v>
      </c>
      <c r="G1" s="13" t="str">
        <v>上阶鱼时段数</v>
      </c>
      <c r="H1" s="13" t="str">
        <v>小阶段加权效率</v>
      </c>
      <c r="I1" s="13" t="str">
        <v>目标竿组价格</v>
      </c>
      <c r="J1" s="13" t="str">
        <v>任务金币</v>
      </c>
      <c r="K1" s="13" t="str">
        <v>搬砖卖鱼金币</v>
      </c>
      <c r="L1" s="13" t="str">
        <v>搬砖时间</v>
      </c>
      <c r="M1" s="13" t="str">
        <v>经验目标</v>
      </c>
      <c r="N1" s="13" t="str">
        <v>钓鱼提供经验</v>
      </c>
      <c r="O1" s="13" t="str">
        <v>任务经验</v>
      </c>
    </row>
    <row r="2">
      <c r="A2">
        <f>'切到多套'!A3</f>
      </c>
      <c r="B2">
        <f>'切到多套'!B3</f>
      </c>
      <c r="C2" s="14">
        <f>IF('切到多套'!C3=0,0,ROUND('切到多套'!C3/5, 2 - INT(LOG10(ABS('切到多套'!C3/5))) - 1) * 5)</f>
      </c>
      <c r="D2" s="14">
        <f>IF('切到多套'!D3=0,0,ROUND('切到多套'!D3/5, 2 - INT(LOG10(ABS('切到多套'!D3/5))) - 1) * 5)</f>
      </c>
      <c r="E2" s="14">
        <f>IF('切到多套'!E3=0,0,ROUND('切到多套'!E3/5, 2 - INT(LOG10(ABS('切到多套'!E3/5))) - 1) * 5)</f>
      </c>
      <c r="F2" s="14">
        <f>IF('切到多套'!F3=0,0,ROUND('切到多套'!F3/5, 2 - INT(LOG10(ABS('切到多套'!F3/5))) - 1) * 5)</f>
      </c>
      <c r="G2" s="14">
        <f>IF('切到多套'!G3=0,0,ROUND('切到多套'!G3/5, 2 - INT(LOG10(ABS('切到多套'!G3/5))) - 1) * 5)</f>
      </c>
      <c r="H2" s="14">
        <f>IF('切到多套'!H3=0,0,ROUND('切到多套'!H3/5, 2 - INT(LOG10(ABS('切到多套'!H3/5))) - 1) * 5)</f>
      </c>
      <c r="I2" s="14">
        <f>IF('切到多套'!I3=0,0,ROUND('切到多套'!I3/5, 2 - INT(LOG10(ABS('切到多套'!I3/5))) - 1) * 5)</f>
      </c>
      <c r="J2" s="14">
        <f>IF('切到多套'!J3=0,0,ROUND('切到多套'!J3/5, 2 - INT(LOG10(ABS('切到多套'!J3/5))) - 1) * 5)</f>
      </c>
      <c r="K2" s="14">
        <f>IF('切到多套'!K3=0,0,ROUND('切到多套'!K3/5, 2 - INT(LOG10(ABS('切到多套'!K3/5))) - 1) * 5)</f>
      </c>
      <c r="L2" s="14">
        <f>IF('切到多套'!L3=0,0,ROUND('切到多套'!L3/5, 2 - INT(LOG10(ABS('切到多套'!L3/5))) - 1) * 5)</f>
      </c>
      <c r="M2" s="14">
        <f>IF('切到多套'!M3=0,0,ROUND('切到多套'!M3/5, 2 - INT(LOG10(ABS('切到多套'!M3/5))) - 1) * 5)</f>
      </c>
      <c r="N2" s="14">
        <f>IF('切到多套'!N3=0,0,ROUND('切到多套'!N3/5, 2 - INT(LOG10(ABS('切到多套'!N3/5))) - 1) * 5)</f>
      </c>
      <c r="O2" s="14">
        <f>IF('切到多套'!O3=0,0,ROUND('切到多套'!O3/5, 2 - INT(LOG10(ABS('切到多套'!O3/5))) - 1) * 5)</f>
      </c>
    </row>
    <row r="3">
      <c r="A3">
        <f>'切到多套'!A4</f>
      </c>
      <c r="B3">
        <f>'切到多套'!B4</f>
      </c>
      <c r="C3" s="14">
        <f>IF('切到多套'!C4=0,0,ROUND('切到多套'!C4/5, 2 - INT(LOG10(ABS('切到多套'!C4/5))) - 1) * 5)</f>
      </c>
      <c r="D3" s="14">
        <f>IF('切到多套'!D4=0,0,ROUND('切到多套'!D4/5, 2 - INT(LOG10(ABS('切到多套'!D4/5))) - 1) * 5)</f>
      </c>
      <c r="E3" s="14">
        <f>IF('切到多套'!E4=0,0,ROUND('切到多套'!E4/5, 2 - INT(LOG10(ABS('切到多套'!E4/5))) - 1) * 5)</f>
      </c>
      <c r="F3" s="14">
        <f>IF('切到多套'!F4=0,0,ROUND('切到多套'!F4/5, 2 - INT(LOG10(ABS('切到多套'!F4/5))) - 1) * 5)</f>
      </c>
      <c r="G3" s="14">
        <f>IF('切到多套'!G4=0,0,ROUND('切到多套'!G4/5, 2 - INT(LOG10(ABS('切到多套'!G4/5))) - 1) * 5)</f>
      </c>
      <c r="H3" s="14">
        <f>IF('切到多套'!H4=0,0,ROUND('切到多套'!H4/5, 2 - INT(LOG10(ABS('切到多套'!H4/5))) - 1) * 5)</f>
      </c>
      <c r="I3" s="14">
        <f>IF('切到多套'!I4=0,0,ROUND('切到多套'!I4/5, 2 - INT(LOG10(ABS('切到多套'!I4/5))) - 1) * 5)</f>
      </c>
      <c r="J3" s="14">
        <f>IF('切到多套'!J4=0,0,ROUND('切到多套'!J4/5, 2 - INT(LOG10(ABS('切到多套'!J4/5))) - 1) * 5)</f>
      </c>
      <c r="K3" s="14">
        <f>IF('切到多套'!K4=0,0,ROUND('切到多套'!K4/5, 2 - INT(LOG10(ABS('切到多套'!K4/5))) - 1) * 5)</f>
      </c>
      <c r="L3" s="14">
        <f>IF('切到多套'!L4=0,0,ROUND('切到多套'!L4/5, 2 - INT(LOG10(ABS('切到多套'!L4/5))) - 1) * 5)</f>
      </c>
      <c r="M3" s="14">
        <f>IF('切到多套'!M4=0,0,ROUND('切到多套'!M4/5, 2 - INT(LOG10(ABS('切到多套'!M4/5))) - 1) * 5)</f>
      </c>
      <c r="N3" s="14">
        <f>IF('切到多套'!N4=0,0,ROUND('切到多套'!N4/5, 2 - INT(LOG10(ABS('切到多套'!N4/5))) - 1) * 5)</f>
      </c>
      <c r="O3" s="14">
        <f>IF('切到多套'!O4=0,0,ROUND('切到多套'!O4/5, 2 - INT(LOG10(ABS('切到多套'!O4/5))) - 1) * 5)</f>
      </c>
    </row>
    <row r="4">
      <c r="A4">
        <f>'切到多套'!A5</f>
      </c>
      <c r="B4">
        <f>'切到多套'!B5</f>
      </c>
      <c r="C4" s="14">
        <f>IF('切到多套'!C5=0,0,ROUND('切到多套'!C5/5, 2 - INT(LOG10(ABS('切到多套'!C5/5))) - 1) * 5)</f>
      </c>
      <c r="D4" s="14">
        <f>IF('切到多套'!D5=0,0,ROUND('切到多套'!D5/5, 2 - INT(LOG10(ABS('切到多套'!D5/5))) - 1) * 5)</f>
      </c>
      <c r="E4" s="14">
        <f>IF('切到多套'!E5=0,0,ROUND('切到多套'!E5/5, 2 - INT(LOG10(ABS('切到多套'!E5/5))) - 1) * 5)</f>
      </c>
      <c r="F4" s="14">
        <f>IF('切到多套'!F5=0,0,ROUND('切到多套'!F5/5, 2 - INT(LOG10(ABS('切到多套'!F5/5))) - 1) * 5)</f>
      </c>
      <c r="G4" s="14">
        <f>IF('切到多套'!G5=0,0,ROUND('切到多套'!G5/5, 2 - INT(LOG10(ABS('切到多套'!G5/5))) - 1) * 5)</f>
      </c>
      <c r="H4" s="14">
        <f>IF('切到多套'!H5=0,0,ROUND('切到多套'!H5/5, 2 - INT(LOG10(ABS('切到多套'!H5/5))) - 1) * 5)</f>
      </c>
      <c r="I4" s="14">
        <f>IF('切到多套'!I5=0,0,ROUND('切到多套'!I5/5, 2 - INT(LOG10(ABS('切到多套'!I5/5))) - 1) * 5)</f>
      </c>
      <c r="J4" s="14">
        <f>IF('切到多套'!J5=0,0,ROUND('切到多套'!J5/5, 2 - INT(LOG10(ABS('切到多套'!J5/5))) - 1) * 5)</f>
      </c>
      <c r="K4" s="14">
        <f>IF('切到多套'!K5=0,0,ROUND('切到多套'!K5/5, 2 - INT(LOG10(ABS('切到多套'!K5/5))) - 1) * 5)</f>
      </c>
      <c r="L4" s="14">
        <f>IF('切到多套'!L5=0,0,ROUND('切到多套'!L5/5, 2 - INT(LOG10(ABS('切到多套'!L5/5))) - 1) * 5)</f>
      </c>
      <c r="M4" s="14">
        <f>IF('切到多套'!M5=0,0,ROUND('切到多套'!M5/5, 2 - INT(LOG10(ABS('切到多套'!M5/5))) - 1) * 5)</f>
      </c>
      <c r="N4" s="14">
        <f>IF('切到多套'!N5=0,0,ROUND('切到多套'!N5/5, 2 - INT(LOG10(ABS('切到多套'!N5/5))) - 1) * 5)</f>
      </c>
      <c r="O4" s="14">
        <f>IF('切到多套'!O5=0,0,ROUND('切到多套'!O5/5, 2 - INT(LOG10(ABS('切到多套'!O5/5))) - 1) * 5)</f>
      </c>
    </row>
    <row r="5">
      <c r="A5">
        <f>'切到多套'!A6</f>
      </c>
      <c r="B5">
        <f>'切到多套'!B6</f>
      </c>
      <c r="C5" s="14">
        <f>IF('切到多套'!C6=0,0,ROUND('切到多套'!C6/5, 2 - INT(LOG10(ABS('切到多套'!C6/5))) - 1) * 5)</f>
      </c>
      <c r="D5" s="14">
        <f>IF('切到多套'!D6=0,0,ROUND('切到多套'!D6/5, 2 - INT(LOG10(ABS('切到多套'!D6/5))) - 1) * 5)</f>
      </c>
      <c r="E5" s="14">
        <f>IF('切到多套'!E6=0,0,ROUND('切到多套'!E6/5, 2 - INT(LOG10(ABS('切到多套'!E6/5))) - 1) * 5)</f>
      </c>
      <c r="F5" s="14">
        <f>IF('切到多套'!F6=0,0,ROUND('切到多套'!F6/5, 2 - INT(LOG10(ABS('切到多套'!F6/5))) - 1) * 5)</f>
      </c>
      <c r="G5" s="14">
        <f>IF('切到多套'!G6=0,0,ROUND('切到多套'!G6/5, 2 - INT(LOG10(ABS('切到多套'!G6/5))) - 1) * 5)</f>
      </c>
      <c r="H5" s="14">
        <f>IF('切到多套'!H6=0,0,ROUND('切到多套'!H6/5, 2 - INT(LOG10(ABS('切到多套'!H6/5))) - 1) * 5)</f>
      </c>
      <c r="I5" s="14">
        <f>IF('切到多套'!I6=0,0,ROUND('切到多套'!I6/5, 2 - INT(LOG10(ABS('切到多套'!I6/5))) - 1) * 5)</f>
      </c>
      <c r="J5" s="14">
        <f>IF('切到多套'!J6=0,0,ROUND('切到多套'!J6/5, 2 - INT(LOG10(ABS('切到多套'!J6/5))) - 1) * 5)</f>
      </c>
      <c r="K5" s="14">
        <f>IF('切到多套'!K6=0,0,ROUND('切到多套'!K6/5, 2 - INT(LOG10(ABS('切到多套'!K6/5))) - 1) * 5)</f>
      </c>
      <c r="L5" s="14">
        <f>IF('切到多套'!L6=0,0,ROUND('切到多套'!L6/5, 2 - INT(LOG10(ABS('切到多套'!L6/5))) - 1) * 5)</f>
      </c>
      <c r="M5" s="14">
        <f>IF('切到多套'!M6=0,0,ROUND('切到多套'!M6/5, 2 - INT(LOG10(ABS('切到多套'!M6/5))) - 1) * 5)</f>
      </c>
      <c r="N5" s="14">
        <f>IF('切到多套'!N6=0,0,ROUND('切到多套'!N6/5, 2 - INT(LOG10(ABS('切到多套'!N6/5))) - 1) * 5)</f>
      </c>
      <c r="O5" s="14">
        <f>IF('切到多套'!O6=0,0,ROUND('切到多套'!O6/5, 2 - INT(LOG10(ABS('切到多套'!O6/5))) - 1) * 5)</f>
      </c>
    </row>
    <row r="6">
      <c r="A6">
        <f>'切到多套'!A7</f>
      </c>
      <c r="B6">
        <f>'切到多套'!B7</f>
      </c>
      <c r="C6" s="14">
        <f>IF('切到多套'!C7=0,0,ROUND('切到多套'!C7/5, 2 - INT(LOG10(ABS('切到多套'!C7/5))) - 1) * 5)</f>
      </c>
      <c r="D6" s="14">
        <f>IF('切到多套'!D7=0,0,ROUND('切到多套'!D7/5, 2 - INT(LOG10(ABS('切到多套'!D7/5))) - 1) * 5)</f>
      </c>
      <c r="E6" s="14">
        <f>IF('切到多套'!E7=0,0,ROUND('切到多套'!E7/5, 2 - INT(LOG10(ABS('切到多套'!E7/5))) - 1) * 5)</f>
      </c>
      <c r="F6" s="14">
        <f>IF('切到多套'!F7=0,0,ROUND('切到多套'!F7/5, 2 - INT(LOG10(ABS('切到多套'!F7/5))) - 1) * 5)</f>
      </c>
      <c r="G6" s="14">
        <f>IF('切到多套'!G7=0,0,ROUND('切到多套'!G7/5, 2 - INT(LOG10(ABS('切到多套'!G7/5))) - 1) * 5)</f>
      </c>
      <c r="H6" s="14">
        <f>IF('切到多套'!H7=0,0,ROUND('切到多套'!H7/5, 2 - INT(LOG10(ABS('切到多套'!H7/5))) - 1) * 5)</f>
      </c>
      <c r="I6" s="14">
        <f>IF('切到多套'!I7=0,0,ROUND('切到多套'!I7/5, 2 - INT(LOG10(ABS('切到多套'!I7/5))) - 1) * 5)</f>
      </c>
      <c r="J6" s="14">
        <f>IF('切到多套'!J7=0,0,ROUND('切到多套'!J7/5, 2 - INT(LOG10(ABS('切到多套'!J7/5))) - 1) * 5)</f>
      </c>
      <c r="K6" s="14">
        <f>IF('切到多套'!K7=0,0,ROUND('切到多套'!K7/5, 2 - INT(LOG10(ABS('切到多套'!K7/5))) - 1) * 5)</f>
      </c>
      <c r="L6" s="14">
        <f>IF('切到多套'!L7=0,0,ROUND('切到多套'!L7/5, 2 - INT(LOG10(ABS('切到多套'!L7/5))) - 1) * 5)</f>
      </c>
      <c r="M6" s="14">
        <f>IF('切到多套'!M7=0,0,ROUND('切到多套'!M7/5, 2 - INT(LOG10(ABS('切到多套'!M7/5))) - 1) * 5)</f>
      </c>
      <c r="N6" s="14">
        <f>IF('切到多套'!N7=0,0,ROUND('切到多套'!N7/5, 2 - INT(LOG10(ABS('切到多套'!N7/5))) - 1) * 5)</f>
      </c>
      <c r="O6" s="14">
        <f>IF('切到多套'!O7=0,0,ROUND('切到多套'!O7/5, 2 - INT(LOG10(ABS('切到多套'!O7/5))) - 1) * 5)</f>
      </c>
    </row>
    <row r="7">
      <c r="A7">
        <f>'切到多套'!A8</f>
      </c>
      <c r="B7">
        <f>'切到多套'!B8</f>
      </c>
      <c r="C7" s="14">
        <f>IF('切到多套'!C8=0,0,ROUND('切到多套'!C8/5, 2 - INT(LOG10(ABS('切到多套'!C8/5))) - 1) * 5)</f>
      </c>
      <c r="D7" s="14">
        <f>IF('切到多套'!D8=0,0,ROUND('切到多套'!D8/5, 2 - INT(LOG10(ABS('切到多套'!D8/5))) - 1) * 5)</f>
      </c>
      <c r="E7" s="14">
        <f>IF('切到多套'!E8=0,0,ROUND('切到多套'!E8/5, 2 - INT(LOG10(ABS('切到多套'!E8/5))) - 1) * 5)</f>
      </c>
      <c r="F7" s="14">
        <f>IF('切到多套'!F8=0,0,ROUND('切到多套'!F8/5, 2 - INT(LOG10(ABS('切到多套'!F8/5))) - 1) * 5)</f>
      </c>
      <c r="G7" s="14">
        <f>IF('切到多套'!G8=0,0,ROUND('切到多套'!G8/5, 2 - INT(LOG10(ABS('切到多套'!G8/5))) - 1) * 5)</f>
      </c>
      <c r="H7" s="14">
        <f>IF('切到多套'!H8=0,0,ROUND('切到多套'!H8/5, 2 - INT(LOG10(ABS('切到多套'!H8/5))) - 1) * 5)</f>
      </c>
      <c r="I7" s="14">
        <f>IF('切到多套'!I8=0,0,ROUND('切到多套'!I8/5, 2 - INT(LOG10(ABS('切到多套'!I8/5))) - 1) * 5)</f>
      </c>
      <c r="J7" s="14">
        <f>IF('切到多套'!J8=0,0,ROUND('切到多套'!J8/5, 2 - INT(LOG10(ABS('切到多套'!J8/5))) - 1) * 5)</f>
      </c>
      <c r="K7" s="14">
        <f>IF('切到多套'!K8=0,0,ROUND('切到多套'!K8/5, 2 - INT(LOG10(ABS('切到多套'!K8/5))) - 1) * 5)</f>
      </c>
      <c r="L7" s="14">
        <f>IF('切到多套'!L8=0,0,ROUND('切到多套'!L8/5, 2 - INT(LOG10(ABS('切到多套'!L8/5))) - 1) * 5)</f>
      </c>
      <c r="M7" s="14">
        <f>IF('切到多套'!M8=0,0,ROUND('切到多套'!M8/5, 2 - INT(LOG10(ABS('切到多套'!M8/5))) - 1) * 5)</f>
      </c>
      <c r="N7" s="14">
        <f>IF('切到多套'!N8=0,0,ROUND('切到多套'!N8/5, 2 - INT(LOG10(ABS('切到多套'!N8/5))) - 1) * 5)</f>
      </c>
      <c r="O7" s="14">
        <f>IF('切到多套'!O8=0,0,ROUND('切到多套'!O8/5, 2 - INT(LOG10(ABS('切到多套'!O8/5))) - 1) * 5)</f>
      </c>
    </row>
    <row r="8">
      <c r="A8">
        <f>'切到多套'!A9</f>
      </c>
      <c r="B8">
        <f>'切到多套'!B9</f>
      </c>
      <c r="C8" s="14">
        <f>IF('切到多套'!C9=0,0,ROUND('切到多套'!C9/5, 2 - INT(LOG10(ABS('切到多套'!C9/5))) - 1) * 5)</f>
      </c>
      <c r="D8" s="14">
        <f>IF('切到多套'!D9=0,0,ROUND('切到多套'!D9/5, 2 - INT(LOG10(ABS('切到多套'!D9/5))) - 1) * 5)</f>
      </c>
      <c r="E8" s="14">
        <f>IF('切到多套'!E9=0,0,ROUND('切到多套'!E9/5, 2 - INT(LOG10(ABS('切到多套'!E9/5))) - 1) * 5)</f>
      </c>
      <c r="F8" s="14">
        <f>IF('切到多套'!F9=0,0,ROUND('切到多套'!F9/5, 2 - INT(LOG10(ABS('切到多套'!F9/5))) - 1) * 5)</f>
      </c>
      <c r="G8" s="14">
        <f>IF('切到多套'!G9=0,0,ROUND('切到多套'!G9/5, 2 - INT(LOG10(ABS('切到多套'!G9/5))) - 1) * 5)</f>
      </c>
      <c r="H8" s="14">
        <f>IF('切到多套'!H9=0,0,ROUND('切到多套'!H9/5, 2 - INT(LOG10(ABS('切到多套'!H9/5))) - 1) * 5)</f>
      </c>
      <c r="I8" s="14">
        <f>IF('切到多套'!I9=0,0,ROUND('切到多套'!I9/5, 2 - INT(LOG10(ABS('切到多套'!I9/5))) - 1) * 5)</f>
      </c>
      <c r="J8" s="14">
        <f>IF('切到多套'!J9=0,0,ROUND('切到多套'!J9/5, 2 - INT(LOG10(ABS('切到多套'!J9/5))) - 1) * 5)</f>
      </c>
      <c r="K8" s="14">
        <f>IF('切到多套'!K9=0,0,ROUND('切到多套'!K9/5, 2 - INT(LOG10(ABS('切到多套'!K9/5))) - 1) * 5)</f>
      </c>
      <c r="L8" s="14">
        <f>IF('切到多套'!L9=0,0,ROUND('切到多套'!L9/5, 2 - INT(LOG10(ABS('切到多套'!L9/5))) - 1) * 5)</f>
      </c>
      <c r="M8" s="14">
        <f>IF('切到多套'!M9=0,0,ROUND('切到多套'!M9/5, 2 - INT(LOG10(ABS('切到多套'!M9/5))) - 1) * 5)</f>
      </c>
      <c r="N8" s="14">
        <f>IF('切到多套'!N9=0,0,ROUND('切到多套'!N9/5, 2 - INT(LOG10(ABS('切到多套'!N9/5))) - 1) * 5)</f>
      </c>
      <c r="O8" s="14">
        <f>IF('切到多套'!O9=0,0,ROUND('切到多套'!O9/5, 2 - INT(LOG10(ABS('切到多套'!O9/5))) - 1) * 5)</f>
      </c>
    </row>
    <row r="9">
      <c r="A9">
        <f>'切到多套'!A10</f>
      </c>
      <c r="B9">
        <f>'切到多套'!B10</f>
      </c>
      <c r="C9" s="14">
        <f>IF('切到多套'!C10=0,0,ROUND('切到多套'!C10/5, 2 - INT(LOG10(ABS('切到多套'!C10/5))) - 1) * 5)</f>
      </c>
      <c r="D9" s="14">
        <f>IF('切到多套'!D10=0,0,ROUND('切到多套'!D10/5, 2 - INT(LOG10(ABS('切到多套'!D10/5))) - 1) * 5)</f>
      </c>
      <c r="E9" s="14">
        <f>IF('切到多套'!E10=0,0,ROUND('切到多套'!E10/5, 2 - INT(LOG10(ABS('切到多套'!E10/5))) - 1) * 5)</f>
      </c>
      <c r="F9" s="14">
        <f>IF('切到多套'!F10=0,0,ROUND('切到多套'!F10/5, 2 - INT(LOG10(ABS('切到多套'!F10/5))) - 1) * 5)</f>
      </c>
      <c r="G9" s="14">
        <f>IF('切到多套'!G10=0,0,ROUND('切到多套'!G10/5, 2 - INT(LOG10(ABS('切到多套'!G10/5))) - 1) * 5)</f>
      </c>
      <c r="H9" s="14">
        <f>IF('切到多套'!H10=0,0,ROUND('切到多套'!H10/5, 2 - INT(LOG10(ABS('切到多套'!H10/5))) - 1) * 5)</f>
      </c>
      <c r="I9" s="14">
        <f>IF('切到多套'!I10=0,0,ROUND('切到多套'!I10/5, 2 - INT(LOG10(ABS('切到多套'!I10/5))) - 1) * 5)</f>
      </c>
      <c r="J9" s="14">
        <f>IF('切到多套'!J10=0,0,ROUND('切到多套'!J10/5, 2 - INT(LOG10(ABS('切到多套'!J10/5))) - 1) * 5)</f>
      </c>
      <c r="K9" s="14">
        <f>IF('切到多套'!K10=0,0,ROUND('切到多套'!K10/5, 2 - INT(LOG10(ABS('切到多套'!K10/5))) - 1) * 5)</f>
      </c>
      <c r="L9" s="14">
        <f>IF('切到多套'!L10=0,0,ROUND('切到多套'!L10/5, 2 - INT(LOG10(ABS('切到多套'!L10/5))) - 1) * 5)</f>
      </c>
      <c r="M9" s="14">
        <f>IF('切到多套'!M10=0,0,ROUND('切到多套'!M10/5, 2 - INT(LOG10(ABS('切到多套'!M10/5))) - 1) * 5)</f>
      </c>
      <c r="N9" s="14">
        <f>IF('切到多套'!N10=0,0,ROUND('切到多套'!N10/5, 2 - INT(LOG10(ABS('切到多套'!N10/5))) - 1) * 5)</f>
      </c>
      <c r="O9" s="14">
        <f>IF('切到多套'!O10=0,0,ROUND('切到多套'!O10/5, 2 - INT(LOG10(ABS('切到多套'!O10/5))) - 1) * 5)</f>
      </c>
    </row>
    <row r="10">
      <c r="A10">
        <f>'切到多套'!A11</f>
      </c>
      <c r="B10">
        <f>'切到多套'!B11</f>
      </c>
      <c r="C10" s="14">
        <f>IF('切到多套'!C11=0,0,ROUND('切到多套'!C11/5, 2 - INT(LOG10(ABS('切到多套'!C11/5))) - 1) * 5)</f>
      </c>
      <c r="D10" s="14">
        <f>IF('切到多套'!D11=0,0,ROUND('切到多套'!D11/5, 2 - INT(LOG10(ABS('切到多套'!D11/5))) - 1) * 5)</f>
      </c>
      <c r="E10" s="14">
        <f>IF('切到多套'!E11=0,0,ROUND('切到多套'!E11/5, 2 - INT(LOG10(ABS('切到多套'!E11/5))) - 1) * 5)</f>
      </c>
      <c r="F10" s="14">
        <f>IF('切到多套'!F11=0,0,ROUND('切到多套'!F11/5, 2 - INT(LOG10(ABS('切到多套'!F11/5))) - 1) * 5)</f>
      </c>
      <c r="G10" s="14">
        <f>IF('切到多套'!G11=0,0,ROUND('切到多套'!G11/5, 2 - INT(LOG10(ABS('切到多套'!G11/5))) - 1) * 5)</f>
      </c>
      <c r="H10" s="14">
        <f>IF('切到多套'!H11=0,0,ROUND('切到多套'!H11/5, 2 - INT(LOG10(ABS('切到多套'!H11/5))) - 1) * 5)</f>
      </c>
      <c r="I10" s="14">
        <f>IF('切到多套'!I11=0,0,ROUND('切到多套'!I11/5, 2 - INT(LOG10(ABS('切到多套'!I11/5))) - 1) * 5)</f>
      </c>
      <c r="J10" s="14">
        <f>IF('切到多套'!J11=0,0,ROUND('切到多套'!J11/5, 2 - INT(LOG10(ABS('切到多套'!J11/5))) - 1) * 5)</f>
      </c>
      <c r="K10" s="14">
        <f>IF('切到多套'!K11=0,0,ROUND('切到多套'!K11/5, 2 - INT(LOG10(ABS('切到多套'!K11/5))) - 1) * 5)</f>
      </c>
      <c r="L10" s="14">
        <f>IF('切到多套'!L11=0,0,ROUND('切到多套'!L11/5, 2 - INT(LOG10(ABS('切到多套'!L11/5))) - 1) * 5)</f>
      </c>
      <c r="M10" s="14">
        <f>IF('切到多套'!M11=0,0,ROUND('切到多套'!M11/5, 2 - INT(LOG10(ABS('切到多套'!M11/5))) - 1) * 5)</f>
      </c>
      <c r="N10" s="14">
        <f>IF('切到多套'!N11=0,0,ROUND('切到多套'!N11/5, 2 - INT(LOG10(ABS('切到多套'!N11/5))) - 1) * 5)</f>
      </c>
      <c r="O10" s="14">
        <f>IF('切到多套'!O11=0,0,ROUND('切到多套'!O11/5, 2 - INT(LOG10(ABS('切到多套'!O11/5))) - 1) * 5)</f>
      </c>
    </row>
    <row r="11">
      <c r="A11">
        <f>'切到多套'!A12</f>
      </c>
      <c r="B11">
        <f>'切到多套'!B12</f>
      </c>
      <c r="C11" s="14">
        <f>IF('切到多套'!C12=0,0,ROUND('切到多套'!C12/5, 2 - INT(LOG10(ABS('切到多套'!C12/5))) - 1) * 5)</f>
      </c>
      <c r="D11" s="14">
        <f>IF('切到多套'!D12=0,0,ROUND('切到多套'!D12/5, 2 - INT(LOG10(ABS('切到多套'!D12/5))) - 1) * 5)</f>
      </c>
      <c r="E11" s="14">
        <f>IF('切到多套'!E12=0,0,ROUND('切到多套'!E12/5, 2 - INT(LOG10(ABS('切到多套'!E12/5))) - 1) * 5)</f>
      </c>
      <c r="F11" s="14">
        <f>IF('切到多套'!F12=0,0,ROUND('切到多套'!F12/5, 2 - INT(LOG10(ABS('切到多套'!F12/5))) - 1) * 5)</f>
      </c>
      <c r="G11" s="14">
        <f>IF('切到多套'!G12=0,0,ROUND('切到多套'!G12/5, 2 - INT(LOG10(ABS('切到多套'!G12/5))) - 1) * 5)</f>
      </c>
      <c r="H11" s="14">
        <f>IF('切到多套'!H12=0,0,ROUND('切到多套'!H12/5, 2 - INT(LOG10(ABS('切到多套'!H12/5))) - 1) * 5)</f>
      </c>
      <c r="I11" s="14">
        <f>IF('切到多套'!I12=0,0,ROUND('切到多套'!I12/5, 2 - INT(LOG10(ABS('切到多套'!I12/5))) - 1) * 5)</f>
      </c>
      <c r="J11" s="14">
        <f>IF('切到多套'!J12=0,0,ROUND('切到多套'!J12/5, 2 - INT(LOG10(ABS('切到多套'!J12/5))) - 1) * 5)</f>
      </c>
      <c r="K11" s="14">
        <f>IF('切到多套'!K12=0,0,ROUND('切到多套'!K12/5, 2 - INT(LOG10(ABS('切到多套'!K12/5))) - 1) * 5)</f>
      </c>
      <c r="L11" s="14">
        <f>IF('切到多套'!L12=0,0,ROUND('切到多套'!L12/5, 2 - INT(LOG10(ABS('切到多套'!L12/5))) - 1) * 5)</f>
      </c>
      <c r="M11" s="14">
        <f>IF('切到多套'!M12=0,0,ROUND('切到多套'!M12/5, 2 - INT(LOG10(ABS('切到多套'!M12/5))) - 1) * 5)</f>
      </c>
      <c r="N11" s="14">
        <f>IF('切到多套'!N12=0,0,ROUND('切到多套'!N12/5, 2 - INT(LOG10(ABS('切到多套'!N12/5))) - 1) * 5)</f>
      </c>
      <c r="O11" s="14">
        <f>IF('切到多套'!O12=0,0,ROUND('切到多套'!O12/5, 2 - INT(LOG10(ABS('切到多套'!O12/5))) - 1) * 5)</f>
      </c>
    </row>
    <row r="12">
      <c r="A12">
        <f>'切到多套'!A13</f>
      </c>
      <c r="B12">
        <f>'切到多套'!B13</f>
      </c>
      <c r="C12" s="14">
        <f>IF('切到多套'!C13=0,0,ROUND('切到多套'!C13/5, 2 - INT(LOG10(ABS('切到多套'!C13/5))) - 1) * 5)</f>
      </c>
      <c r="D12" s="14">
        <f>IF('切到多套'!D13=0,0,ROUND('切到多套'!D13/5, 2 - INT(LOG10(ABS('切到多套'!D13/5))) - 1) * 5)</f>
      </c>
      <c r="E12" s="14">
        <f>IF('切到多套'!E13=0,0,ROUND('切到多套'!E13/5, 2 - INT(LOG10(ABS('切到多套'!E13/5))) - 1) * 5)</f>
      </c>
      <c r="F12" s="14">
        <f>IF('切到多套'!F13=0,0,ROUND('切到多套'!F13/5, 2 - INT(LOG10(ABS('切到多套'!F13/5))) - 1) * 5)</f>
      </c>
      <c r="G12" s="14">
        <f>IF('切到多套'!G13=0,0,ROUND('切到多套'!G13/5, 2 - INT(LOG10(ABS('切到多套'!G13/5))) - 1) * 5)</f>
      </c>
      <c r="H12" s="14">
        <f>IF('切到多套'!H13=0,0,ROUND('切到多套'!H13/5, 2 - INT(LOG10(ABS('切到多套'!H13/5))) - 1) * 5)</f>
      </c>
      <c r="I12" s="14">
        <f>IF('切到多套'!I13=0,0,ROUND('切到多套'!I13/5, 2 - INT(LOG10(ABS('切到多套'!I13/5))) - 1) * 5)</f>
      </c>
      <c r="J12" s="14">
        <f>IF('切到多套'!J13=0,0,ROUND('切到多套'!J13/5, 2 - INT(LOG10(ABS('切到多套'!J13/5))) - 1) * 5)</f>
      </c>
      <c r="K12" s="14">
        <f>IF('切到多套'!K13=0,0,ROUND('切到多套'!K13/5, 2 - INT(LOG10(ABS('切到多套'!K13/5))) - 1) * 5)</f>
      </c>
      <c r="L12" s="14">
        <f>IF('切到多套'!L13=0,0,ROUND('切到多套'!L13/5, 2 - INT(LOG10(ABS('切到多套'!L13/5))) - 1) * 5)</f>
      </c>
      <c r="M12" s="14">
        <f>IF('切到多套'!M13=0,0,ROUND('切到多套'!M13/5, 2 - INT(LOG10(ABS('切到多套'!M13/5))) - 1) * 5)</f>
      </c>
      <c r="N12" s="14">
        <f>IF('切到多套'!N13=0,0,ROUND('切到多套'!N13/5, 2 - INT(LOG10(ABS('切到多套'!N13/5))) - 1) * 5)</f>
      </c>
      <c r="O12" s="14">
        <f>IF('切到多套'!O13=0,0,ROUND('切到多套'!O13/5, 2 - INT(LOG10(ABS('切到多套'!O13/5))) - 1) * 5)</f>
      </c>
    </row>
  </sheetData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26"/>
    <col collapsed="false" customWidth="true" hidden="false" max="3" min="3" style="0" width="29"/>
  </cols>
  <sheetData>
    <row r="1">
      <c r="A1" s="1" t="str">
        <v>TODO</v>
      </c>
    </row>
    <row customHeight="true" ht="19" r="2">
      <c r="B2" s="1" t="str">
        <v>竿降低，饵提高</v>
      </c>
      <c r="C2" s="2"/>
    </row>
    <row customHeight="true" ht="19" r="3">
      <c r="B3" s="15" t="str">
        <v>任务、成就</v>
      </c>
      <c r="C3" s="2"/>
    </row>
    <row customHeight="true" ht="19" r="4">
      <c r="B4" s="1" t="str">
        <v>工具 用中间表和代码 生成饵-姿态-鱼的bp表</v>
      </c>
    </row>
    <row customHeight="true" ht="19" r="5">
      <c r="B5" s="1" t="str">
        <v>回环中抢先尝鲜带来的半数提升，调整框算</v>
      </c>
      <c r="C5" s="2"/>
    </row>
    <row customHeight="true" ht="19" r="6">
      <c r="B6" s="1" t="str">
        <v>维修</v>
      </c>
      <c r="C6" s="2"/>
    </row>
    <row customHeight="true" ht="19" r="7">
      <c r="B7" s="1" t="str">
        <v>调整等级表</v>
      </c>
      <c r="C7" s="2"/>
    </row>
    <row customHeight="true" ht="19" r="8">
      <c r="B8" s="1" t="str">
        <v>饵细化</v>
      </c>
      <c r="C8" s="2"/>
    </row>
    <row customHeight="true" ht="19" r="9">
      <c r="B9" s="1" t="str">
        <v>等级奖励</v>
      </c>
      <c r="C9" s="2"/>
    </row>
    <row customHeight="true" ht="19" r="10">
      <c r="B10" s="1" t="str">
        <v>收益效率改进：钓二阶鱼时夹杂一阶鱼</v>
      </c>
    </row>
    <row customHeight="true" ht="19" r="11"/>
    <row r="12">
      <c r="A12" s="1" t="str">
        <v>钓具升级是钓到更好鱼的基础</v>
      </c>
    </row>
    <row r="13">
      <c r="A13" s="1"/>
    </row>
    <row r="14"/>
    <row r="15">
      <c r="B15" s="1"/>
    </row>
    <row r="16"/>
    <row r="17"/>
    <row r="18"/>
    <row r="19"/>
    <row r="20"/>
    <row r="21">
      <c r="A21" s="18" t="s">
        <v>39</v>
      </c>
      <c r="B21" s="19" t="s">
        <v>40</v>
      </c>
      <c r="C21" s="18" t="s">
        <v>41</v>
      </c>
      <c r="D21" s="18" t="s">
        <v>42</v>
      </c>
      <c r="E21" s="18" t="s">
        <v>36</v>
      </c>
      <c r="F21" s="18" t="s">
        <v>37</v>
      </c>
      <c r="G21" s="18" t="s">
        <v>38</v>
      </c>
    </row>
    <row r="22">
      <c r="A22" s="17" t="s">
        <v>47</v>
      </c>
      <c r="B22" s="17" t="s">
        <v>48</v>
      </c>
      <c r="C22" s="17" t="s">
        <v>49</v>
      </c>
      <c r="D22" s="17" t="s">
        <v>43</v>
      </c>
      <c r="E22" s="17" t="s">
        <v>44</v>
      </c>
      <c r="F22" s="17" t="s">
        <v>45</v>
      </c>
      <c r="G22" s="17" t="s">
        <v>46</v>
      </c>
    </row>
    <row r="23">
      <c r="A23" s="16" t="s">
        <v>5</v>
      </c>
      <c r="B23" s="16" t="s">
        <v>6</v>
      </c>
      <c r="C23" s="16" t="s">
        <v>7</v>
      </c>
      <c r="D23" s="16" t="s">
        <v>1</v>
      </c>
      <c r="E23" s="16" t="s">
        <v>2</v>
      </c>
      <c r="F23" s="16" t="s">
        <v>3</v>
      </c>
      <c r="G23" s="16" t="s">
        <v>4</v>
      </c>
    </row>
    <row r="24">
      <c r="A24" s="17" t="s">
        <v>26</v>
      </c>
      <c r="B24" s="17" t="s">
        <v>27</v>
      </c>
      <c r="C24" s="17" t="s">
        <v>28</v>
      </c>
      <c r="D24" s="17" t="s">
        <v>22</v>
      </c>
      <c r="E24" s="17" t="s">
        <v>23</v>
      </c>
      <c r="F24" s="17" t="s">
        <v>24</v>
      </c>
      <c r="G24" s="17" t="s">
        <v>25</v>
      </c>
    </row>
    <row r="25">
      <c r="A25" s="16" t="s">
        <v>8</v>
      </c>
      <c r="B25" s="16" t="s">
        <v>9</v>
      </c>
      <c r="C25" s="16" t="s">
        <v>10</v>
      </c>
      <c r="D25" s="16" t="s">
        <v>11</v>
      </c>
      <c r="E25" s="16" t="s">
        <v>12</v>
      </c>
      <c r="F25" s="16" t="s">
        <v>13</v>
      </c>
      <c r="G25" s="16" t="s">
        <v>14</v>
      </c>
    </row>
    <row r="26">
      <c r="A26" s="17" t="s">
        <v>51</v>
      </c>
      <c r="B26" s="17" t="s">
        <v>52</v>
      </c>
      <c r="C26" s="17" t="s">
        <v>53</v>
      </c>
      <c r="D26" s="17" t="s">
        <v>54</v>
      </c>
      <c r="E26" s="17" t="s">
        <v>35</v>
      </c>
      <c r="F26" s="17" t="s">
        <v>50</v>
      </c>
      <c r="G26" s="17" t="s">
        <v>23</v>
      </c>
    </row>
    <row r="27">
      <c r="A27" s="16" t="s">
        <v>15</v>
      </c>
      <c r="B27" s="16" t="s">
        <v>16</v>
      </c>
      <c r="C27" s="16" t="s">
        <v>17</v>
      </c>
      <c r="D27" s="16" t="s">
        <v>18</v>
      </c>
      <c r="E27" s="16" t="s">
        <v>19</v>
      </c>
      <c r="F27" s="16" t="s">
        <v>20</v>
      </c>
      <c r="G27" s="16" t="s">
        <v>21</v>
      </c>
    </row>
    <row r="28">
      <c r="A28" s="17" t="s">
        <v>29</v>
      </c>
      <c r="B28" s="17" t="s">
        <v>30</v>
      </c>
      <c r="C28" s="17" t="s">
        <v>31</v>
      </c>
      <c r="D28" s="17" t="s">
        <v>32</v>
      </c>
      <c r="E28" s="17" t="s">
        <v>33</v>
      </c>
      <c r="F28" s="17" t="s">
        <v>34</v>
      </c>
      <c r="G28" s="17" t="s">
        <v>35</v>
      </c>
    </row>
    <row r="29"/>
    <row r="30"/>
    <row r="31">
      <c r="B31" s="8">
        <v>32000</v>
      </c>
      <c r="C31" s="8">
        <v>640</v>
      </c>
      <c r="D31" s="8">
        <v>14000</v>
      </c>
      <c r="E31" s="8">
        <v>9600</v>
      </c>
      <c r="F31" s="8">
        <v>19000</v>
      </c>
      <c r="G31" s="8">
        <v>0</v>
      </c>
    </row>
    <row r="32">
      <c r="B32" s="8">
        <v>96000</v>
      </c>
      <c r="C32" s="8">
        <v>1900</v>
      </c>
      <c r="D32" s="8">
        <v>43000</v>
      </c>
      <c r="E32" s="8">
        <v>29000</v>
      </c>
      <c r="F32" s="8">
        <v>58000</v>
      </c>
      <c r="G32" s="8">
        <v>800</v>
      </c>
    </row>
    <row r="33">
      <c r="B33" s="8">
        <v>290000</v>
      </c>
      <c r="C33" s="8">
        <v>5800</v>
      </c>
      <c r="D33" s="8">
        <v>130000</v>
      </c>
      <c r="E33" s="8">
        <v>86000</v>
      </c>
      <c r="F33" s="8">
        <v>170000</v>
      </c>
      <c r="G33" s="8">
        <v>4800</v>
      </c>
    </row>
    <row r="34">
      <c r="B34" s="8">
        <v>1300000</v>
      </c>
      <c r="C34" s="8">
        <v>17000</v>
      </c>
      <c r="D34" s="8">
        <v>580000</v>
      </c>
      <c r="E34" s="8">
        <v>390000</v>
      </c>
      <c r="F34" s="8">
        <v>780000</v>
      </c>
      <c r="G34" s="8">
        <v>22000</v>
      </c>
    </row>
    <row r="35">
      <c r="B35" s="8">
        <v>3900000</v>
      </c>
      <c r="C35" s="8">
        <v>52000</v>
      </c>
      <c r="D35" s="8">
        <v>1700000</v>
      </c>
      <c r="E35" s="8">
        <v>1200000</v>
      </c>
      <c r="F35" s="8">
        <v>2300000</v>
      </c>
      <c r="G35" s="8">
        <v>86000</v>
      </c>
    </row>
    <row r="36">
      <c r="B36" s="8">
        <v>12000000</v>
      </c>
      <c r="C36" s="8">
        <v>160000</v>
      </c>
      <c r="D36" s="8">
        <v>5200000</v>
      </c>
      <c r="E36" s="8">
        <v>3500000</v>
      </c>
      <c r="F36" s="8">
        <v>7000000</v>
      </c>
      <c r="G36" s="8">
        <v>320000</v>
      </c>
    </row>
    <row r="37">
      <c r="B37" s="8">
        <v>35000000</v>
      </c>
      <c r="C37" s="8">
        <v>470000</v>
      </c>
      <c r="D37" s="8">
        <v>16000000</v>
      </c>
      <c r="E37" s="8">
        <v>10000000</v>
      </c>
      <c r="F37" s="8">
        <v>21000000</v>
      </c>
      <c r="G37" s="8">
        <v>1200000</v>
      </c>
    </row>
  </sheetData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19"/>
    <col collapsed="false" customWidth="true" hidden="false" max="3" min="3" style="0" width="20"/>
    <col collapsed="false" customWidth="true" hidden="false" max="4" min="4" style="0" width="14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5"/>
    <col collapsed="false" customWidth="true" hidden="false" max="15" min="15" style="0" width="15"/>
  </cols>
  <sheetData>
    <row customHeight="true" ht="29.974683544303797" r="1">
      <c r="A1" s="28" t="str">
        <v>填写绿色格子，勿动白色、蓝色单元格！</v>
      </c>
      <c r="B1" s="26"/>
      <c r="C1" s="26"/>
      <c r="D1" s="26"/>
      <c r="E1" s="26"/>
      <c r="F1" s="26" t="str">
        <v>cm</v>
      </c>
      <c r="G1" s="26" t="str">
        <v>cm</v>
      </c>
      <c r="H1" s="27" t="str">
        <v>g</v>
      </c>
      <c r="I1" s="27" t="str">
        <v>g</v>
      </c>
      <c r="J1" s="27"/>
      <c r="K1" s="26"/>
      <c r="L1" s="26"/>
      <c r="M1" s="26"/>
      <c r="N1" s="26" t="str">
        <v>主要用于同鱼种的加权</v>
      </c>
      <c r="O1" s="26"/>
      <c r="P1" s="26" t="str">
        <v>这个鱼种多个品质加权</v>
      </c>
      <c r="Q1" s="26" t="str">
        <v>(/minute)</v>
      </c>
      <c r="R1" s="26"/>
      <c r="S1" s="26" t="str">
        <v>这个鱼种多个品质加权</v>
      </c>
      <c r="T1" s="3"/>
      <c r="U1" s="3"/>
      <c r="V1" s="3"/>
    </row>
    <row r="2">
      <c r="A2" s="26" t="str">
        <v>等阶</v>
      </c>
      <c r="B2" s="26" t="str">
        <v>中文名</v>
      </c>
      <c r="C2" s="26" t="str">
        <v>鱼种</v>
      </c>
      <c r="D2" s="26" t="str">
        <v>稀有度</v>
      </c>
      <c r="E2" s="26" t="str">
        <v>钓场</v>
      </c>
      <c r="F2" s="26" t="str">
        <v>最小长度</v>
      </c>
      <c r="G2" s="26" t="str">
        <v>最大长度</v>
      </c>
      <c r="H2" s="27" t="str">
        <v>最小重量</v>
      </c>
      <c r="I2" s="27" t="str">
        <v>最大重量</v>
      </c>
      <c r="J2" s="27" t="str">
        <v>期望重量</v>
      </c>
      <c r="K2" s="26" t="str">
        <v>重量参数a</v>
      </c>
      <c r="L2" s="26" t="str">
        <v>重量参数b</v>
      </c>
      <c r="M2" s="26" t="str">
        <v>单价</v>
      </c>
      <c r="N2" s="26" t="str">
        <v>权重</v>
      </c>
      <c r="O2" s="26" t="str">
        <v>期望价格/条</v>
      </c>
      <c r="P2" s="26" t="s">
        <v>55</v>
      </c>
      <c r="Q2" s="26" t="str">
        <v>钓鱼时间</v>
      </c>
      <c r="R2" s="26" t="str">
        <v>提供单位时间收益</v>
      </c>
      <c r="S2" s="26" t="s">
        <v>56</v>
      </c>
      <c r="T2" s="1" t="str">
        <v>min卖价</v>
      </c>
    </row>
    <row r="3">
      <c r="A3" s="30"/>
      <c r="B3" s="30"/>
      <c r="C3" s="30"/>
      <c r="D3" s="30"/>
      <c r="E3" s="30"/>
      <c r="F3" s="30"/>
      <c r="G3" s="30"/>
      <c r="H3" s="29"/>
      <c r="I3" s="29"/>
      <c r="J3" s="29"/>
      <c r="K3" s="30"/>
      <c r="L3" s="30"/>
      <c r="M3" s="30"/>
      <c r="N3" s="30"/>
      <c r="O3" s="30"/>
      <c r="P3" s="30"/>
      <c r="Q3" s="30"/>
      <c r="R3" s="30"/>
      <c r="S3" s="30"/>
    </row>
    <row r="4">
      <c r="A4" s="25">
        <v>3</v>
      </c>
      <c r="B4" s="8">
        <f>VLOOKUP(C4,'鱼种重量参数'!$A$1:$D$37,4,FALSE)</f>
      </c>
      <c r="C4" s="22" t="str">
        <v>Tench</v>
      </c>
      <c r="D4" s="22" t="str">
        <v>_Common</v>
      </c>
      <c r="E4" s="20">
        <v>1</v>
      </c>
      <c r="F4" s="20">
        <v>28</v>
      </c>
      <c r="G4" s="20">
        <v>46</v>
      </c>
      <c r="H4" s="23">
        <f>$K4*POWER(F4, $L4)</f>
      </c>
      <c r="I4" s="23">
        <f>$K4*POWER(G4, $L4)</f>
      </c>
      <c r="J4" s="23">
        <f>$K4*(POWER(G4,$L4+1)-POWER($F4,$L4+1))/($L4+1)/($G4-$F4)</f>
      </c>
      <c r="K4" s="14">
        <f>VLOOKUP($C4,'鱼种重量参数'!$A$1:$F$39,COLUMN('鱼种重量参数'!E$1), FALSE)</f>
      </c>
      <c r="L4" s="14">
        <f>VLOOKUP($C4,'鱼种重量参数'!$A$1:$F$39,COLUMN('鱼种重量参数'!F$1), FALSE)</f>
      </c>
      <c r="M4" s="20">
        <v>300</v>
      </c>
      <c r="N4" s="20">
        <v>378</v>
      </c>
      <c r="O4" s="24">
        <f>INT(J4*M4/1000)</f>
      </c>
      <c r="P4" s="21">
        <f>INT(SUMPRODUCT(($C:$C=$C4)*($A:$A=$A4)*($E:$E=$E4),$O:$O,$N:$N)/SUMPRODUCT(($C:$C=$C4)*($A:$A=$A4)*($E:$E=$E4),$N:$N))</f>
      </c>
      <c r="Q4" s="20">
        <v>0.5</v>
      </c>
      <c r="R4" s="24">
        <f>INT(P4/Q4)</f>
      </c>
      <c r="S4" s="21">
        <f>INT(SUMPRODUCT(($B:$B=$B4)*($A:$A=$A4),$N:$N,$R:$R)/SUMPRODUCT(($B:$B=$B4)*($A:$A=$A4),$N:$N))</f>
      </c>
      <c r="T4">
        <f>INT(H4*M4/1000)</f>
      </c>
    </row>
    <row r="5">
      <c r="A5" s="25">
        <v>3</v>
      </c>
      <c r="B5" s="8">
        <f>VLOOKUP(C5,'鱼种重量参数'!$A$1:$D$37,4,FALSE)</f>
      </c>
      <c r="C5" s="22" t="str">
        <v>Tench</v>
      </c>
      <c r="D5" s="22" t="str">
        <v>_Trophy</v>
      </c>
      <c r="E5" s="20">
        <v>1</v>
      </c>
      <c r="F5" s="20">
        <v>46</v>
      </c>
      <c r="G5" s="20">
        <v>60</v>
      </c>
      <c r="H5" s="23">
        <f>$K5*POWER(F5, $L5)</f>
      </c>
      <c r="I5" s="23">
        <f>$K5*POWER(G5, $L5)</f>
      </c>
      <c r="J5" s="23">
        <f>$K5*(POWER(G5,$L5+1)-POWER($F5,$L5+1))/($L5+1)/($G5-$F5)</f>
      </c>
      <c r="K5" s="14">
        <f>VLOOKUP($C5,'鱼种重量参数'!$A$1:$F$32,COLUMN('鱼种重量参数'!E$1), FALSE)</f>
      </c>
      <c r="L5" s="14">
        <f>VLOOKUP($C5,'鱼种重量参数'!$A$1:$F$39,COLUMN('鱼种重量参数'!F$1), FALSE)</f>
      </c>
      <c r="M5" s="20">
        <v>500</v>
      </c>
      <c r="N5" s="20">
        <v>189</v>
      </c>
      <c r="O5" s="24">
        <f>INT(J5*M5/1000)</f>
      </c>
      <c r="P5" s="21">
        <f>INT(SUMPRODUCT(($C:$C=$C5)*($A:$A=$A5)*($E:$E=$E5),$O:$O,$N:$N)/SUMPRODUCT(($C:$C=$C5)*($A:$A=$A5)*($E:$E=$E5),$N:$N))</f>
      </c>
      <c r="Q5" s="20">
        <v>0.5</v>
      </c>
      <c r="R5" s="24">
        <f>INT(P5/Q5)</f>
      </c>
      <c r="S5" s="21">
        <f>INT(SUMPRODUCT(($B:$B=$B5)*($A:$A=$A5),$N:$N,$R:$R)/SUMPRODUCT(($B:$B=$B5)*($A:$A=$A5),$N:$N))</f>
      </c>
      <c r="T5">
        <f>INT(H5*M5/1000)</f>
      </c>
    </row>
    <row r="6">
      <c r="A6" s="25">
        <v>3</v>
      </c>
      <c r="B6" s="8">
        <f>VLOOKUP(C6,'鱼种重量参数'!$A$1:$D$37,4,FALSE)</f>
      </c>
      <c r="C6" s="22" t="str">
        <v>Tench</v>
      </c>
      <c r="D6" s="22" t="str">
        <v>_Unique</v>
      </c>
      <c r="E6" s="20">
        <v>1</v>
      </c>
      <c r="F6" s="20">
        <v>60</v>
      </c>
      <c r="G6" s="20">
        <v>70</v>
      </c>
      <c r="H6" s="23">
        <f>$K6*POWER(F6, $L6)</f>
      </c>
      <c r="I6" s="23">
        <f>$K6*POWER(G6, $L6)</f>
      </c>
      <c r="J6" s="23">
        <f>$K6*(POWER(G6,$L6+1)-POWER($F6,$L6+1))/($L6+1)/($G6-$F6)</f>
      </c>
      <c r="K6" s="14">
        <f>VLOOKUP($C6,'鱼种重量参数'!$A$1:$F$32,COLUMN('鱼种重量参数'!E$1), FALSE)</f>
      </c>
      <c r="L6" s="14">
        <f>VLOOKUP($C6,'鱼种重量参数'!$A$1:$F$39,COLUMN('鱼种重量参数'!F$1), FALSE)</f>
      </c>
      <c r="M6" s="20">
        <v>600</v>
      </c>
      <c r="N6" s="20">
        <v>94</v>
      </c>
      <c r="O6" s="24">
        <f>INT(J6*M6/1000)</f>
      </c>
      <c r="P6" s="21">
        <f>INT(SUMPRODUCT(($C:$C=$C6)*($A:$A=$A6)*($E:$E=$E6),$O:$O,$N:$N)/SUMPRODUCT(($C:$C=$C6)*($A:$A=$A6)*($E:$E=$E6),$N:$N))</f>
      </c>
      <c r="Q6" s="20">
        <v>0.5</v>
      </c>
      <c r="R6" s="24">
        <f>INT(P6/Q6)</f>
      </c>
      <c r="S6" s="21">
        <f>INT(SUMPRODUCT(($B:$B=$B6)*($A:$A=$A6),$N:$N,$R:$R)/SUMPRODUCT(($B:$B=$B6)*($A:$A=$A6),$N:$N))</f>
      </c>
      <c r="T6">
        <f>INT(H6*M6/1000)</f>
      </c>
    </row>
    <row r="7">
      <c r="A7" s="25">
        <v>3</v>
      </c>
      <c r="B7" s="8">
        <f>VLOOKUP(C7,'鱼种重量参数'!$A$1:$D$37,4,FALSE)</f>
      </c>
      <c r="C7" s="22" t="str">
        <v>Tench</v>
      </c>
      <c r="D7" s="22" t="str">
        <v>_Apex</v>
      </c>
      <c r="E7" s="20">
        <v>1</v>
      </c>
      <c r="F7" s="20">
        <v>70</v>
      </c>
      <c r="G7" s="20">
        <v>77</v>
      </c>
      <c r="H7" s="23">
        <f>$K7*POWER(F7, $L7)</f>
      </c>
      <c r="I7" s="23">
        <f>$K7*POWER(G7, $L7)</f>
      </c>
      <c r="J7" s="23">
        <f>$K7*(POWER(G7,$L7+1)-POWER($F7,$L7+1))/($L7+1)/($G7-$F7)</f>
      </c>
      <c r="K7" s="14">
        <f>VLOOKUP($C7,'鱼种重量参数'!$A$1:$F$32,COLUMN('鱼种重量参数'!E$1), FALSE)</f>
      </c>
      <c r="L7" s="14">
        <f>VLOOKUP($C7,'鱼种重量参数'!$A$1:$F$39,COLUMN('鱼种重量参数'!F$1), FALSE)</f>
      </c>
      <c r="M7" s="20">
        <v>800</v>
      </c>
      <c r="N7" s="20">
        <v>37</v>
      </c>
      <c r="O7" s="24">
        <f>INT(J7*M7/1000)</f>
      </c>
      <c r="P7" s="21">
        <f>INT(SUMPRODUCT(($C:$C=$C7)*($A:$A=$A7)*($E:$E=$E7),$O:$O,$N:$N)/SUMPRODUCT(($C:$C=$C7)*($A:$A=$A7)*($E:$E=$E7),$N:$N))</f>
      </c>
      <c r="Q7" s="20">
        <v>0.5</v>
      </c>
      <c r="R7" s="24">
        <f>INT(P7/Q7)</f>
      </c>
      <c r="S7" s="21">
        <f>INT(SUMPRODUCT(($B:$B=$B7)*($A:$A=$A7),$N:$N,$R:$R)/SUMPRODUCT(($B:$B=$B7)*($A:$A=$A7),$N:$N))</f>
      </c>
      <c r="T7">
        <f>INT(H7*M7/1000)</f>
      </c>
    </row>
    <row r="8">
      <c r="A8" s="25">
        <v>4</v>
      </c>
      <c r="B8" s="8">
        <f>VLOOKUP(C8,'鱼种重量参数'!$A$1:$D$37,4,FALSE)</f>
      </c>
      <c r="C8" s="22" t="str">
        <v>Golden_Bream</v>
      </c>
      <c r="D8" s="22" t="str">
        <v>_Common</v>
      </c>
      <c r="E8" s="20">
        <v>1</v>
      </c>
      <c r="F8" s="20">
        <v>12</v>
      </c>
      <c r="G8" s="20">
        <v>20</v>
      </c>
      <c r="H8" s="23">
        <f>$K8*POWER(F8, $L8)</f>
      </c>
      <c r="I8" s="23">
        <f>$K8*POWER(G8, $L8)</f>
      </c>
      <c r="J8" s="23">
        <f>$K8*(POWER(G8,$L8+1)-POWER($F8,$L8+1))/($L8+1)/($G8-$F8)</f>
      </c>
      <c r="K8" s="14">
        <f>VLOOKUP($C8,'鱼种重量参数'!$A$1:$F$32,COLUMN('鱼种重量参数'!E$1), FALSE)</f>
      </c>
      <c r="L8" s="14">
        <f>VLOOKUP($C8,'鱼种重量参数'!$A$1:$F$39,COLUMN('鱼种重量参数'!F$1), FALSE)</f>
      </c>
      <c r="M8" s="20">
        <v>7000</v>
      </c>
      <c r="N8" s="20">
        <v>378</v>
      </c>
      <c r="O8" s="24">
        <f>INT(J8*M8/1000)</f>
      </c>
      <c r="P8" s="21">
        <f>INT(SUMPRODUCT(($C:$C=$C8)*($A:$A=$A8)*($E:$E=$E8),$O:$O,$N:$N)/SUMPRODUCT(($C:$C=$C8)*($A:$A=$A8)*($E:$E=$E8),$N:$N))</f>
      </c>
      <c r="Q8" s="20">
        <v>0.5</v>
      </c>
      <c r="R8" s="24">
        <f>INT(P8/Q8)</f>
      </c>
      <c r="S8" s="21">
        <f>INT(SUMPRODUCT(($B:$B=$B8)*($A:$A=$A8),$N:$N,$R:$R)/SUMPRODUCT(($B:$B=$B8)*($A:$A=$A8),$N:$N))</f>
      </c>
      <c r="T8">
        <f>INT(H8*M8/1000)</f>
      </c>
    </row>
    <row r="9">
      <c r="A9" s="25">
        <v>4</v>
      </c>
      <c r="B9" s="8">
        <f>VLOOKUP(C9,'鱼种重量参数'!$A$1:$D$37,4,FALSE)</f>
      </c>
      <c r="C9" s="22" t="str">
        <v>Golden_Bream</v>
      </c>
      <c r="D9" s="22" t="str">
        <v>_Trophy</v>
      </c>
      <c r="E9" s="20">
        <v>1</v>
      </c>
      <c r="F9" s="20">
        <v>20</v>
      </c>
      <c r="G9" s="20">
        <v>26</v>
      </c>
      <c r="H9" s="23">
        <f>$K9*POWER(F9, $L9)</f>
      </c>
      <c r="I9" s="23">
        <f>$K9*POWER(G9, $L9)</f>
      </c>
      <c r="J9" s="23">
        <f>$K9*(POWER(G9,$L9+1)-POWER($F9,$L9+1))/($L9+1)/($G9-$F9)</f>
      </c>
      <c r="K9" s="14">
        <f>VLOOKUP($C9,'鱼种重量参数'!$A$1:$F$32,COLUMN('鱼种重量参数'!E$1), FALSE)</f>
      </c>
      <c r="L9" s="14">
        <f>VLOOKUP($C9,'鱼种重量参数'!$A$1:$F$39,COLUMN('鱼种重量参数'!F$1), FALSE)</f>
      </c>
      <c r="M9" s="20">
        <v>8000</v>
      </c>
      <c r="N9" s="20">
        <v>189</v>
      </c>
      <c r="O9" s="24">
        <f>INT(J9*M9/1000)</f>
      </c>
      <c r="P9" s="21">
        <f>INT(SUMPRODUCT(($C:$C=$C9)*($A:$A=$A9)*($E:$E=$E9),$O:$O,$N:$N)/SUMPRODUCT(($C:$C=$C9)*($A:$A=$A9)*($E:$E=$E9),$N:$N))</f>
      </c>
      <c r="Q9" s="20">
        <v>0.5</v>
      </c>
      <c r="R9" s="24">
        <f>INT(P9/Q9)</f>
      </c>
      <c r="S9" s="21">
        <f>INT(SUMPRODUCT(($B:$B=$B9)*($A:$A=$A9),$N:$N,$R:$R)/SUMPRODUCT(($B:$B=$B9)*($A:$A=$A9),$N:$N))</f>
      </c>
      <c r="T9">
        <f>INT(H9*M9/1000)</f>
      </c>
    </row>
    <row r="10">
      <c r="A10" s="25">
        <v>4</v>
      </c>
      <c r="B10" s="8">
        <f>VLOOKUP(C10,'鱼种重量参数'!$A$1:$D$37,4,FALSE)</f>
      </c>
      <c r="C10" s="22" t="str">
        <v>Golden_Bream</v>
      </c>
      <c r="D10" s="22" t="str">
        <v>_Unique</v>
      </c>
      <c r="E10" s="20">
        <v>1</v>
      </c>
      <c r="F10" s="20">
        <v>26</v>
      </c>
      <c r="G10" s="20">
        <v>30</v>
      </c>
      <c r="H10" s="23">
        <f>$K10*POWER(F10, $L10)</f>
      </c>
      <c r="I10" s="23">
        <f>$K10*POWER(G10, $L10)</f>
      </c>
      <c r="J10" s="23">
        <f>$K10*(POWER(G10,$L10+1)-POWER($F10,$L10+1))/($L10+1)/($G10-$F10)</f>
      </c>
      <c r="K10" s="14">
        <f>VLOOKUP($C10,'鱼种重量参数'!$A$1:$F$32,COLUMN('鱼种重量参数'!E$1), FALSE)</f>
      </c>
      <c r="L10" s="14">
        <f>VLOOKUP($C10,'鱼种重量参数'!$A$1:$F$39,COLUMN('鱼种重量参数'!F$1), FALSE)</f>
      </c>
      <c r="M10" s="20">
        <v>10250</v>
      </c>
      <c r="N10" s="20">
        <v>94</v>
      </c>
      <c r="O10" s="24">
        <f>INT(J10*M10/1000)</f>
      </c>
      <c r="P10" s="21">
        <f>INT(SUMPRODUCT(($C:$C=$C10)*($A:$A=$A10)*($E:$E=$E10),$O:$O,$N:$N)/SUMPRODUCT(($C:$C=$C10)*($A:$A=$A10)*($E:$E=$E10),$N:$N))</f>
      </c>
      <c r="Q10" s="20">
        <v>0.5</v>
      </c>
      <c r="R10" s="24">
        <f>INT(P10/Q10)</f>
      </c>
      <c r="S10" s="21">
        <f>INT(SUMPRODUCT(($B:$B=$B10)*($A:$A=$A10),$N:$N,$R:$R)/SUMPRODUCT(($B:$B=$B10)*($A:$A=$A10),$N:$N))</f>
      </c>
      <c r="T10">
        <f>INT(H10*M10/1000)</f>
      </c>
    </row>
    <row r="11">
      <c r="A11" s="25">
        <v>4</v>
      </c>
      <c r="B11" s="8">
        <f>VLOOKUP(C11,'鱼种重量参数'!$A$1:$D$37,4,FALSE)</f>
      </c>
      <c r="C11" s="22" t="str">
        <v>Golden_Bream</v>
      </c>
      <c r="D11" s="22" t="str">
        <v>_Apex</v>
      </c>
      <c r="E11" s="20">
        <v>1</v>
      </c>
      <c r="F11" s="20">
        <v>30</v>
      </c>
      <c r="G11" s="20">
        <v>33</v>
      </c>
      <c r="H11" s="23">
        <f>$K11*POWER(F11, $L11)</f>
      </c>
      <c r="I11" s="23">
        <f>$K11*POWER(G11, $L11)</f>
      </c>
      <c r="J11" s="23">
        <f>$K11*(POWER(G11,$L11+1)-POWER($F11,$L11+1))/($L11+1)/($G11-$F11)</f>
      </c>
      <c r="K11" s="14">
        <f>VLOOKUP($C11,'鱼种重量参数'!$A$1:$F$32,COLUMN('鱼种重量参数'!E$1), FALSE)</f>
      </c>
      <c r="L11" s="14">
        <f>VLOOKUP($C11,'鱼种重量参数'!$A$1:$F$39,COLUMN('鱼种重量参数'!F$1), FALSE)</f>
      </c>
      <c r="M11" s="20">
        <v>12000</v>
      </c>
      <c r="N11" s="20">
        <v>37</v>
      </c>
      <c r="O11" s="24">
        <f>INT(J11*M11/1000)</f>
      </c>
      <c r="P11" s="21">
        <f>INT(SUMPRODUCT(($C:$C=$C11)*($A:$A=$A11)*($E:$E=$E11),$O:$O,$N:$N)/SUMPRODUCT(($C:$C=$C11)*($A:$A=$A11)*($E:$E=$E11),$N:$N))</f>
      </c>
      <c r="Q11" s="20">
        <v>0.5</v>
      </c>
      <c r="R11" s="24">
        <f>INT(P11/Q11)</f>
      </c>
      <c r="S11" s="21">
        <f>INT(SUMPRODUCT(($B:$B=$B11)*($A:$A=$A11),$N:$N,$R:$R)/SUMPRODUCT(($B:$B=$B11)*($A:$A=$A11),$N:$N))</f>
      </c>
      <c r="T11">
        <f>INT(H11*M11/1000)</f>
      </c>
    </row>
    <row r="12">
      <c r="A12" s="25">
        <v>3</v>
      </c>
      <c r="B12" s="8">
        <f>VLOOKUP(C12,'鱼种重量参数'!$A$1:$D$37,4,FALSE)</f>
      </c>
      <c r="C12" s="22" t="str">
        <v>Green_Sunfish</v>
      </c>
      <c r="D12" s="22" t="str">
        <v>_Common</v>
      </c>
      <c r="E12" s="20">
        <v>1</v>
      </c>
      <c r="F12" s="20">
        <v>12</v>
      </c>
      <c r="G12" s="20">
        <v>20</v>
      </c>
      <c r="H12" s="23">
        <f>$K12*POWER(F12, $L12)</f>
      </c>
      <c r="I12" s="23">
        <f>$K12*POWER(G12, $L12)</f>
      </c>
      <c r="J12" s="23">
        <f>$K12*(POWER(G12,$L12+1)-POWER($F12,$L12+1))/($L12+1)/($G12-$F12)</f>
      </c>
      <c r="K12" s="14">
        <f>VLOOKUP($C12,'鱼种重量参数'!$A$1:$F$32,COLUMN('鱼种重量参数'!E$1), FALSE)</f>
      </c>
      <c r="L12" s="14">
        <f>VLOOKUP($C12,'鱼种重量参数'!$A$1:$F$39,COLUMN('鱼种重量参数'!F$1), FALSE)</f>
      </c>
      <c r="M12" s="20">
        <v>5000</v>
      </c>
      <c r="N12" s="20">
        <v>857</v>
      </c>
      <c r="O12" s="24">
        <f>INT(J12*M12/1000)</f>
      </c>
      <c r="P12" s="21">
        <f>INT(SUMPRODUCT(($C:$C=$C12)*($A:$A=$A12)*($E:$E=$E12),$O:$O,$N:$N)/SUMPRODUCT(($C:$C=$C12)*($A:$A=$A12)*($E:$E=$E12),$N:$N))</f>
      </c>
      <c r="Q12" s="20">
        <v>0.6</v>
      </c>
      <c r="R12" s="24">
        <f>INT(P12/Q12)</f>
      </c>
      <c r="S12" s="21">
        <f>INT(SUMPRODUCT(($B:$B=$B12)*($A:$A=$A12),$N:$N,$R:$R)/SUMPRODUCT(($B:$B=$B12)*($A:$A=$A12),$N:$N))</f>
      </c>
      <c r="T12">
        <f>INT(H12*M12/1000)</f>
      </c>
    </row>
    <row r="13">
      <c r="A13" s="25">
        <v>3</v>
      </c>
      <c r="B13" s="8">
        <f>VLOOKUP(C13,'鱼种重量参数'!$A$1:$D$37,4,FALSE)</f>
      </c>
      <c r="C13" s="22" t="str">
        <v>Green_Sunfish</v>
      </c>
      <c r="D13" s="22" t="str">
        <v>_Trophy</v>
      </c>
      <c r="E13" s="20">
        <v>1</v>
      </c>
      <c r="F13" s="20">
        <v>20</v>
      </c>
      <c r="G13" s="20">
        <v>26</v>
      </c>
      <c r="H13" s="23">
        <f>$K13*POWER(F13, $L13)</f>
      </c>
      <c r="I13" s="23">
        <f>$K13*POWER(G13, $L13)</f>
      </c>
      <c r="J13" s="23">
        <f>$K13*(POWER(G13,$L13+1)-POWER($F13,$L13+1))/($L13+1)/($G13-$F13)</f>
      </c>
      <c r="K13" s="14">
        <f>VLOOKUP($C13,'鱼种重量参数'!$A$1:$F$32,COLUMN('鱼种重量参数'!E$1), FALSE)</f>
      </c>
      <c r="L13" s="14">
        <f>VLOOKUP($C13,'鱼种重量参数'!$A$1:$F$39,COLUMN('鱼种重量参数'!F$1), FALSE)</f>
      </c>
      <c r="M13" s="20">
        <v>6000</v>
      </c>
      <c r="N13" s="20">
        <v>428</v>
      </c>
      <c r="O13" s="24">
        <f>INT(J13*M13/1000)</f>
      </c>
      <c r="P13" s="21">
        <f>INT(SUMPRODUCT(($C:$C=$C13)*($A:$A=$A13)*($E:$E=$E13),$O:$O,$N:$N)/SUMPRODUCT(($C:$C=$C13)*($A:$A=$A13)*($E:$E=$E13),$N:$N))</f>
      </c>
      <c r="Q13" s="20">
        <v>0.6</v>
      </c>
      <c r="R13" s="24">
        <f>INT(P13/Q13)</f>
      </c>
      <c r="S13" s="21">
        <f>INT(SUMPRODUCT(($B:$B=$B13)*($A:$A=$A13),$N:$N,$R:$R)/SUMPRODUCT(($B:$B=$B13)*($A:$A=$A13),$N:$N))</f>
      </c>
      <c r="T13">
        <f>INT(H13*M13/1000)</f>
      </c>
    </row>
    <row r="14">
      <c r="A14" s="25">
        <v>3</v>
      </c>
      <c r="B14" s="8">
        <f>VLOOKUP(C14,'鱼种重量参数'!$A$1:$D$37,4,FALSE)</f>
      </c>
      <c r="C14" s="22" t="str">
        <v>Green_Sunfish</v>
      </c>
      <c r="D14" s="22" t="str">
        <v>_Unique</v>
      </c>
      <c r="E14" s="20">
        <v>1</v>
      </c>
      <c r="F14" s="20">
        <v>26</v>
      </c>
      <c r="G14" s="20">
        <v>31</v>
      </c>
      <c r="H14" s="23">
        <f>$K14*POWER(F14, $L14)</f>
      </c>
      <c r="I14" s="23">
        <f>$K14*POWER(G14, $L14)</f>
      </c>
      <c r="J14" s="23">
        <f>$K14*(POWER(G14,$L14+1)-POWER($F14,$L14+1))/($L14+1)/($G14-$F14)</f>
      </c>
      <c r="K14" s="14">
        <f>VLOOKUP($C14,'鱼种重量参数'!$A$1:$F$32,COLUMN('鱼种重量参数'!E$1), FALSE)</f>
      </c>
      <c r="L14" s="14">
        <f>VLOOKUP($C14,'鱼种重量参数'!$A$1:$F$39,COLUMN('鱼种重量参数'!F$1), FALSE)</f>
      </c>
      <c r="M14" s="20">
        <v>8000</v>
      </c>
      <c r="N14" s="20">
        <v>214</v>
      </c>
      <c r="O14" s="24">
        <f>INT(J14*M14/1000)</f>
      </c>
      <c r="P14" s="21">
        <f>INT(SUMPRODUCT(($C:$C=$C14)*($A:$A=$A14)*($E:$E=$E14),$O:$O,$N:$N)/SUMPRODUCT(($C:$C=$C14)*($A:$A=$A14)*($E:$E=$E14),$N:$N))</f>
      </c>
      <c r="Q14" s="20">
        <v>0.6</v>
      </c>
      <c r="R14" s="24">
        <f>INT(P14/Q14)</f>
      </c>
      <c r="S14" s="21">
        <f>INT(SUMPRODUCT(($B:$B=$B14)*($A:$A=$A14),$N:$N,$R:$R)/SUMPRODUCT(($B:$B=$B14)*($A:$A=$A14),$N:$N))</f>
      </c>
      <c r="T14">
        <f>INT(H14*M14/1000)</f>
      </c>
    </row>
    <row r="15">
      <c r="A15" s="25">
        <v>2</v>
      </c>
      <c r="B15" s="8">
        <f>VLOOKUP(C15,'鱼种重量参数'!$A$1:$D$37,4,FALSE)</f>
      </c>
      <c r="C15" s="22" t="str">
        <v>Black_Crappie</v>
      </c>
      <c r="D15" s="22" t="str">
        <v>_Young</v>
      </c>
      <c r="E15" s="20">
        <v>1</v>
      </c>
      <c r="F15" s="20">
        <v>12</v>
      </c>
      <c r="G15" s="20">
        <v>20</v>
      </c>
      <c r="H15" s="23">
        <f>$K15*POWER(F15, $L15)</f>
      </c>
      <c r="I15" s="23">
        <f>$K15*POWER(G15, $L15)</f>
      </c>
      <c r="J15" s="23">
        <f>$K15*(POWER(G15,$L15+1)-POWER($F15,$L15+1))/($L15+1)/($G15-$F15)</f>
      </c>
      <c r="K15" s="14">
        <f>VLOOKUP($C15,'鱼种重量参数'!$A$1:$F$32,COLUMN('鱼种重量参数'!E$1), FALSE)</f>
      </c>
      <c r="L15" s="14">
        <f>VLOOKUP($C15,'鱼种重量参数'!$A$1:$F$39,COLUMN('鱼种重量参数'!F$1), FALSE)</f>
      </c>
      <c r="M15" s="20">
        <v>1800</v>
      </c>
      <c r="N15" s="20">
        <v>500</v>
      </c>
      <c r="O15" s="24">
        <f>INT(J15*M15/1000)</f>
      </c>
      <c r="P15" s="21">
        <f>INT(SUMPRODUCT(($C:$C=$C15)*($A:$A=$A15)*($E:$E=$E15),$O:$O,$N:$N)/SUMPRODUCT(($C:$C=$C15)*($A:$A=$A15)*($E:$E=$E15),$N:$N))</f>
      </c>
      <c r="Q15" s="20">
        <v>0.6</v>
      </c>
      <c r="R15" s="24">
        <f>INT(P15/Q15)</f>
      </c>
      <c r="S15" s="21">
        <f>INT(SUMPRODUCT(($B:$B=$B15)*($A:$A=$A15),$N:$N,$R:$R)/SUMPRODUCT(($B:$B=$B15)*($A:$A=$A15),$N:$N))</f>
      </c>
      <c r="T15">
        <f>INT(H15*M15/1000)</f>
      </c>
    </row>
    <row r="16">
      <c r="A16" s="25">
        <v>2</v>
      </c>
      <c r="B16" s="8">
        <f>VLOOKUP(C16,'鱼种重量参数'!$A$1:$D$37,4,FALSE)</f>
      </c>
      <c r="C16" s="22" t="str">
        <v>Black_Crappie</v>
      </c>
      <c r="D16" s="22" t="str">
        <v>_Common</v>
      </c>
      <c r="E16" s="20">
        <v>1</v>
      </c>
      <c r="F16" s="20">
        <v>20</v>
      </c>
      <c r="G16" s="20">
        <v>32</v>
      </c>
      <c r="H16" s="23">
        <f>$K16*POWER(F16, $L16)</f>
      </c>
      <c r="I16" s="23">
        <f>$K16*POWER(G16, $L16)</f>
      </c>
      <c r="J16" s="23">
        <f>$K16*(POWER(G16,$L16+1)-POWER($F16,$L16+1))/($L16+1)/($G16-$F16)</f>
      </c>
      <c r="K16" s="14">
        <f>VLOOKUP($C16,'鱼种重量参数'!$A$1:$F$32,COLUMN('鱼种重量参数'!E$1), FALSE)</f>
      </c>
      <c r="L16" s="14">
        <f>VLOOKUP($C16,'鱼种重量参数'!$A$1:$F$39,COLUMN('鱼种重量参数'!F$1), FALSE)</f>
      </c>
      <c r="M16" s="20">
        <v>2500</v>
      </c>
      <c r="N16" s="20">
        <v>500</v>
      </c>
      <c r="O16" s="24">
        <f>INT(J16*M16/1000)</f>
      </c>
      <c r="P16" s="21">
        <f>INT(SUMPRODUCT(($C:$C=$C16)*($A:$A=$A16)*($E:$E=$E16),$O:$O,$N:$N)/SUMPRODUCT(($C:$C=$C16)*($A:$A=$A16)*($E:$E=$E16),$N:$N))</f>
      </c>
      <c r="Q16" s="20">
        <v>0.6</v>
      </c>
      <c r="R16" s="24">
        <f>INT(P16/Q16)</f>
      </c>
      <c r="S16" s="21">
        <f>INT(SUMPRODUCT(($B:$B=$B16)*($A:$A=$A16),$N:$N,$R:$R)/SUMPRODUCT(($B:$B=$B16)*($A:$A=$A16),$N:$N))</f>
      </c>
      <c r="T16">
        <f>INT(H16*M16/1000)</f>
      </c>
    </row>
    <row r="17">
      <c r="A17" s="25">
        <v>2</v>
      </c>
      <c r="B17" s="8">
        <f>VLOOKUP(C17,'鱼种重量参数'!$A$1:$D$37,4,FALSE)</f>
      </c>
      <c r="C17" s="22" t="str">
        <v>White_Crappie</v>
      </c>
      <c r="D17" s="22" t="str">
        <v>_Young</v>
      </c>
      <c r="E17" s="20">
        <v>1</v>
      </c>
      <c r="F17" s="20">
        <v>13</v>
      </c>
      <c r="G17" s="20">
        <v>21</v>
      </c>
      <c r="H17" s="23">
        <f>$K17*POWER(F17, $L17)</f>
      </c>
      <c r="I17" s="23">
        <f>$K17*POWER(G17, $L17)</f>
      </c>
      <c r="J17" s="23">
        <f>$K17*(POWER(G17,$L17+1)-POWER($F17,$L17+1))/($L17+1)/($G17-$F17)</f>
      </c>
      <c r="K17" s="14">
        <f>VLOOKUP($C17,'鱼种重量参数'!$A$1:$F$32,COLUMN('鱼种重量参数'!E$1), FALSE)</f>
      </c>
      <c r="L17" s="14">
        <f>VLOOKUP($C17,'鱼种重量参数'!$A$1:$F$39,COLUMN('鱼种重量参数'!F$1), FALSE)</f>
      </c>
      <c r="M17" s="20">
        <v>1250</v>
      </c>
      <c r="N17" s="20">
        <v>500</v>
      </c>
      <c r="O17" s="24">
        <f>INT(J17*M17/1000)</f>
      </c>
      <c r="P17" s="21">
        <f>INT(SUMPRODUCT(($C:$C=$C17)*($A:$A=$A17)*($E:$E=$E17),$O:$O,$N:$N)/SUMPRODUCT(($C:$C=$C17)*($A:$A=$A17)*($E:$E=$E17),$N:$N))</f>
      </c>
      <c r="Q17" s="20">
        <v>0.6</v>
      </c>
      <c r="R17" s="24">
        <f>INT(P17/Q17)</f>
      </c>
      <c r="S17" s="21">
        <f>INT(SUMPRODUCT(($B:$B=$B17)*($A:$A=$A17),$N:$N,$R:$R)/SUMPRODUCT(($B:$B=$B17)*($A:$A=$A17),$N:$N))</f>
      </c>
      <c r="T17">
        <f>INT(H17*M17/1000)</f>
      </c>
    </row>
    <row r="18">
      <c r="A18" s="25">
        <v>2</v>
      </c>
      <c r="B18" s="8">
        <f>VLOOKUP(C18,'鱼种重量参数'!$A$1:$D$37,4,FALSE)</f>
      </c>
      <c r="C18" s="22" t="str">
        <v>White_Crappie</v>
      </c>
      <c r="D18" s="22" t="str">
        <v>_Common</v>
      </c>
      <c r="E18" s="20">
        <v>1</v>
      </c>
      <c r="F18" s="20">
        <v>21</v>
      </c>
      <c r="G18" s="20">
        <v>34</v>
      </c>
      <c r="H18" s="23">
        <f>$K18*POWER(F18, $L18)</f>
      </c>
      <c r="I18" s="23">
        <f>$K18*POWER(G18, $L18)</f>
      </c>
      <c r="J18" s="23">
        <f>$K18*(POWER(G18,$L18+1)-POWER($F18,$L18+1))/($L18+1)/($G18-$F18)</f>
      </c>
      <c r="K18" s="14">
        <f>VLOOKUP($C18,'鱼种重量参数'!$A$1:$F$32,COLUMN('鱼种重量参数'!E$1), FALSE)</f>
      </c>
      <c r="L18" s="14">
        <f>VLOOKUP($C18,'鱼种重量参数'!$A$1:$F$39,COLUMN('鱼种重量参数'!F$1), FALSE)</f>
      </c>
      <c r="M18" s="20">
        <v>1750</v>
      </c>
      <c r="N18" s="20">
        <v>500</v>
      </c>
      <c r="O18" s="24">
        <f>INT(J18*M18/1000)</f>
      </c>
      <c r="P18" s="21">
        <f>INT(SUMPRODUCT(($C:$C=$C18)*($A:$A=$A18)*($E:$E=$E18),$O:$O,$N:$N)/SUMPRODUCT(($C:$C=$C18)*($A:$A=$A18)*($E:$E=$E18),$N:$N))</f>
      </c>
      <c r="Q18" s="20">
        <v>0.6</v>
      </c>
      <c r="R18" s="24">
        <f>INT(P18/Q18)</f>
      </c>
      <c r="S18" s="21">
        <f>INT(SUMPRODUCT(($B:$B=$B18)*($A:$A=$A18),$N:$N,$R:$R)/SUMPRODUCT(($B:$B=$B18)*($A:$A=$A18),$N:$N))</f>
      </c>
      <c r="T18">
        <f>INT(H18*M18/1000)</f>
      </c>
    </row>
    <row r="19">
      <c r="A19" s="25">
        <v>2</v>
      </c>
      <c r="B19" s="8">
        <f>VLOOKUP(C19,'鱼种重量参数'!$A$1:$D$37,4,FALSE)</f>
      </c>
      <c r="C19" s="22" t="str">
        <v>Redspotted_Sunfish</v>
      </c>
      <c r="D19" s="22" t="str">
        <v>_Young</v>
      </c>
      <c r="E19" s="20">
        <v>1</v>
      </c>
      <c r="F19" s="20">
        <v>10</v>
      </c>
      <c r="G19" s="20">
        <v>12</v>
      </c>
      <c r="H19" s="23">
        <f>$K19*POWER(F19, $L19)</f>
      </c>
      <c r="I19" s="23">
        <f>$K19*POWER(G19, $L19)</f>
      </c>
      <c r="J19" s="23">
        <f>$K19*(POWER(G19,$L19+1)-POWER($F19,$L19+1))/($L19+1)/($G19-$F19)</f>
      </c>
      <c r="K19" s="14">
        <f>VLOOKUP($C19,'鱼种重量参数'!$A$1:$F$32,COLUMN('鱼种重量参数'!E$1), FALSE)</f>
      </c>
      <c r="L19" s="14">
        <f>VLOOKUP($C19,'鱼种重量参数'!$A$1:$F$39,COLUMN('鱼种重量参数'!F$1), FALSE)</f>
      </c>
      <c r="M19" s="20">
        <v>15000</v>
      </c>
      <c r="N19" s="20">
        <v>500</v>
      </c>
      <c r="O19" s="24">
        <f>INT(J19*M19/1000)</f>
      </c>
      <c r="P19" s="21">
        <f>INT(SUMPRODUCT(($C:$C=$C19)*($A:$A=$A19)*($E:$E=$E19),$O:$O,$N:$N)/SUMPRODUCT(($C:$C=$C19)*($A:$A=$A19)*($E:$E=$E19),$N:$N))</f>
      </c>
      <c r="Q19" s="20">
        <v>0.6</v>
      </c>
      <c r="R19" s="24">
        <f>INT(P19/Q19)</f>
      </c>
      <c r="S19" s="21">
        <f>INT(SUMPRODUCT(($B:$B=$B19)*($A:$A=$A19),$N:$N,$R:$R)/SUMPRODUCT(($B:$B=$B19)*($A:$A=$A19),$N:$N))</f>
      </c>
      <c r="T19">
        <f>INT(H19*M19/1000)</f>
      </c>
    </row>
    <row r="20">
      <c r="A20" s="25">
        <v>2</v>
      </c>
      <c r="B20" s="8">
        <f>VLOOKUP(C20,'鱼种重量参数'!$A$1:$D$37,4,FALSE)</f>
      </c>
      <c r="C20" s="22" t="str">
        <v>Redspotted_Sunfish</v>
      </c>
      <c r="D20" s="22" t="str">
        <v>_Common</v>
      </c>
      <c r="E20" s="20">
        <v>1</v>
      </c>
      <c r="F20" s="20">
        <v>12</v>
      </c>
      <c r="G20" s="20">
        <v>15</v>
      </c>
      <c r="H20" s="23">
        <f>$K20*POWER(F20, $L20)</f>
      </c>
      <c r="I20" s="23">
        <f>$K20*POWER(G20, $L20)</f>
      </c>
      <c r="J20" s="23">
        <f>$K20*(POWER(G20,$L20+1)-POWER($F20,$L20+1))/($L20+1)/($G20-$F20)</f>
      </c>
      <c r="K20" s="14">
        <f>VLOOKUP($C20,'鱼种重量参数'!$A$1:$F$32,COLUMN('鱼种重量参数'!E$1), FALSE)</f>
      </c>
      <c r="L20" s="14">
        <f>VLOOKUP($C20,'鱼种重量参数'!$A$1:$F$39,COLUMN('鱼种重量参数'!F$1), FALSE)</f>
      </c>
      <c r="M20" s="20">
        <v>18000</v>
      </c>
      <c r="N20" s="20">
        <v>500</v>
      </c>
      <c r="O20" s="24">
        <f>INT(J20*M20/1000)</f>
      </c>
      <c r="P20" s="21">
        <f>INT(SUMPRODUCT(($C:$C=$C20)*($A:$A=$A20)*($E:$E=$E20),$O:$O,$N:$N)/SUMPRODUCT(($C:$C=$C20)*($A:$A=$A20)*($E:$E=$E20),$N:$N))</f>
      </c>
      <c r="Q20" s="20">
        <v>0.6</v>
      </c>
      <c r="R20" s="24">
        <f>INT(P20/Q20)</f>
      </c>
      <c r="S20" s="21">
        <f>INT(SUMPRODUCT(($B:$B=$B20)*($A:$A=$A20),$N:$N,$R:$R)/SUMPRODUCT(($B:$B=$B20)*($A:$A=$A20),$N:$N))</f>
      </c>
      <c r="T20">
        <f>INT(H20*M20/1000)</f>
      </c>
    </row>
    <row r="21">
      <c r="A21" s="25">
        <v>2</v>
      </c>
      <c r="B21" s="8">
        <f>VLOOKUP(C21,'鱼种重量参数'!$A$1:$D$37,4,FALSE)</f>
      </c>
      <c r="C21" s="22" t="str">
        <v>Largemouth_Bass</v>
      </c>
      <c r="D21" s="22" t="str">
        <v>_Young</v>
      </c>
      <c r="E21" s="20">
        <v>1</v>
      </c>
      <c r="F21" s="20">
        <v>19</v>
      </c>
      <c r="G21" s="20">
        <v>30</v>
      </c>
      <c r="H21" s="23">
        <f>$K21*POWER(F21, $L21)</f>
      </c>
      <c r="I21" s="23">
        <f>$K21*POWER(G21, $L21)</f>
      </c>
      <c r="J21" s="23">
        <f>$K21*(POWER(G21,$L21+1)-POWER($F21,$L21+1))/($L21+1)/($G21-$F21)</f>
      </c>
      <c r="K21" s="14">
        <f>VLOOKUP($C21,'鱼种重量参数'!$A$1:$F$32,COLUMN('鱼种重量参数'!E$1), FALSE)</f>
      </c>
      <c r="L21" s="14">
        <f>VLOOKUP($C21,'鱼种重量参数'!$A$1:$F$39,COLUMN('鱼种重量参数'!F$1), FALSE)</f>
      </c>
      <c r="M21" s="20">
        <v>700</v>
      </c>
      <c r="N21" s="20">
        <v>500</v>
      </c>
      <c r="O21" s="24">
        <f>INT(J21*M21/1000)</f>
      </c>
      <c r="P21" s="21">
        <f>INT(SUMPRODUCT(($C:$C=$C21)*($A:$A=$A21)*($E:$E=$E21),$O:$O,$N:$N)/SUMPRODUCT(($C:$C=$C21)*($A:$A=$A21)*($E:$E=$E21),$N:$N))</f>
      </c>
      <c r="Q21" s="20">
        <v>0.6</v>
      </c>
      <c r="R21" s="24">
        <f>INT(P21/Q21)</f>
      </c>
      <c r="S21" s="21">
        <f>INT(SUMPRODUCT(($B:$B=$B21)*($A:$A=$A21),$N:$N,$R:$R)/SUMPRODUCT(($B:$B=$B21)*($A:$A=$A21),$N:$N))</f>
      </c>
      <c r="T21">
        <f>INT(H21*M21/1000)</f>
      </c>
    </row>
    <row r="22">
      <c r="A22" s="25">
        <v>2</v>
      </c>
      <c r="B22" s="8">
        <f>VLOOKUP(C22,'鱼种重量参数'!$A$1:$D$37,4,FALSE)</f>
      </c>
      <c r="C22" s="22" t="str">
        <v>Largemouth_Bass</v>
      </c>
      <c r="D22" s="22" t="str">
        <v>_Common</v>
      </c>
      <c r="E22" s="20">
        <v>1</v>
      </c>
      <c r="F22" s="20">
        <v>30</v>
      </c>
      <c r="G22" s="20">
        <v>49</v>
      </c>
      <c r="H22" s="23">
        <f>$K22*POWER(F22, $L22)</f>
      </c>
      <c r="I22" s="23">
        <f>$K22*POWER(G22, $L22)</f>
      </c>
      <c r="J22" s="23">
        <f>$K22*(POWER(G22,$L22+1)-POWER($F22,$L22+1))/($L22+1)/($G22-$F22)</f>
      </c>
      <c r="K22" s="14">
        <f>VLOOKUP($C22,'鱼种重量参数'!$A$1:$F$32,COLUMN('鱼种重量参数'!E$1), FALSE)</f>
      </c>
      <c r="L22" s="14">
        <f>VLOOKUP($C22,'鱼种重量参数'!$A$1:$F$39,COLUMN('鱼种重量参数'!F$1), FALSE)</f>
      </c>
      <c r="M22" s="20">
        <v>820</v>
      </c>
      <c r="N22" s="20">
        <v>500</v>
      </c>
      <c r="O22" s="24">
        <f>INT(J22*M22/1000)</f>
      </c>
      <c r="P22" s="21">
        <f>INT(SUMPRODUCT(($C:$C=$C22)*($A:$A=$A22)*($E:$E=$E22),$O:$O,$N:$N)/SUMPRODUCT(($C:$C=$C22)*($A:$A=$A22)*($E:$E=$E22),$N:$N))</f>
      </c>
      <c r="Q22" s="20">
        <v>0.6</v>
      </c>
      <c r="R22" s="24">
        <f>INT(P22/Q22)</f>
      </c>
      <c r="S22" s="21">
        <f>INT(SUMPRODUCT(($B:$B=$B22)*($A:$A=$A22),$N:$N,$R:$R)/SUMPRODUCT(($B:$B=$B22)*($A:$A=$A22),$N:$N))</f>
      </c>
      <c r="T22">
        <f>INT(H22*M22/1000)</f>
      </c>
    </row>
    <row r="23">
      <c r="A23" s="25">
        <v>2</v>
      </c>
      <c r="B23" s="8">
        <f>VLOOKUP(C23,'鱼种重量参数'!$A$1:$D$37,4,FALSE)</f>
      </c>
      <c r="C23" s="22" t="str">
        <v>Channel_Catfish</v>
      </c>
      <c r="D23" s="22" t="str">
        <v>_Young</v>
      </c>
      <c r="E23" s="20">
        <v>1</v>
      </c>
      <c r="F23" s="20">
        <v>33</v>
      </c>
      <c r="G23" s="20">
        <v>53</v>
      </c>
      <c r="H23" s="23">
        <f>$K23*POWER(F23, $L23)</f>
      </c>
      <c r="I23" s="23">
        <f>$K23*POWER(G23, $L23)</f>
      </c>
      <c r="J23" s="23">
        <f>$K23*(POWER(G23,$L23+1)-POWER($F23,$L23+1))/($L23+1)/($G23-$F23)</f>
      </c>
      <c r="K23" s="14">
        <f>VLOOKUP($C23,'鱼种重量参数'!$A$1:$F$32,COLUMN('鱼种重量参数'!E$1), FALSE)</f>
      </c>
      <c r="L23" s="14">
        <f>VLOOKUP($C23,'鱼种重量参数'!$A$1:$F$39,COLUMN('鱼种重量参数'!F$1), FALSE)</f>
      </c>
      <c r="M23" s="20">
        <v>1000</v>
      </c>
      <c r="N23" s="20">
        <v>500</v>
      </c>
      <c r="O23" s="24">
        <f>INT(J23*M23/1000)</f>
      </c>
      <c r="P23" s="21">
        <f>INT(SUMPRODUCT(($C:$C=$C23)*($A:$A=$A23)*($E:$E=$E23),$O:$O,$N:$N)/SUMPRODUCT(($C:$C=$C23)*($A:$A=$A23)*($E:$E=$E23),$N:$N))</f>
      </c>
      <c r="Q23" s="20">
        <v>0.6</v>
      </c>
      <c r="R23" s="24">
        <f>INT(P23/Q23)</f>
      </c>
      <c r="S23" s="21">
        <f>INT(SUMPRODUCT(($B:$B=$B23)*($A:$A=$A23),$N:$N,$R:$R)/SUMPRODUCT(($B:$B=$B23)*($A:$A=$A23),$N:$N))</f>
      </c>
      <c r="T23">
        <f>INT(H23*M23/1000)</f>
      </c>
    </row>
    <row r="24">
      <c r="A24" s="25">
        <v>2</v>
      </c>
      <c r="B24" s="8">
        <f>VLOOKUP(C24,'鱼种重量参数'!$A$1:$D$37,4,FALSE)</f>
      </c>
      <c r="C24" s="22" t="str">
        <v>Channel_Catfish</v>
      </c>
      <c r="D24" s="22" t="str">
        <v>_Common</v>
      </c>
      <c r="E24" s="20">
        <v>1</v>
      </c>
      <c r="F24" s="20">
        <v>53</v>
      </c>
      <c r="G24" s="20">
        <v>86</v>
      </c>
      <c r="H24" s="23">
        <f>$K24*POWER(F24, $L24)</f>
      </c>
      <c r="I24" s="23">
        <f>$K24*POWER(G24, $L24)</f>
      </c>
      <c r="J24" s="23">
        <f>$K24*(POWER(G24,$L24+1)-POWER($F24,$L24+1))/($L24+1)/($G24-$F24)</f>
      </c>
      <c r="K24" s="14">
        <f>VLOOKUP($C24,'鱼种重量参数'!$A$1:$F$32,COLUMN('鱼种重量参数'!E$1), FALSE)</f>
      </c>
      <c r="L24" s="14">
        <f>VLOOKUP($C24,'鱼种重量参数'!$A$1:$F$39,COLUMN('鱼种重量参数'!F$1), FALSE)</f>
      </c>
      <c r="M24" s="20">
        <v>1000</v>
      </c>
      <c r="N24" s="20">
        <v>500</v>
      </c>
      <c r="O24" s="24">
        <f>INT(J24*M24/1000)</f>
      </c>
      <c r="P24" s="21">
        <f>INT(SUMPRODUCT(($C:$C=$C24)*($A:$A=$A24)*($E:$E=$E24),$O:$O,$N:$N)/SUMPRODUCT(($C:$C=$C24)*($A:$A=$A24)*($E:$E=$E24),$N:$N))</f>
      </c>
      <c r="Q24" s="20">
        <v>0.6</v>
      </c>
      <c r="R24" s="24">
        <f>INT(P24/Q24)</f>
      </c>
      <c r="S24" s="21">
        <f>INT(SUMPRODUCT(($B:$B=$B24)*($A:$A=$A24),$N:$N,$R:$R)/SUMPRODUCT(($B:$B=$B24)*($A:$A=$A24),$N:$N))</f>
      </c>
      <c r="T24">
        <f>INT(H24*M24/1000)</f>
      </c>
    </row>
    <row r="25">
      <c r="A25" s="25">
        <v>1</v>
      </c>
      <c r="B25" s="8">
        <f>VLOOKUP(C25,'鱼种重量参数'!$A$1:$D$37,4,FALSE)</f>
      </c>
      <c r="C25" s="22" t="str">
        <v>Pumpkinseed_Sunfish</v>
      </c>
      <c r="D25" s="22" t="str">
        <v>_Young</v>
      </c>
      <c r="E25" s="20">
        <v>1</v>
      </c>
      <c r="F25" s="20">
        <v>10</v>
      </c>
      <c r="G25" s="20">
        <v>16</v>
      </c>
      <c r="H25" s="23">
        <f>$K25*POWER(F25, $L25)</f>
      </c>
      <c r="I25" s="23">
        <f>$K25*POWER(G25, $L25)</f>
      </c>
      <c r="J25" s="23">
        <f>$K25*(POWER(G25,$L25+1)-POWER($F25,$L25+1))/($L25+1)/($G25-$F25)</f>
      </c>
      <c r="K25" s="14">
        <f>VLOOKUP($C25,'鱼种重量参数'!$A$1:$F$32,COLUMN('鱼种重量参数'!E$1), FALSE)</f>
      </c>
      <c r="L25" s="14">
        <f>VLOOKUP($C25,'鱼种重量参数'!$A$1:$F$39,COLUMN('鱼种重量参数'!F$1), FALSE)</f>
      </c>
      <c r="M25" s="20">
        <v>3500</v>
      </c>
      <c r="N25" s="20">
        <v>500</v>
      </c>
      <c r="O25" s="24">
        <f>INT(J25*M25/1000)</f>
      </c>
      <c r="P25" s="21">
        <f>INT(SUMPRODUCT(($C:$C=$C25)*($A:$A=$A25)*($E:$E=$E25),$O:$O,$N:$N)/SUMPRODUCT(($C:$C=$C25)*($A:$A=$A25)*($E:$E=$E25),$N:$N))</f>
      </c>
      <c r="Q25" s="20">
        <v>0.6</v>
      </c>
      <c r="R25" s="24">
        <f>INT(P25/Q25)</f>
      </c>
      <c r="S25" s="21">
        <f>INT(SUMPRODUCT(($B:$B=$B25)*($A:$A=$A25),$N:$N,$R:$R)/SUMPRODUCT(($B:$B=$B25)*($A:$A=$A25),$N:$N))</f>
      </c>
      <c r="T25">
        <f>INT(H25*M25/1000)</f>
      </c>
    </row>
    <row r="26">
      <c r="A26" s="25">
        <v>1</v>
      </c>
      <c r="B26" s="8">
        <f>VLOOKUP(C26,'鱼种重量参数'!$A$1:$D$37,4,FALSE)</f>
      </c>
      <c r="C26" s="22" t="str">
        <v>Pumpkinseed_Sunfish</v>
      </c>
      <c r="D26" s="22" t="str">
        <v>_Common</v>
      </c>
      <c r="E26" s="20">
        <v>1</v>
      </c>
      <c r="F26" s="20">
        <v>16</v>
      </c>
      <c r="G26" s="20">
        <v>25</v>
      </c>
      <c r="H26" s="23">
        <f>$K26*POWER(F26, $L26)</f>
      </c>
      <c r="I26" s="23">
        <f>$K26*POWER(G26, $L26)</f>
      </c>
      <c r="J26" s="23">
        <f>$K26*(POWER(G26,$L26+1)-POWER($F26,$L26+1))/($L26+1)/($G26-$F26)</f>
      </c>
      <c r="K26" s="14">
        <f>VLOOKUP($C26,'鱼种重量参数'!$A$1:$F$32,COLUMN('鱼种重量参数'!E$1), FALSE)</f>
      </c>
      <c r="L26" s="14">
        <f>VLOOKUP($C26,'鱼种重量参数'!$A$1:$F$39,COLUMN('鱼种重量参数'!F$1), FALSE)</f>
      </c>
      <c r="M26" s="20">
        <v>5000</v>
      </c>
      <c r="N26" s="20">
        <v>500</v>
      </c>
      <c r="O26" s="24">
        <f>INT(J26*M26/1000)</f>
      </c>
      <c r="P26" s="21">
        <f>INT(SUMPRODUCT(($C:$C=$C26)*($A:$A=$A26)*($E:$E=$E26),$O:$O,$N:$N)/SUMPRODUCT(($C:$C=$C26)*($A:$A=$A26)*($E:$E=$E26),$N:$N))</f>
      </c>
      <c r="Q26" s="20">
        <v>0.6</v>
      </c>
      <c r="R26" s="24">
        <f>INT(P26/Q26)</f>
      </c>
      <c r="S26" s="21">
        <f>INT(SUMPRODUCT(($B:$B=$B26)*($A:$A=$A26),$N:$N,$R:$R)/SUMPRODUCT(($B:$B=$B26)*($A:$A=$A26),$N:$N))</f>
      </c>
      <c r="T26">
        <f>INT(H26*M26/1000)</f>
      </c>
    </row>
    <row r="27">
      <c r="A27" s="25">
        <v>3</v>
      </c>
      <c r="B27" s="8">
        <f>VLOOKUP(C27,'鱼种重量参数'!$A$1:$D$37,4,FALSE)</f>
      </c>
      <c r="C27" s="22" t="str">
        <v>Buffalofish</v>
      </c>
      <c r="D27" s="22" t="str">
        <v>_Young</v>
      </c>
      <c r="E27" s="20">
        <v>1</v>
      </c>
      <c r="F27" s="20">
        <v>30</v>
      </c>
      <c r="G27" s="20">
        <v>48</v>
      </c>
      <c r="H27" s="23">
        <f>$K27*POWER(F27, $L27)</f>
      </c>
      <c r="I27" s="23">
        <f>$K27*POWER(G27, $L27)</f>
      </c>
      <c r="J27" s="23">
        <f>$K27*(POWER(G27,$L27+1)-POWER($F27,$L27+1))/($L27+1)/($G27-$F27)</f>
      </c>
      <c r="K27" s="14">
        <f>VLOOKUP($C27,'鱼种重量参数'!$A$1:$F$32,COLUMN('鱼种重量参数'!E$1), FALSE)</f>
      </c>
      <c r="L27" s="14">
        <f>VLOOKUP($C27,'鱼种重量参数'!$A$1:$F$39,COLUMN('鱼种重量参数'!F$1), FALSE)</f>
      </c>
      <c r="M27" s="20">
        <v>250</v>
      </c>
      <c r="N27" s="20">
        <v>500</v>
      </c>
      <c r="O27" s="24">
        <f>INT(J27*M27/1000)</f>
      </c>
      <c r="P27" s="21">
        <f>INT(SUMPRODUCT(($C:$C=$C27)*($A:$A=$A27)*($E:$E=$E27),$O:$O,$N:$N)/SUMPRODUCT(($C:$C=$C27)*($A:$A=$A27)*($E:$E=$E27),$N:$N))</f>
      </c>
      <c r="Q27" s="20">
        <v>0.6</v>
      </c>
      <c r="R27" s="24">
        <f>INT(P27/Q27)</f>
      </c>
      <c r="S27" s="21">
        <f>INT(SUMPRODUCT(($B:$B=$B27)*($A:$A=$A27),$N:$N,$R:$R)/SUMPRODUCT(($B:$B=$B27)*($A:$A=$A27),$N:$N))</f>
      </c>
      <c r="T27">
        <f>INT(H27*M27/1000)</f>
      </c>
    </row>
    <row r="28">
      <c r="A28" s="25">
        <v>3</v>
      </c>
      <c r="B28" s="8">
        <f>VLOOKUP(C28,'鱼种重量参数'!$A$1:$D$37,4,FALSE)</f>
      </c>
      <c r="C28" s="22" t="str">
        <v>Buffalofish</v>
      </c>
      <c r="D28" s="22" t="str">
        <v>_Common</v>
      </c>
      <c r="E28" s="20">
        <v>1</v>
      </c>
      <c r="F28" s="20">
        <v>48</v>
      </c>
      <c r="G28" s="20">
        <v>78</v>
      </c>
      <c r="H28" s="23">
        <f>$K28*POWER(F28, $L28)</f>
      </c>
      <c r="I28" s="23">
        <f>$K28*POWER(G28, $L28)</f>
      </c>
      <c r="J28" s="23">
        <f>$K28*(POWER(G28,$L28+1)-POWER($F28,$L28+1))/($L28+1)/($G28-$F28)</f>
      </c>
      <c r="K28" s="14">
        <f>VLOOKUP($C28,'鱼种重量参数'!$A$1:$F$32,COLUMN('鱼种重量参数'!E$1), FALSE)</f>
      </c>
      <c r="L28" s="14">
        <f>VLOOKUP($C28,'鱼种重量参数'!$A$1:$F$39,COLUMN('鱼种重量参数'!F$1), FALSE)</f>
      </c>
      <c r="M28" s="20">
        <v>327</v>
      </c>
      <c r="N28" s="20">
        <v>500</v>
      </c>
      <c r="O28" s="24">
        <f>INT(J28*M28/1000)</f>
      </c>
      <c r="P28" s="21">
        <f>INT(SUMPRODUCT(($C:$C=$C28)*($A:$A=$A28)*($E:$E=$E28),$O:$O,$N:$N)/SUMPRODUCT(($C:$C=$C28)*($A:$A=$A28)*($E:$E=$E28),$N:$N))</f>
      </c>
      <c r="Q28" s="20">
        <v>0.6</v>
      </c>
      <c r="R28" s="24">
        <f>INT(P28/Q28)</f>
      </c>
      <c r="S28" s="21">
        <f>INT(SUMPRODUCT(($B:$B=$B28)*($A:$A=$A28),$N:$N,$R:$R)/SUMPRODUCT(($B:$B=$B28)*($A:$A=$A28),$N:$N))</f>
      </c>
      <c r="T28">
        <f>INT(H28*M28/1000)</f>
      </c>
    </row>
    <row r="29">
      <c r="A29" s="25">
        <v>1</v>
      </c>
      <c r="B29" s="8">
        <f>VLOOKUP(C29,'鱼种重量参数'!$A$1:$D$37,4,FALSE)</f>
      </c>
      <c r="C29" s="22" t="str">
        <v>Redear_Sunfish</v>
      </c>
      <c r="D29" s="22" t="str">
        <v>_Young</v>
      </c>
      <c r="E29" s="20">
        <v>1</v>
      </c>
      <c r="F29" s="20">
        <v>10</v>
      </c>
      <c r="G29" s="20">
        <v>16</v>
      </c>
      <c r="H29" s="23">
        <f>$K29*POWER(F29, $L29)</f>
      </c>
      <c r="I29" s="23">
        <f>$K29*POWER(G29, $L29)</f>
      </c>
      <c r="J29" s="23">
        <f>$K29*(POWER(G29,$L29+1)-POWER($F29,$L29+1))/($L29+1)/($G29-$F29)</f>
      </c>
      <c r="K29" s="14">
        <f>VLOOKUP($C29,'鱼种重量参数'!$A$1:$F$32,COLUMN('鱼种重量参数'!E$1), FALSE)</f>
      </c>
      <c r="L29" s="14">
        <f>VLOOKUP($C29,'鱼种重量参数'!$A$1:$F$39,COLUMN('鱼种重量参数'!F$1), FALSE)</f>
      </c>
      <c r="M29" s="20">
        <v>1800</v>
      </c>
      <c r="N29" s="20">
        <v>500</v>
      </c>
      <c r="O29" s="24">
        <f>INT(J29*M29/1000)</f>
      </c>
      <c r="P29" s="21">
        <f>INT(SUMPRODUCT(($C:$C=$C29)*($A:$A=$A29)*($E:$E=$E29),$O:$O,$N:$N)/SUMPRODUCT(($C:$C=$C29)*($A:$A=$A29)*($E:$E=$E29),$N:$N))</f>
      </c>
      <c r="Q29" s="20">
        <v>0.6</v>
      </c>
      <c r="R29" s="24">
        <f>INT(P29/Q29)</f>
      </c>
      <c r="S29" s="21">
        <f>INT(SUMPRODUCT(($B:$B=$B29)*($A:$A=$A29),$N:$N,$R:$R)/SUMPRODUCT(($B:$B=$B29)*($A:$A=$A29),$N:$N))</f>
      </c>
      <c r="T29">
        <f>INT(H29*M29/1000)</f>
      </c>
    </row>
    <row r="30">
      <c r="A30" s="25">
        <v>1</v>
      </c>
      <c r="B30" s="8">
        <f>VLOOKUP(C30,'鱼种重量参数'!$A$1:$D$37,4,FALSE)</f>
      </c>
      <c r="C30" s="22" t="str">
        <v>Redear_Sunfish</v>
      </c>
      <c r="D30" s="22" t="str">
        <v>_Common</v>
      </c>
      <c r="E30" s="20">
        <v>1</v>
      </c>
      <c r="F30" s="20">
        <v>16</v>
      </c>
      <c r="G30" s="20">
        <v>26</v>
      </c>
      <c r="H30" s="23">
        <f>$K30*POWER(F30, $L30)</f>
      </c>
      <c r="I30" s="23">
        <f>$K30*POWER(G30, $L30)</f>
      </c>
      <c r="J30" s="23">
        <f>$K30*(POWER(G30,$L30+1)-POWER($F30,$L30+1))/($L30+1)/($G30-$F30)</f>
      </c>
      <c r="K30" s="14">
        <f>VLOOKUP($C30,'鱼种重量参数'!$A$1:$F$32,COLUMN('鱼种重量参数'!E$1), FALSE)</f>
      </c>
      <c r="L30" s="14">
        <f>VLOOKUP($C30,'鱼种重量参数'!$A$1:$F$39,COLUMN('鱼种重量参数'!F$1), FALSE)</f>
      </c>
      <c r="M30" s="20">
        <v>2550</v>
      </c>
      <c r="N30" s="20">
        <v>500</v>
      </c>
      <c r="O30" s="24">
        <f>INT(J30*M30/1000)</f>
      </c>
      <c r="P30" s="21">
        <f>INT(SUMPRODUCT(($C:$C=$C30)*($A:$A=$A30)*($E:$E=$E30),$O:$O,$N:$N)/SUMPRODUCT(($C:$C=$C30)*($A:$A=$A30)*($E:$E=$E30),$N:$N))</f>
      </c>
      <c r="Q30" s="20">
        <v>0.6</v>
      </c>
      <c r="R30" s="24">
        <f>INT(P30/Q30)</f>
      </c>
      <c r="S30" s="21">
        <f>INT(SUMPRODUCT(($B:$B=$B30)*($A:$A=$A30),$N:$N,$R:$R)/SUMPRODUCT(($B:$B=$B30)*($A:$A=$A30),$N:$N))</f>
      </c>
      <c r="T30">
        <f>INT(H30*M30/1000)</f>
      </c>
    </row>
    <row r="31">
      <c r="A31" s="25">
        <v>1</v>
      </c>
      <c r="B31" s="8">
        <f>VLOOKUP(C31,'鱼种重量参数'!$A$1:$D$37,4,FALSE)</f>
      </c>
      <c r="C31" s="22" t="str">
        <v>Bluegill_Sunfish</v>
      </c>
      <c r="D31" s="22" t="str">
        <v>_Young</v>
      </c>
      <c r="E31" s="20">
        <v>1</v>
      </c>
      <c r="F31" s="20">
        <v>10</v>
      </c>
      <c r="G31" s="20">
        <v>16</v>
      </c>
      <c r="H31" s="23">
        <f>$K31*POWER(F31, $L31)</f>
      </c>
      <c r="I31" s="23">
        <f>$K31*POWER(G31, $L31)</f>
      </c>
      <c r="J31" s="23">
        <f>$K31*(POWER(G31,$L31+1)-POWER($F31,$L31+1))/($L31+1)/($G31-$F31)</f>
      </c>
      <c r="K31" s="14">
        <f>VLOOKUP($C31,'鱼种重量参数'!$A$1:$F$32,COLUMN('鱼种重量参数'!E$1), FALSE)</f>
      </c>
      <c r="L31" s="14">
        <f>VLOOKUP($C31,'鱼种重量参数'!$A$1:$F$39,COLUMN('鱼种重量参数'!F$1), FALSE)</f>
      </c>
      <c r="M31" s="20">
        <v>1300</v>
      </c>
      <c r="N31" s="20">
        <v>500</v>
      </c>
      <c r="O31" s="24">
        <f>INT(J31*M31/1000)</f>
      </c>
      <c r="P31" s="21">
        <f>INT(SUMPRODUCT(($C:$C=$C31)*($A:$A=$A31)*($E:$E=$E31),$O:$O,$N:$N)/SUMPRODUCT(($C:$C=$C31)*($A:$A=$A31)*($E:$E=$E31),$N:$N))</f>
      </c>
      <c r="Q31" s="20">
        <v>0.6</v>
      </c>
      <c r="R31" s="24">
        <f>INT(P31/Q31)</f>
      </c>
      <c r="S31" s="21">
        <f>INT(SUMPRODUCT(($B:$B=$B31)*($A:$A=$A31),$N:$N,$R:$R)/SUMPRODUCT(($B:$B=$B31)*($A:$A=$A31),$N:$N))</f>
      </c>
      <c r="T31">
        <f>INT(H31*M31/1000)</f>
      </c>
    </row>
    <row r="32">
      <c r="A32" s="25">
        <v>1</v>
      </c>
      <c r="B32" s="8">
        <f>VLOOKUP(C32,'鱼种重量参数'!$A$1:$D$37,4,FALSE)</f>
      </c>
      <c r="C32" s="22" t="str">
        <v>Bluegill_Sunfish</v>
      </c>
      <c r="D32" s="22" t="str">
        <v>_Common</v>
      </c>
      <c r="E32" s="20">
        <v>1</v>
      </c>
      <c r="F32" s="20">
        <v>16</v>
      </c>
      <c r="G32" s="20">
        <v>27</v>
      </c>
      <c r="H32" s="23">
        <f>$K32*POWER(F32, $L32)</f>
      </c>
      <c r="I32" s="23">
        <f>$K32*POWER(G32, $L32)</f>
      </c>
      <c r="J32" s="23">
        <f>$K32*(POWER(G32,$L32+1)-POWER($F32,$L32+1))/($L32+1)/($G32-$F32)</f>
      </c>
      <c r="K32" s="14">
        <f>VLOOKUP($C32,'鱼种重量参数'!$A$1:$F$32,COLUMN('鱼种重量参数'!E$1), FALSE)</f>
      </c>
      <c r="L32" s="14">
        <f>VLOOKUP($C32,'鱼种重量参数'!$A$1:$F$39,COLUMN('鱼种重量参数'!F$1), FALSE)</f>
      </c>
      <c r="M32" s="20">
        <v>2000</v>
      </c>
      <c r="N32" s="20">
        <v>500</v>
      </c>
      <c r="O32" s="24">
        <f>INT(J32*M32/1000)</f>
      </c>
      <c r="P32" s="21">
        <f>INT(SUMPRODUCT(($C:$C=$C32)*($A:$A=$A32)*($E:$E=$E32),$O:$O,$N:$N)/SUMPRODUCT(($C:$C=$C32)*($A:$A=$A32)*($E:$E=$E32),$N:$N))</f>
      </c>
      <c r="Q32" s="20">
        <v>0.6</v>
      </c>
      <c r="R32" s="24">
        <f>INT(P32/Q32)</f>
      </c>
      <c r="S32" s="21">
        <f>INT(SUMPRODUCT(($B:$B=$B32)*($A:$A=$A32),$N:$N,$R:$R)/SUMPRODUCT(($B:$B=$B32)*($A:$A=$A32),$N:$N))</f>
      </c>
      <c r="T32">
        <f>INT(H32*M32/1000)</f>
      </c>
    </row>
    <row r="33">
      <c r="A33" s="25">
        <v>5</v>
      </c>
      <c r="B33" s="8">
        <f>VLOOKUP(C33,'鱼种重量参数'!$A$1:$D$37,4,FALSE)</f>
      </c>
      <c r="C33" s="22" t="str">
        <v>White_Channel_Catfish</v>
      </c>
      <c r="D33" s="22" t="str">
        <v>_Common</v>
      </c>
      <c r="E33" s="20">
        <v>2</v>
      </c>
      <c r="F33" s="20">
        <v>53</v>
      </c>
      <c r="G33" s="20">
        <v>86</v>
      </c>
      <c r="H33" s="23">
        <f>$K33*POWER(F33, $L33)</f>
      </c>
      <c r="I33" s="23">
        <f>$K33*POWER(G33, $L33)</f>
      </c>
      <c r="J33" s="23">
        <f>$K33*(POWER(G33,$L33+1)-POWER($F33,$L33+1))/($L33+1)/($G33-$F33)</f>
      </c>
      <c r="K33" s="14">
        <f>VLOOKUP($C33,'鱼种重量参数'!$A$1:$F$39,COLUMN('鱼种重量参数'!E$1), FALSE)</f>
      </c>
      <c r="L33" s="14">
        <f>VLOOKUP($C33,'鱼种重量参数'!$A$1:$F$39,COLUMN('鱼种重量参数'!F$1), FALSE)</f>
      </c>
      <c r="M33" s="20">
        <v>200</v>
      </c>
      <c r="N33" s="20">
        <v>540</v>
      </c>
      <c r="O33" s="24">
        <f>INT(J33*M33/1000)</f>
      </c>
      <c r="P33" s="21">
        <f>INT(SUMPRODUCT(($C:$C=$C33)*($A:$A=$A33)*($E:$E=$E33),$O:$O,$N:$N)/SUMPRODUCT(($C:$C=$C33)*($A:$A=$A33)*($E:$E=$E33),$N:$N))</f>
      </c>
      <c r="Q33" s="20">
        <v>0.6</v>
      </c>
      <c r="R33" s="24">
        <f>INT(P33/Q33)</f>
      </c>
      <c r="S33" s="21">
        <f>INT(SUMPRODUCT(($B:$B=$B33)*($A:$A=$A33),$N:$N,$R:$R)/SUMPRODUCT(($B:$B=$B33)*($A:$A=$A33),$N:$N))</f>
      </c>
      <c r="T33">
        <f>INT(H33*M33/1000)</f>
      </c>
    </row>
    <row r="34">
      <c r="A34" s="25">
        <v>5</v>
      </c>
      <c r="B34" s="8">
        <f>VLOOKUP(C34,'鱼种重量参数'!$A$1:$D$37,4,FALSE)</f>
      </c>
      <c r="C34" s="22" t="str">
        <v>White_Channel_Catfish</v>
      </c>
      <c r="D34" s="22" t="str">
        <v>_Trophy</v>
      </c>
      <c r="E34" s="20">
        <v>2</v>
      </c>
      <c r="F34" s="20">
        <v>86</v>
      </c>
      <c r="G34" s="20">
        <v>112</v>
      </c>
      <c r="H34" s="23">
        <f>$K34*POWER(F34, $L34)</f>
      </c>
      <c r="I34" s="23">
        <f>$K34*POWER(G34, $L34)</f>
      </c>
      <c r="J34" s="23">
        <f>$K34*(POWER(G34,$L34+1)-POWER($F34,$L34+1))/($L34+1)/($G34-$F34)</f>
      </c>
      <c r="K34" s="14">
        <f>VLOOKUP($C34,'鱼种重量参数'!$A$1:$F$39,COLUMN('鱼种重量参数'!E$1), FALSE)</f>
      </c>
      <c r="L34" s="14">
        <f>VLOOKUP($C34,'鱼种重量参数'!$A$1:$F$39,COLUMN('鱼种重量参数'!F$1), FALSE)</f>
      </c>
      <c r="M34" s="20">
        <v>250</v>
      </c>
      <c r="N34" s="20">
        <v>270</v>
      </c>
      <c r="O34" s="24">
        <f>INT(J34*M34/1000)</f>
      </c>
      <c r="P34" s="21">
        <f>INT(SUMPRODUCT(($C:$C=$C34)*($A:$A=$A34)*($E:$E=$E34),$O:$O,$N:$N)/SUMPRODUCT(($C:$C=$C34)*($A:$A=$A34)*($E:$E=$E34),$N:$N))</f>
      </c>
      <c r="Q34" s="20">
        <v>0.6</v>
      </c>
      <c r="R34" s="24">
        <f>INT(P34/Q34)</f>
      </c>
      <c r="S34" s="21">
        <f>INT(SUMPRODUCT(($B:$B=$B34)*($A:$A=$A34),$N:$N,$R:$R)/SUMPRODUCT(($B:$B=$B34)*($A:$A=$A34),$N:$N))</f>
      </c>
      <c r="T34">
        <f>INT(H34*M34/1000)</f>
      </c>
    </row>
    <row r="35">
      <c r="A35" s="25">
        <v>5</v>
      </c>
      <c r="B35" s="8">
        <f>VLOOKUP(C35,'鱼种重量参数'!$A$1:$D$37,4,FALSE)</f>
      </c>
      <c r="C35" s="22" t="str">
        <v>White_Channel_Catfish</v>
      </c>
      <c r="D35" s="22" t="str">
        <v>_Unique</v>
      </c>
      <c r="E35" s="20">
        <v>2</v>
      </c>
      <c r="F35" s="20">
        <v>112</v>
      </c>
      <c r="G35" s="20">
        <v>132</v>
      </c>
      <c r="H35" s="23">
        <f>$K35*POWER(F35, $L35)</f>
      </c>
      <c r="I35" s="23">
        <f>$K35*POWER(G35, $L35)</f>
      </c>
      <c r="J35" s="23">
        <f>$K35*(POWER(G35,$L35+1)-POWER($F35,$L35+1))/($L35+1)/($G35-$F35)</f>
      </c>
      <c r="K35" s="14">
        <f>VLOOKUP($C35,'鱼种重量参数'!$A$1:$F$39,COLUMN('鱼种重量参数'!E$1), FALSE)</f>
      </c>
      <c r="L35" s="14">
        <f>VLOOKUP($C35,'鱼种重量参数'!$A$1:$F$39,COLUMN('鱼种重量参数'!F$1), FALSE)</f>
      </c>
      <c r="M35" s="20">
        <v>300</v>
      </c>
      <c r="N35" s="20">
        <v>135</v>
      </c>
      <c r="O35" s="24">
        <f>INT(J35*M35/1000)</f>
      </c>
      <c r="P35" s="21">
        <f>INT(SUMPRODUCT(($C:$C=$C35)*($A:$A=$A35)*($E:$E=$E35),$O:$O,$N:$N)/SUMPRODUCT(($C:$C=$C35)*($A:$A=$A35)*($E:$E=$E35),$N:$N))</f>
      </c>
      <c r="Q35" s="20">
        <v>0.6</v>
      </c>
      <c r="R35" s="24">
        <f>INT(P35/Q35)</f>
      </c>
      <c r="S35" s="21">
        <f>INT(SUMPRODUCT(($B:$B=$B35)*($A:$A=$A35),$N:$N,$R:$R)/SUMPRODUCT(($B:$B=$B35)*($A:$A=$A35),$N:$N))</f>
      </c>
      <c r="T35">
        <f>INT(H35*M35/1000)</f>
      </c>
    </row>
    <row r="36">
      <c r="A36" s="25">
        <v>5</v>
      </c>
      <c r="B36" s="8">
        <f>VLOOKUP(C36,'鱼种重量参数'!$A$1:$D$37,4,FALSE)</f>
      </c>
      <c r="C36" s="22" t="str">
        <v>White_Channel_Catfish</v>
      </c>
      <c r="D36" s="22" t="str">
        <v>_Apex</v>
      </c>
      <c r="E36" s="20">
        <v>2</v>
      </c>
      <c r="F36" s="20">
        <v>132</v>
      </c>
      <c r="G36" s="20">
        <v>145</v>
      </c>
      <c r="H36" s="23">
        <f>$K36*POWER(F36, $L36)</f>
      </c>
      <c r="I36" s="23">
        <f>$K36*POWER(G36, $L36)</f>
      </c>
      <c r="J36" s="23">
        <f>$K36*(POWER(G36,$L36+1)-POWER($F36,$L36+1))/($L36+1)/($G36-$F36)</f>
      </c>
      <c r="K36" s="14">
        <f>VLOOKUP($C36,'鱼种重量参数'!$A$1:$F$39,COLUMN('鱼种重量参数'!E$1), FALSE)</f>
      </c>
      <c r="L36" s="14">
        <f>VLOOKUP($C36,'鱼种重量参数'!$A$1:$F$39,COLUMN('鱼种重量参数'!F$1), FALSE)</f>
      </c>
      <c r="M36" s="20">
        <v>400</v>
      </c>
      <c r="N36" s="20">
        <v>54</v>
      </c>
      <c r="O36" s="24">
        <f>INT(J36*M36/1000)</f>
      </c>
      <c r="P36" s="21">
        <f>INT(SUMPRODUCT(($C:$C=$C36)*($A:$A=$A36)*($E:$E=$E36),$O:$O,$N:$N)/SUMPRODUCT(($C:$C=$C36)*($A:$A=$A36)*($E:$E=$E36),$N:$N))</f>
      </c>
      <c r="Q36" s="20">
        <v>0.6</v>
      </c>
      <c r="R36" s="24">
        <f>INT(P36/Q36)</f>
      </c>
      <c r="S36" s="21">
        <f>INT(SUMPRODUCT(($B:$B=$B36)*($A:$A=$A36),$N:$N,$R:$R)/SUMPRODUCT(($B:$B=$B36)*($A:$A=$A36),$N:$N))</f>
      </c>
      <c r="T36">
        <f>INT(H36*M36/1000)</f>
      </c>
    </row>
    <row r="37">
      <c r="A37" s="25">
        <v>5</v>
      </c>
      <c r="B37" s="8">
        <f>VLOOKUP(C37,'鱼种重量参数'!$A$1:$D$37,4,FALSE)</f>
      </c>
      <c r="C37" s="22" t="str">
        <v>Striped_Bass</v>
      </c>
      <c r="D37" s="22" t="str">
        <v>_Common</v>
      </c>
      <c r="E37" s="20">
        <v>2</v>
      </c>
      <c r="F37" s="20">
        <v>40</v>
      </c>
      <c r="G37" s="20">
        <v>65</v>
      </c>
      <c r="H37" s="23">
        <f>$K37*POWER(F37, $L37)</f>
      </c>
      <c r="I37" s="23">
        <f>$K37*POWER(G37, $L37)</f>
      </c>
      <c r="J37" s="23">
        <f>$K37*(POWER(G37,$L37+1)-POWER($F37,$L37+1))/($L37+1)/($G37-$F37)</f>
      </c>
      <c r="K37" s="14">
        <f>VLOOKUP($C37,'鱼种重量参数'!$A$1:$F$39,COLUMN('鱼种重量参数'!E$1), FALSE)</f>
      </c>
      <c r="L37" s="14">
        <f>VLOOKUP($C37,'鱼种重量参数'!$A$1:$F$39,COLUMN('鱼种重量参数'!F$1), FALSE)</f>
      </c>
      <c r="M37" s="20">
        <v>300</v>
      </c>
      <c r="N37" s="20">
        <v>378</v>
      </c>
      <c r="O37" s="24">
        <f>INT(J37*M37/1000)</f>
      </c>
      <c r="P37" s="21">
        <f>INT(SUMPRODUCT(($C:$C=$C37)*($A:$A=$A37)*($E:$E=$E37),$O:$O,$N:$N)/SUMPRODUCT(($C:$C=$C37)*($A:$A=$A37)*($E:$E=$E37),$N:$N))</f>
      </c>
      <c r="Q37" s="20">
        <v>0.6</v>
      </c>
      <c r="R37" s="24">
        <f>INT(P37/Q37)</f>
      </c>
      <c r="S37" s="21">
        <f>INT(SUMPRODUCT(($B:$B=$B37)*($A:$A=$A37),$N:$N,$R:$R)/SUMPRODUCT(($B:$B=$B37)*($A:$A=$A37),$N:$N))</f>
      </c>
      <c r="T37">
        <f>INT(H37*M37/1000)</f>
      </c>
    </row>
    <row r="38">
      <c r="A38" s="25">
        <v>5</v>
      </c>
      <c r="B38" s="8">
        <f>VLOOKUP(C38,'鱼种重量参数'!$A$1:$D$37,4,FALSE)</f>
      </c>
      <c r="C38" s="22" t="str">
        <v>Striped_Bass</v>
      </c>
      <c r="D38" s="22" t="str">
        <v>_Trophy</v>
      </c>
      <c r="E38" s="20">
        <v>2</v>
      </c>
      <c r="F38" s="20">
        <v>65</v>
      </c>
      <c r="G38" s="20">
        <v>85</v>
      </c>
      <c r="H38" s="23">
        <f>$K38*POWER(F38, $L38)</f>
      </c>
      <c r="I38" s="23">
        <f>$K38*POWER(G38, $L38)</f>
      </c>
      <c r="J38" s="23">
        <f>$K38*(POWER(G38,$L38+1)-POWER($F38,$L38+1))/($L38+1)/($G38-$F38)</f>
      </c>
      <c r="K38" s="14">
        <f>VLOOKUP($C38,'鱼种重量参数'!$A$1:$F$39,COLUMN('鱼种重量参数'!E$1), FALSE)</f>
      </c>
      <c r="L38" s="14">
        <f>VLOOKUP($C38,'鱼种重量参数'!$A$1:$F$39,COLUMN('鱼种重量参数'!F$1), FALSE)</f>
      </c>
      <c r="M38" s="20">
        <v>350</v>
      </c>
      <c r="N38" s="20">
        <v>189</v>
      </c>
      <c r="O38" s="24">
        <f>INT(J38*M38/1000)</f>
      </c>
      <c r="P38" s="21">
        <f>INT(SUMPRODUCT(($C:$C=$C38)*($A:$A=$A38)*($E:$E=$E38),$O:$O,$N:$N)/SUMPRODUCT(($C:$C=$C38)*($A:$A=$A38)*($E:$E=$E38),$N:$N))</f>
      </c>
      <c r="Q38" s="20">
        <v>0.6</v>
      </c>
      <c r="R38" s="24">
        <f>INT(P38/Q38)</f>
      </c>
      <c r="S38" s="21">
        <f>INT(SUMPRODUCT(($B:$B=$B38)*($A:$A=$A38),$N:$N,$R:$R)/SUMPRODUCT(($B:$B=$B38)*($A:$A=$A38),$N:$N))</f>
      </c>
      <c r="T38">
        <f>INT(H38*M38/1000)</f>
      </c>
    </row>
    <row r="39">
      <c r="A39" s="25">
        <v>5</v>
      </c>
      <c r="B39" s="8">
        <f>VLOOKUP(C39,'鱼种重量参数'!$A$1:$D$37,4,FALSE)</f>
      </c>
      <c r="C39" s="22" t="str">
        <v>Striped_Bass</v>
      </c>
      <c r="D39" s="22" t="str">
        <v>_Unique</v>
      </c>
      <c r="E39" s="20">
        <v>2</v>
      </c>
      <c r="F39" s="20">
        <v>85</v>
      </c>
      <c r="G39" s="20">
        <v>100</v>
      </c>
      <c r="H39" s="23">
        <f>$K39*POWER(F39, $L39)</f>
      </c>
      <c r="I39" s="23">
        <f>$K39*POWER(G39, $L39)</f>
      </c>
      <c r="J39" s="23">
        <f>$K39*(POWER(G39,$L39+1)-POWER($F39,$L39+1))/($L39+1)/($G39-$F39)</f>
      </c>
      <c r="K39" s="14">
        <f>VLOOKUP($C39,'鱼种重量参数'!$A$1:$F$39,COLUMN('鱼种重量参数'!E$1), FALSE)</f>
      </c>
      <c r="L39" s="14">
        <f>VLOOKUP($C39,'鱼种重量参数'!$A$1:$F$39,COLUMN('鱼种重量参数'!F$1), FALSE)</f>
      </c>
      <c r="M39" s="20">
        <v>400</v>
      </c>
      <c r="N39" s="20">
        <v>94</v>
      </c>
      <c r="O39" s="24">
        <f>INT(J39*M39/1000)</f>
      </c>
      <c r="P39" s="21">
        <f>INT(SUMPRODUCT(($C:$C=$C39)*($A:$A=$A39)*($E:$E=$E39),$O:$O,$N:$N)/SUMPRODUCT(($C:$C=$C39)*($A:$A=$A39)*($E:$E=$E39),$N:$N))</f>
      </c>
      <c r="Q39" s="20">
        <v>0.6</v>
      </c>
      <c r="R39" s="24">
        <f>INT(P39/Q39)</f>
      </c>
      <c r="S39" s="21">
        <f>INT(SUMPRODUCT(($B:$B=$B39)*($A:$A=$A39),$N:$N,$R:$R)/SUMPRODUCT(($B:$B=$B39)*($A:$A=$A39),$N:$N))</f>
      </c>
      <c r="T39">
        <f>INT(H39*M39/1000)</f>
      </c>
    </row>
    <row r="40">
      <c r="A40" s="25">
        <v>5</v>
      </c>
      <c r="B40" s="8">
        <f>VLOOKUP(C40,'鱼种重量参数'!$A$1:$D$37,4,FALSE)</f>
      </c>
      <c r="C40" s="22" t="str">
        <v>Striped_Bass</v>
      </c>
      <c r="D40" s="22" t="str">
        <v>_Apex</v>
      </c>
      <c r="E40" s="20">
        <v>2</v>
      </c>
      <c r="F40" s="20">
        <v>100</v>
      </c>
      <c r="G40" s="20">
        <v>110</v>
      </c>
      <c r="H40" s="23">
        <f>$K40*POWER(F40, $L40)</f>
      </c>
      <c r="I40" s="23">
        <f>$K40*POWER(G40, $L40)</f>
      </c>
      <c r="J40" s="23">
        <f>$K40*(POWER(G40,$L40+1)-POWER($F40,$L40+1))/($L40+1)/($G40-$F40)</f>
      </c>
      <c r="K40" s="14">
        <f>VLOOKUP($C40,'鱼种重量参数'!$A$1:$F$39,COLUMN('鱼种重量参数'!E$1), FALSE)</f>
      </c>
      <c r="L40" s="14">
        <f>VLOOKUP($C40,'鱼种重量参数'!$A$1:$F$39,COLUMN('鱼种重量参数'!F$1), FALSE)</f>
      </c>
      <c r="M40" s="20">
        <v>500</v>
      </c>
      <c r="N40" s="20">
        <v>37</v>
      </c>
      <c r="O40" s="24">
        <f>INT(J40*M40/1000)</f>
      </c>
      <c r="P40" s="21">
        <f>INT(SUMPRODUCT(($C:$C=$C40)*($A:$A=$A40)*($E:$E=$E40),$O:$O,$N:$N)/SUMPRODUCT(($C:$C=$C40)*($A:$A=$A40)*($E:$E=$E40),$N:$N))</f>
      </c>
      <c r="Q40" s="20">
        <v>1.6</v>
      </c>
      <c r="R40" s="24">
        <f>INT(P40/Q40)</f>
      </c>
      <c r="S40" s="21">
        <f>INT(SUMPRODUCT(($B:$B=$B40)*($A:$A=$A40),$N:$N,$R:$R)/SUMPRODUCT(($B:$B=$B40)*($A:$A=$A40),$N:$N))</f>
      </c>
      <c r="T40">
        <f>INT(H40*M40/1000)</f>
      </c>
    </row>
    <row r="41">
      <c r="A41" s="25">
        <v>4</v>
      </c>
      <c r="B41" s="8">
        <f>VLOOKUP(C41,'鱼种重量参数'!$A$1:$D$37,4,FALSE)</f>
      </c>
      <c r="C41" s="22" t="str">
        <v>Walleye</v>
      </c>
      <c r="D41" s="22" t="str">
        <v>_Common</v>
      </c>
      <c r="E41" s="20">
        <v>2</v>
      </c>
      <c r="F41" s="20">
        <v>43</v>
      </c>
      <c r="G41" s="20">
        <v>70</v>
      </c>
      <c r="H41" s="23">
        <f>$K41*POWER(F41, $L41)</f>
      </c>
      <c r="I41" s="23">
        <f>$K41*POWER(G41, $L41)</f>
      </c>
      <c r="J41" s="23">
        <f>$K41*(POWER(G41,$L41+1)-POWER($F41,$L41+1))/($L41+1)/($G41-$F41)</f>
      </c>
      <c r="K41" s="14">
        <f>VLOOKUP($C41,'鱼种重量参数'!$A$1:$F$39,COLUMN('鱼种重量参数'!E$1), FALSE)</f>
      </c>
      <c r="L41" s="14">
        <f>VLOOKUP($C41,'鱼种重量参数'!$A$1:$F$39,COLUMN('鱼种重量参数'!F$1), FALSE)</f>
      </c>
      <c r="M41" s="20">
        <v>200</v>
      </c>
      <c r="N41" s="20">
        <v>800</v>
      </c>
      <c r="O41" s="24">
        <f>INT(J41*M41/1000)</f>
      </c>
      <c r="P41" s="21">
        <f>INT(SUMPRODUCT(($C:$C=$C41)*($A:$A=$A41)*($E:$E=$E41),$O:$O,$N:$N)/SUMPRODUCT(($C:$C=$C41)*($A:$A=$A41)*($E:$E=$E41),$N:$N))</f>
      </c>
      <c r="Q41" s="20">
        <v>2.6</v>
      </c>
      <c r="R41" s="24">
        <f>INT(P41/Q41)</f>
      </c>
      <c r="S41" s="21">
        <f>INT(SUMPRODUCT(($B:$B=$B41)*($A:$A=$A41),$N:$N,$R:$R)/SUMPRODUCT(($B:$B=$B41)*($A:$A=$A41),$N:$N))</f>
      </c>
      <c r="T41">
        <f>INT(H41*M41/1000)</f>
      </c>
    </row>
    <row r="42">
      <c r="A42" s="25">
        <v>4</v>
      </c>
      <c r="B42" s="8">
        <f>VLOOKUP(C42,'鱼种重量参数'!$A$1:$D$37,4,FALSE)</f>
      </c>
      <c r="C42" s="22" t="str">
        <v>Walleye</v>
      </c>
      <c r="D42" s="22" t="str">
        <v>_Trophy</v>
      </c>
      <c r="E42" s="20">
        <v>2</v>
      </c>
      <c r="F42" s="20">
        <v>70</v>
      </c>
      <c r="G42" s="20">
        <v>91</v>
      </c>
      <c r="H42" s="23">
        <f>$K42*POWER(F42, $L42)</f>
      </c>
      <c r="I42" s="23">
        <f>$K42*POWER(G42, $L42)</f>
      </c>
      <c r="J42" s="23">
        <f>$K42*(POWER(G42,$L42+1)-POWER($F42,$L42+1))/($L42+1)/($G42-$F42)</f>
      </c>
      <c r="K42" s="14">
        <f>VLOOKUP($C42,'鱼种重量参数'!$A$1:$F$39,COLUMN('鱼种重量参数'!E$1), FALSE)</f>
      </c>
      <c r="L42" s="14">
        <f>VLOOKUP($C42,'鱼种重量参数'!$A$1:$F$39,COLUMN('鱼种重量参数'!F$1), FALSE)</f>
      </c>
      <c r="M42" s="20">
        <v>240</v>
      </c>
      <c r="N42" s="20">
        <v>400</v>
      </c>
      <c r="O42" s="24">
        <f>INT(J42*M42/1000)</f>
      </c>
      <c r="P42" s="21">
        <f>INT(SUMPRODUCT(($C:$C=$C42)*($A:$A=$A42)*($E:$E=$E42),$O:$O,$N:$N)/SUMPRODUCT(($C:$C=$C42)*($A:$A=$A42)*($E:$E=$E42),$N:$N))</f>
      </c>
      <c r="Q42" s="20">
        <v>3.6</v>
      </c>
      <c r="R42" s="24">
        <f>INT(P42/Q42)</f>
      </c>
      <c r="S42" s="21">
        <f>INT(SUMPRODUCT(($B:$B=$B42)*($A:$A=$A42),$N:$N,$R:$R)/SUMPRODUCT(($B:$B=$B42)*($A:$A=$A42),$N:$N))</f>
      </c>
      <c r="T42">
        <f>INT(H42*M42/1000)</f>
      </c>
    </row>
    <row r="43">
      <c r="A43" s="25">
        <v>4</v>
      </c>
      <c r="B43" s="8">
        <f>VLOOKUP(C43,'鱼种重量参数'!$A$1:$D$37,4,FALSE)</f>
      </c>
      <c r="C43" s="22" t="str">
        <v>Walleye</v>
      </c>
      <c r="D43" s="22" t="str">
        <v>_Unique</v>
      </c>
      <c r="E43" s="20">
        <v>2</v>
      </c>
      <c r="F43" s="20">
        <v>91</v>
      </c>
      <c r="G43" s="20">
        <v>107</v>
      </c>
      <c r="H43" s="23">
        <f>$K43*POWER(F43, $L43)</f>
      </c>
      <c r="I43" s="23">
        <f>$K43*POWER(G43, $L43)</f>
      </c>
      <c r="J43" s="23">
        <f>$K43*(POWER(G43,$L43+1)-POWER($F43,$L43+1))/($L43+1)/($G43-$F43)</f>
      </c>
      <c r="K43" s="14">
        <f>VLOOKUP($C43,'鱼种重量参数'!$A$1:$F$39,COLUMN('鱼种重量参数'!E$1), FALSE)</f>
      </c>
      <c r="L43" s="14">
        <f>VLOOKUP($C43,'鱼种重量参数'!$A$1:$F$39,COLUMN('鱼种重量参数'!F$1), FALSE)</f>
      </c>
      <c r="M43" s="20">
        <v>300</v>
      </c>
      <c r="N43" s="20">
        <v>200</v>
      </c>
      <c r="O43" s="24">
        <f>INT(J43*M43/1000)</f>
      </c>
      <c r="P43" s="21">
        <f>INT(SUMPRODUCT(($C:$C=$C43)*($A:$A=$A43)*($E:$E=$E43),$O:$O,$N:$N)/SUMPRODUCT(($C:$C=$C43)*($A:$A=$A43)*($E:$E=$E43),$N:$N))</f>
      </c>
      <c r="Q43" s="20">
        <v>4.6</v>
      </c>
      <c r="R43" s="24">
        <f>INT(P43/Q43)</f>
      </c>
      <c r="S43" s="21">
        <f>INT(SUMPRODUCT(($B:$B=$B43)*($A:$A=$A43),$N:$N,$R:$R)/SUMPRODUCT(($B:$B=$B43)*($A:$A=$A43),$N:$N))</f>
      </c>
      <c r="T43">
        <f>INT(H43*M43/1000)</f>
      </c>
    </row>
    <row r="44">
      <c r="A44" s="25">
        <v>3</v>
      </c>
      <c r="B44" s="8">
        <f>VLOOKUP(C44,'鱼种重量参数'!$A$1:$D$37,4,FALSE)</f>
      </c>
      <c r="C44" s="22" t="str">
        <v>Muskellunge</v>
      </c>
      <c r="D44" s="22" t="str">
        <v>_Young</v>
      </c>
      <c r="E44" s="20">
        <v>2</v>
      </c>
      <c r="F44" s="20">
        <v>38</v>
      </c>
      <c r="G44" s="20">
        <v>60</v>
      </c>
      <c r="H44" s="23">
        <f>$K44*POWER(F44, $L44)</f>
      </c>
      <c r="I44" s="23">
        <f>$K44*POWER(G44, $L44)</f>
      </c>
      <c r="J44" s="23">
        <f>$K44*(POWER(G44,$L44+1)-POWER($F44,$L44+1))/($L44+1)/($G44-$F44)</f>
      </c>
      <c r="K44" s="14">
        <f>VLOOKUP($C44,'鱼种重量参数'!$A$1:$F$39,COLUMN('鱼种重量参数'!E$1), FALSE)</f>
      </c>
      <c r="L44" s="14">
        <f>VLOOKUP($C44,'鱼种重量参数'!$A$1:$F$39,COLUMN('鱼种重量参数'!F$1), FALSE)</f>
      </c>
      <c r="M44" s="20">
        <v>110</v>
      </c>
      <c r="N44" s="20">
        <v>500</v>
      </c>
      <c r="O44" s="24">
        <f>INT(J44*M44/1000)</f>
      </c>
      <c r="P44" s="21">
        <f>INT(SUMPRODUCT(($C:$C=$C44)*($A:$A=$A44)*($E:$E=$E44),$O:$O,$N:$N)/SUMPRODUCT(($C:$C=$C44)*($A:$A=$A44)*($E:$E=$E44),$N:$N))</f>
      </c>
      <c r="Q44" s="20">
        <v>5.6</v>
      </c>
      <c r="R44" s="24">
        <f>INT(P44/Q44)</f>
      </c>
      <c r="S44" s="21">
        <f>INT(SUMPRODUCT(($B:$B=$B44)*($A:$A=$A44),$N:$N,$R:$R)/SUMPRODUCT(($B:$B=$B44)*($A:$A=$A44),$N:$N))</f>
      </c>
      <c r="T44">
        <f>INT(H44*M44/1000)</f>
      </c>
    </row>
    <row r="45">
      <c r="A45" s="25">
        <v>3</v>
      </c>
      <c r="B45" s="8">
        <f>VLOOKUP(C45,'鱼种重量参数'!$A$1:$D$37,4,FALSE)</f>
      </c>
      <c r="C45" s="22" t="str">
        <v>Muskellunge</v>
      </c>
      <c r="D45" s="22" t="str">
        <v>_Common</v>
      </c>
      <c r="E45" s="20">
        <v>2</v>
      </c>
      <c r="F45" s="20">
        <v>60</v>
      </c>
      <c r="G45" s="20">
        <v>98</v>
      </c>
      <c r="H45" s="23">
        <f>$K45*POWER(F45, $L45)</f>
      </c>
      <c r="I45" s="23">
        <f>$K45*POWER(G45, $L45)</f>
      </c>
      <c r="J45" s="23">
        <f>$K45*(POWER(G45,$L45+1)-POWER($F45,$L45+1))/($L45+1)/($G45-$F45)</f>
      </c>
      <c r="K45" s="14">
        <f>VLOOKUP($C45,'鱼种重量参数'!$A$1:$F$39,COLUMN('鱼种重量参数'!E$1), FALSE)</f>
      </c>
      <c r="L45" s="14">
        <f>VLOOKUP($C45,'鱼种重量参数'!$A$1:$F$39,COLUMN('鱼种重量参数'!F$1), FALSE)</f>
      </c>
      <c r="M45" s="20">
        <v>130</v>
      </c>
      <c r="N45" s="20">
        <v>500</v>
      </c>
      <c r="O45" s="24">
        <f>INT(J45*M45/1000)</f>
      </c>
      <c r="P45" s="21">
        <f>INT(SUMPRODUCT(($C:$C=$C45)*($A:$A=$A45)*($E:$E=$E45),$O:$O,$N:$N)/SUMPRODUCT(($C:$C=$C45)*($A:$A=$A45)*($E:$E=$E45),$N:$N))</f>
      </c>
      <c r="Q45" s="20">
        <v>6.6</v>
      </c>
      <c r="R45" s="24">
        <f>INT(P45/Q45)</f>
      </c>
      <c r="S45" s="21">
        <f>INT(SUMPRODUCT(($B:$B=$B45)*($A:$A=$A45),$N:$N,$R:$R)/SUMPRODUCT(($B:$B=$B45)*($A:$A=$A45),$N:$N))</f>
      </c>
      <c r="T45">
        <f>INT(H45*M45/1000)</f>
      </c>
    </row>
    <row r="46">
      <c r="A46" s="25">
        <v>2</v>
      </c>
      <c r="B46" s="8">
        <f>VLOOKUP(C46,'鱼种重量参数'!$A$1:$D$37,4,FALSE)</f>
      </c>
      <c r="C46" s="22" t="str">
        <v>Bowfin</v>
      </c>
      <c r="D46" s="22" t="str">
        <v>_Young</v>
      </c>
      <c r="E46" s="20">
        <v>2</v>
      </c>
      <c r="F46" s="20">
        <v>22</v>
      </c>
      <c r="G46" s="20">
        <v>35</v>
      </c>
      <c r="H46" s="23">
        <f>$K46*POWER(F46, $L46)</f>
      </c>
      <c r="I46" s="23">
        <f>$K46*POWER(G46, $L46)</f>
      </c>
      <c r="J46" s="23">
        <f>$K46*(POWER(G46,$L46+1)-POWER($F46,$L46+1))/($L46+1)/($G46-$F46)</f>
      </c>
      <c r="K46" s="14">
        <f>VLOOKUP($C46,'鱼种重量参数'!$A$1:$F$39,COLUMN('鱼种重量参数'!E$1), FALSE)</f>
      </c>
      <c r="L46" s="14">
        <f>VLOOKUP($C46,'鱼种重量参数'!$A$1:$F$39,COLUMN('鱼种重量参数'!F$1), FALSE)</f>
      </c>
      <c r="M46" s="20">
        <v>150</v>
      </c>
      <c r="N46" s="20">
        <v>500</v>
      </c>
      <c r="O46" s="24">
        <f>INT(J46*M46/1000)</f>
      </c>
      <c r="P46" s="21">
        <f>INT(SUMPRODUCT(($C:$C=$C46)*($A:$A=$A46)*($E:$E=$E46),$O:$O,$N:$N)/SUMPRODUCT(($C:$C=$C46)*($A:$A=$A46)*($E:$E=$E46),$N:$N))</f>
      </c>
      <c r="Q46" s="20">
        <v>7.6</v>
      </c>
      <c r="R46" s="24">
        <f>INT(P46/Q46)</f>
      </c>
      <c r="S46" s="21">
        <f>INT(SUMPRODUCT(($B:$B=$B46)*($A:$A=$A46),$N:$N,$R:$R)/SUMPRODUCT(($B:$B=$B46)*($A:$A=$A46),$N:$N))</f>
      </c>
      <c r="T46">
        <f>INT(H46*M46/1000)</f>
      </c>
    </row>
    <row r="47">
      <c r="A47" s="25">
        <v>2</v>
      </c>
      <c r="B47" s="8">
        <f>VLOOKUP(C47,'鱼种重量参数'!$A$1:$D$37,4,FALSE)</f>
      </c>
      <c r="C47" s="22" t="str">
        <v>Bowfin</v>
      </c>
      <c r="D47" s="22" t="str">
        <v>_Common</v>
      </c>
      <c r="E47" s="20">
        <v>2</v>
      </c>
      <c r="F47" s="20">
        <v>35</v>
      </c>
      <c r="G47" s="20">
        <v>57</v>
      </c>
      <c r="H47" s="23">
        <f>$K47*POWER(F47, $L47)</f>
      </c>
      <c r="I47" s="23">
        <f>$K47*POWER(G47, $L47)</f>
      </c>
      <c r="J47" s="23">
        <f>$K47*(POWER(G47,$L47+1)-POWER($F47,$L47+1))/($L47+1)/($G47-$F47)</f>
      </c>
      <c r="K47" s="14">
        <f>VLOOKUP($C47,'鱼种重量参数'!$A$1:$F$39,COLUMN('鱼种重量参数'!E$1), FALSE)</f>
      </c>
      <c r="L47" s="14">
        <f>VLOOKUP($C47,'鱼种重量参数'!$A$1:$F$39,COLUMN('鱼种重量参数'!F$1), FALSE)</f>
      </c>
      <c r="M47" s="20">
        <v>500</v>
      </c>
      <c r="N47" s="20">
        <v>500</v>
      </c>
      <c r="O47" s="24">
        <f>INT(J47*M47/1000)</f>
      </c>
      <c r="P47" s="21">
        <f>INT(SUMPRODUCT(($C:$C=$C47)*($A:$A=$A47)*($E:$E=$E47),$O:$O,$N:$N)/SUMPRODUCT(($C:$C=$C47)*($A:$A=$A47)*($E:$E=$E47),$N:$N))</f>
      </c>
      <c r="Q47" s="20">
        <v>8.6</v>
      </c>
      <c r="R47" s="24">
        <f>INT(P47/Q47)</f>
      </c>
      <c r="S47" s="21">
        <f>INT(SUMPRODUCT(($B:$B=$B47)*($A:$A=$A47),$N:$N,$R:$R)/SUMPRODUCT(($B:$B=$B47)*($A:$A=$A47),$N:$N))</f>
      </c>
      <c r="T47">
        <f>INT(H47*M47/1000)</f>
      </c>
    </row>
    <row r="48">
      <c r="A48" s="25">
        <v>2</v>
      </c>
      <c r="B48" s="8">
        <f>VLOOKUP(C48,'鱼种重量参数'!$A$1:$D$37,4,FALSE)</f>
      </c>
      <c r="C48" s="22" t="str">
        <v>Channel_Catfish</v>
      </c>
      <c r="D48" s="22" t="str">
        <v>_Young</v>
      </c>
      <c r="E48" s="20">
        <v>2</v>
      </c>
      <c r="F48" s="20">
        <v>33</v>
      </c>
      <c r="G48" s="20">
        <v>53</v>
      </c>
      <c r="H48" s="23">
        <f>$K48*POWER(F48, $L48)</f>
      </c>
      <c r="I48" s="23">
        <f>$K48*POWER(G48, $L48)</f>
      </c>
      <c r="J48" s="23">
        <f>$K48*(POWER(G48,$L48+1)-POWER($F48,$L48+1))/($L48+1)/($G48-$F48)</f>
      </c>
      <c r="K48" s="14">
        <f>VLOOKUP($C48,'鱼种重量参数'!$A$1:$F$39,COLUMN('鱼种重量参数'!E$1), FALSE)</f>
      </c>
      <c r="L48" s="14">
        <f>VLOOKUP($C48,'鱼种重量参数'!$A$1:$F$39,COLUMN('鱼种重量参数'!F$1), FALSE)</f>
      </c>
      <c r="M48" s="20">
        <v>100</v>
      </c>
      <c r="N48" s="20">
        <v>500</v>
      </c>
      <c r="O48" s="24">
        <f>INT(J48*M48/1000)</f>
      </c>
      <c r="P48" s="21">
        <f>INT(SUMPRODUCT(($C:$C=$C48)*($A:$A=$A48)*($E:$E=$E48),$O:$O,$N:$N)/SUMPRODUCT(($C:$C=$C48)*($A:$A=$A48)*($E:$E=$E48),$N:$N))</f>
      </c>
      <c r="Q48" s="20">
        <v>9.6</v>
      </c>
      <c r="R48" s="24">
        <f>INT(P48/Q48)</f>
      </c>
      <c r="S48" s="21">
        <f>INT(SUMPRODUCT(($B:$B=$B48)*($A:$A=$A48),$N:$N,$R:$R)/SUMPRODUCT(($B:$B=$B48)*($A:$A=$A48),$N:$N))</f>
      </c>
      <c r="T48">
        <f>INT(H48*M48/1000)</f>
      </c>
    </row>
    <row r="49">
      <c r="A49" s="25">
        <v>2</v>
      </c>
      <c r="B49" s="8">
        <f>VLOOKUP(C49,'鱼种重量参数'!$A$1:$D$37,4,FALSE)</f>
      </c>
      <c r="C49" s="22" t="str">
        <v>Channel_Catfish</v>
      </c>
      <c r="D49" s="22" t="str">
        <v>_Common</v>
      </c>
      <c r="E49" s="20">
        <v>2</v>
      </c>
      <c r="F49" s="20">
        <v>53</v>
      </c>
      <c r="G49" s="20">
        <v>86</v>
      </c>
      <c r="H49" s="23">
        <f>$K49*POWER(F49, $L49)</f>
      </c>
      <c r="I49" s="23">
        <f>$K49*POWER(G49, $L49)</f>
      </c>
      <c r="J49" s="23">
        <f>$K49*(POWER(G49,$L49+1)-POWER($F49,$L49+1))/($L49+1)/($G49-$F49)</f>
      </c>
      <c r="K49" s="14">
        <f>VLOOKUP($C49,'鱼种重量参数'!$A$1:$F$39,COLUMN('鱼种重量参数'!E$1), FALSE)</f>
      </c>
      <c r="L49" s="14">
        <f>VLOOKUP($C49,'鱼种重量参数'!$A$1:$F$39,COLUMN('鱼种重量参数'!F$1), FALSE)</f>
      </c>
      <c r="M49" s="20">
        <v>150</v>
      </c>
      <c r="N49" s="20">
        <v>500</v>
      </c>
      <c r="O49" s="24">
        <f>INT(J49*M49/1000)</f>
      </c>
      <c r="P49" s="21">
        <f>INT(SUMPRODUCT(($C:$C=$C49)*($A:$A=$A49)*($E:$E=$E49),$O:$O,$N:$N)/SUMPRODUCT(($C:$C=$C49)*($A:$A=$A49)*($E:$E=$E49),$N:$N))</f>
      </c>
      <c r="Q49" s="20">
        <v>10.6</v>
      </c>
      <c r="R49" s="24">
        <f>INT(P49/Q49)</f>
      </c>
      <c r="S49" s="21">
        <f>INT(SUMPRODUCT(($B:$B=$B49)*($A:$A=$A49),$N:$N,$R:$R)/SUMPRODUCT(($B:$B=$B49)*($A:$A=$A49),$N:$N))</f>
      </c>
      <c r="T49">
        <f>INT(H49*M49/1000)</f>
      </c>
    </row>
    <row r="50">
      <c r="A50" s="25">
        <v>2</v>
      </c>
      <c r="B50" s="8">
        <f>VLOOKUP(C50,'鱼种重量参数'!$A$1:$D$37,4,FALSE)</f>
      </c>
      <c r="C50" s="22" t="str">
        <v>Largemouth_Bass</v>
      </c>
      <c r="D50" s="22" t="str">
        <v>_Young</v>
      </c>
      <c r="E50" s="20">
        <v>2</v>
      </c>
      <c r="F50" s="20">
        <v>19</v>
      </c>
      <c r="G50" s="20">
        <v>30</v>
      </c>
      <c r="H50" s="23">
        <f>$K50*POWER(F50, $L50)</f>
      </c>
      <c r="I50" s="23">
        <f>$K50*POWER(G50, $L50)</f>
      </c>
      <c r="J50" s="23">
        <f>$K50*(POWER(G50,$L50+1)-POWER($F50,$L50+1))/($L50+1)/($G50-$F50)</f>
      </c>
      <c r="K50" s="14">
        <f>VLOOKUP($C50,'鱼种重量参数'!$A$1:$F$39,COLUMN('鱼种重量参数'!E$1), FALSE)</f>
      </c>
      <c r="L50" s="14">
        <f>VLOOKUP($C50,'鱼种重量参数'!$A$1:$F$39,COLUMN('鱼种重量参数'!F$1), FALSE)</f>
      </c>
      <c r="M50" s="20">
        <v>700</v>
      </c>
      <c r="N50" s="20">
        <v>500</v>
      </c>
      <c r="O50" s="24">
        <f>INT(J50*M50/1000)</f>
      </c>
      <c r="P50" s="21">
        <f>INT(SUMPRODUCT(($C:$C=$C50)*($A:$A=$A50)*($E:$E=$E50),$O:$O,$N:$N)/SUMPRODUCT(($C:$C=$C50)*($A:$A=$A50)*($E:$E=$E50),$N:$N))</f>
      </c>
      <c r="Q50" s="20">
        <v>11.6</v>
      </c>
      <c r="R50" s="24">
        <f>INT(P50/Q50)</f>
      </c>
      <c r="S50" s="21">
        <f>INT(SUMPRODUCT(($B:$B=$B50)*($A:$A=$A50),$N:$N,$R:$R)/SUMPRODUCT(($B:$B=$B50)*($A:$A=$A50),$N:$N))</f>
      </c>
      <c r="T50">
        <f>INT(H50*M50/1000)</f>
      </c>
    </row>
    <row r="51">
      <c r="A51" s="25">
        <v>2</v>
      </c>
      <c r="B51" s="8">
        <f>VLOOKUP(C51,'鱼种重量参数'!$A$1:$D$37,4,FALSE)</f>
      </c>
      <c r="C51" s="22" t="str">
        <v>Largemouth_Bass</v>
      </c>
      <c r="D51" s="22" t="str">
        <v>_Common</v>
      </c>
      <c r="E51" s="20">
        <v>2</v>
      </c>
      <c r="F51" s="20">
        <v>30</v>
      </c>
      <c r="G51" s="20">
        <v>49</v>
      </c>
      <c r="H51" s="23">
        <f>$K51*POWER(F51, $L51)</f>
      </c>
      <c r="I51" s="23">
        <f>$K51*POWER(G51, $L51)</f>
      </c>
      <c r="J51" s="23">
        <f>$K51*(POWER(G51,$L51+1)-POWER($F51,$L51+1))/($L51+1)/($G51-$F51)</f>
      </c>
      <c r="K51" s="14">
        <f>VLOOKUP($C51,'鱼种重量参数'!$A$1:$F$39,COLUMN('鱼种重量参数'!E$1), FALSE)</f>
      </c>
      <c r="L51" s="14">
        <f>VLOOKUP($C51,'鱼种重量参数'!$A$1:$F$39,COLUMN('鱼种重量参数'!F$1), FALSE)</f>
      </c>
      <c r="M51" s="20">
        <v>820</v>
      </c>
      <c r="N51" s="20">
        <v>500</v>
      </c>
      <c r="O51" s="24">
        <f>INT(J51*M51/1000)</f>
      </c>
      <c r="P51" s="21">
        <f>INT(SUMPRODUCT(($C:$C=$C51)*($A:$A=$A51)*($E:$E=$E51),$O:$O,$N:$N)/SUMPRODUCT(($C:$C=$C51)*($A:$A=$A51)*($E:$E=$E51),$N:$N))</f>
      </c>
      <c r="Q51" s="20">
        <v>12.6</v>
      </c>
      <c r="R51" s="24">
        <f>INT(P51/Q51)</f>
      </c>
      <c r="S51" s="21">
        <f>INT(SUMPRODUCT(($B:$B=$B51)*($A:$A=$A51),$N:$N,$R:$R)/SUMPRODUCT(($B:$B=$B51)*($A:$A=$A51),$N:$N))</f>
      </c>
      <c r="T51">
        <f>INT(H51*M51/1000)</f>
      </c>
    </row>
    <row r="52">
      <c r="A52" s="25">
        <v>2</v>
      </c>
      <c r="B52" s="8">
        <f>VLOOKUP(C52,'鱼种重量参数'!$A$1:$D$37,4,FALSE)</f>
      </c>
      <c r="C52" s="22" t="str">
        <v>Black_Crappie</v>
      </c>
      <c r="D52" s="22" t="str">
        <v>_Young</v>
      </c>
      <c r="E52" s="20">
        <v>2</v>
      </c>
      <c r="F52" s="20">
        <v>12</v>
      </c>
      <c r="G52" s="20">
        <v>20</v>
      </c>
      <c r="H52" s="23">
        <f>$K52*POWER(F52, $L52)</f>
      </c>
      <c r="I52" s="23">
        <f>$K52*POWER(G52, $L52)</f>
      </c>
      <c r="J52" s="23">
        <f>$K52*(POWER(G52,$L52+1)-POWER($F52,$L52+1))/($L52+1)/($G52-$F52)</f>
      </c>
      <c r="K52" s="14">
        <f>VLOOKUP($C52,'鱼种重量参数'!$A$1:$F$39,COLUMN('鱼种重量参数'!E$1), FALSE)</f>
      </c>
      <c r="L52" s="14">
        <f>VLOOKUP($C52,'鱼种重量参数'!$A$1:$F$39,COLUMN('鱼种重量参数'!F$1), FALSE)</f>
      </c>
      <c r="M52" s="20">
        <v>1800</v>
      </c>
      <c r="N52" s="20">
        <v>500</v>
      </c>
      <c r="O52" s="24">
        <f>INT(J52*M52/1000)</f>
      </c>
      <c r="P52" s="21">
        <f>INT(SUMPRODUCT(($C:$C=$C52)*($A:$A=$A52)*($E:$E=$E52),$O:$O,$N:$N)/SUMPRODUCT(($C:$C=$C52)*($A:$A=$A52)*($E:$E=$E52),$N:$N))</f>
      </c>
      <c r="Q52" s="20">
        <v>13.6</v>
      </c>
      <c r="R52" s="24">
        <f>INT(P52/Q52)</f>
      </c>
      <c r="S52" s="21">
        <f>INT(SUMPRODUCT(($B:$B=$B52)*($A:$A=$A52),$N:$N,$R:$R)/SUMPRODUCT(($B:$B=$B52)*($A:$A=$A52),$N:$N))</f>
      </c>
      <c r="T52">
        <f>INT(H52*M52/1000)</f>
      </c>
    </row>
    <row r="53">
      <c r="A53" s="25">
        <v>2</v>
      </c>
      <c r="B53" s="8">
        <f>VLOOKUP(C53,'鱼种重量参数'!$A$1:$D$37,4,FALSE)</f>
      </c>
      <c r="C53" s="22" t="str">
        <v>Black_Crappie</v>
      </c>
      <c r="D53" s="22" t="str">
        <v>_Common</v>
      </c>
      <c r="E53" s="20">
        <v>2</v>
      </c>
      <c r="F53" s="20">
        <v>20</v>
      </c>
      <c r="G53" s="20">
        <v>32</v>
      </c>
      <c r="H53" s="23">
        <f>$K53*POWER(F53, $L53)</f>
      </c>
      <c r="I53" s="23">
        <f>$K53*POWER(G53, $L53)</f>
      </c>
      <c r="J53" s="23">
        <f>$K53*(POWER(G53,$L53+1)-POWER($F53,$L53+1))/($L53+1)/($G53-$F53)</f>
      </c>
      <c r="K53" s="14">
        <f>VLOOKUP($C53,'鱼种重量参数'!$A$1:$F$39,COLUMN('鱼种重量参数'!E$1), FALSE)</f>
      </c>
      <c r="L53" s="14">
        <f>VLOOKUP($C53,'鱼种重量参数'!$A$1:$F$39,COLUMN('鱼种重量参数'!F$1), FALSE)</f>
      </c>
      <c r="M53" s="20">
        <v>2500</v>
      </c>
      <c r="N53" s="20">
        <v>500</v>
      </c>
      <c r="O53" s="24">
        <f>INT(J53*M53/1000)</f>
      </c>
      <c r="P53" s="21">
        <f>INT(SUMPRODUCT(($C:$C=$C53)*($A:$A=$A53)*($E:$E=$E53),$O:$O,$N:$N)/SUMPRODUCT(($C:$C=$C53)*($A:$A=$A53)*($E:$E=$E53),$N:$N))</f>
      </c>
      <c r="Q53" s="20">
        <v>14.6</v>
      </c>
      <c r="R53" s="24">
        <f>INT(P53/Q53)</f>
      </c>
      <c r="S53" s="21">
        <f>INT(SUMPRODUCT(($B:$B=$B53)*($A:$A=$A53),$N:$N,$R:$R)/SUMPRODUCT(($B:$B=$B53)*($A:$A=$A53),$N:$N))</f>
      </c>
      <c r="T53">
        <f>INT(H53*M53/1000)</f>
      </c>
    </row>
    <row r="54">
      <c r="A54" s="25">
        <v>2</v>
      </c>
      <c r="B54" s="8">
        <f>VLOOKUP(C54,'鱼种重量参数'!$A$1:$D$37,4,FALSE)</f>
      </c>
      <c r="C54" s="22" t="str">
        <v>Yellow_Perch</v>
      </c>
      <c r="D54" s="22" t="str">
        <v>_Young</v>
      </c>
      <c r="E54" s="20">
        <v>2</v>
      </c>
      <c r="F54" s="20">
        <v>10</v>
      </c>
      <c r="G54" s="20">
        <v>16</v>
      </c>
      <c r="H54" s="23">
        <f>$K54*POWER(F54, $L54)</f>
      </c>
      <c r="I54" s="23">
        <f>$K54*POWER(G54, $L54)</f>
      </c>
      <c r="J54" s="23">
        <f>$K54*(POWER(G54,$L54+1)-POWER($F54,$L54+1))/($L54+1)/($G54-$F54)</f>
      </c>
      <c r="K54" s="14">
        <f>VLOOKUP($C54,'鱼种重量参数'!$A$1:$F$39,COLUMN('鱼种重量参数'!E$1), FALSE)</f>
      </c>
      <c r="L54" s="14">
        <f>VLOOKUP($C54,'鱼种重量参数'!$A$1:$F$39,COLUMN('鱼种重量参数'!F$1), FALSE)</f>
      </c>
      <c r="M54" s="20">
        <v>3250</v>
      </c>
      <c r="N54" s="20">
        <v>500</v>
      </c>
      <c r="O54" s="24">
        <f>INT(J54*M54/1000)</f>
      </c>
      <c r="P54" s="21">
        <f>INT(SUMPRODUCT(($C:$C=$C54)*($A:$A=$A54)*($E:$E=$E54),$O:$O,$N:$N)/SUMPRODUCT(($C:$C=$C54)*($A:$A=$A54)*($E:$E=$E54),$N:$N))</f>
      </c>
      <c r="Q54" s="20">
        <v>15.6</v>
      </c>
      <c r="R54" s="24">
        <f>INT(P54/Q54)</f>
      </c>
      <c r="S54" s="21">
        <f>INT(SUMPRODUCT(($B:$B=$B54)*($A:$A=$A54),$N:$N,$R:$R)/SUMPRODUCT(($B:$B=$B54)*($A:$A=$A54),$N:$N))</f>
      </c>
      <c r="T54">
        <f>INT(H54*M54/1000)</f>
      </c>
    </row>
    <row r="55">
      <c r="A55" s="25">
        <v>2</v>
      </c>
      <c r="B55" s="8">
        <f>VLOOKUP(C55,'鱼种重量参数'!$A$1:$D$37,4,FALSE)</f>
      </c>
      <c r="C55" s="22" t="str">
        <v>Yellow_Perch</v>
      </c>
      <c r="D55" s="22" t="str">
        <v>_Common</v>
      </c>
      <c r="E55" s="20">
        <v>2</v>
      </c>
      <c r="F55" s="20">
        <v>16</v>
      </c>
      <c r="G55" s="20">
        <v>26</v>
      </c>
      <c r="H55" s="23">
        <f>$K55*POWER(F55, $L55)</f>
      </c>
      <c r="I55" s="23">
        <f>$K55*POWER(G55, $L55)</f>
      </c>
      <c r="J55" s="23">
        <f>$K55*(POWER(G55,$L55+1)-POWER($F55,$L55+1))/($L55+1)/($G55-$F55)</f>
      </c>
      <c r="K55" s="14">
        <f>VLOOKUP($C55,'鱼种重量参数'!$A$1:$F$39,COLUMN('鱼种重量参数'!E$1), FALSE)</f>
      </c>
      <c r="L55" s="14">
        <f>VLOOKUP($C55,'鱼种重量参数'!$A$1:$F$39,COLUMN('鱼种重量参数'!F$1), FALSE)</f>
      </c>
      <c r="M55" s="20">
        <v>4000</v>
      </c>
      <c r="N55" s="20">
        <v>500</v>
      </c>
      <c r="O55" s="24">
        <f>INT(J55*M55/1000)</f>
      </c>
      <c r="P55" s="21">
        <f>INT(SUMPRODUCT(($C:$C=$C55)*($A:$A=$A55)*($E:$E=$E55),$O:$O,$N:$N)/SUMPRODUCT(($C:$C=$C55)*($A:$A=$A55)*($E:$E=$E55),$N:$N))</f>
      </c>
      <c r="Q55" s="20">
        <v>16.6</v>
      </c>
      <c r="R55" s="24">
        <f>INT(P55/Q55)</f>
      </c>
      <c r="S55" s="21">
        <f>INT(SUMPRODUCT(($B:$B=$B55)*($A:$A=$A55),$N:$N,$R:$R)/SUMPRODUCT(($B:$B=$B55)*($A:$A=$A55),$N:$N))</f>
      </c>
      <c r="T55">
        <f>INT(H55*M55/1000)</f>
      </c>
    </row>
    <row r="56">
      <c r="A56" s="25">
        <v>2</v>
      </c>
      <c r="B56" s="8">
        <f>VLOOKUP(C56,'鱼种重量参数'!$A$1:$D$37,4,FALSE)</f>
      </c>
      <c r="C56" s="22" t="str">
        <v>Rock_Bass</v>
      </c>
      <c r="D56" s="22" t="str">
        <v>_Young</v>
      </c>
      <c r="E56" s="20">
        <v>2</v>
      </c>
      <c r="F56" s="20">
        <v>10</v>
      </c>
      <c r="G56" s="20">
        <v>18</v>
      </c>
      <c r="H56" s="23">
        <f>$K56*POWER(F56, $L56)</f>
      </c>
      <c r="I56" s="23">
        <f>$K56*POWER(G56, $L56)</f>
      </c>
      <c r="J56" s="23">
        <f>$K56*(POWER(G56,$L56+1)-POWER($F56,$L56+1))/($L56+1)/($G56-$F56)</f>
      </c>
      <c r="K56" s="14">
        <f>VLOOKUP($C56,'鱼种重量参数'!$A$1:$F$39,COLUMN('鱼种重量参数'!E$1), FALSE)</f>
      </c>
      <c r="L56" s="14">
        <f>VLOOKUP($C56,'鱼种重量参数'!$A$1:$F$39,COLUMN('鱼种重量参数'!F$1), FALSE)</f>
      </c>
      <c r="M56" s="20">
        <v>2750</v>
      </c>
      <c r="N56" s="20">
        <v>500</v>
      </c>
      <c r="O56" s="24">
        <f>INT(J56*M56/1000)</f>
      </c>
      <c r="P56" s="21">
        <f>INT(SUMPRODUCT(($C:$C=$C56)*($A:$A=$A56)*($E:$E=$E56),$O:$O,$N:$N)/SUMPRODUCT(($C:$C=$C56)*($A:$A=$A56)*($E:$E=$E56),$N:$N))</f>
      </c>
      <c r="Q56" s="20">
        <v>17.6</v>
      </c>
      <c r="R56" s="24">
        <f>INT(P56/Q56)</f>
      </c>
      <c r="S56" s="21">
        <f>INT(SUMPRODUCT(($B:$B=$B56)*($A:$A=$A56),$N:$N,$R:$R)/SUMPRODUCT(($B:$B=$B56)*($A:$A=$A56),$N:$N))</f>
      </c>
      <c r="T56">
        <f>INT(H56*M56/1000)</f>
      </c>
    </row>
    <row r="57">
      <c r="A57" s="25">
        <v>2</v>
      </c>
      <c r="B57" s="8">
        <f>VLOOKUP(C57,'鱼种重量参数'!$A$1:$D$37,4,FALSE)</f>
      </c>
      <c r="C57" s="22" t="str">
        <v>Rock_Bass</v>
      </c>
      <c r="D57" s="22" t="str">
        <v>_Common</v>
      </c>
      <c r="E57" s="20">
        <v>2</v>
      </c>
      <c r="F57" s="20">
        <v>18</v>
      </c>
      <c r="G57" s="20">
        <v>30</v>
      </c>
      <c r="H57" s="23">
        <f>$K57*POWER(F57, $L57)</f>
      </c>
      <c r="I57" s="23">
        <f>$K57*POWER(G57, $L57)</f>
      </c>
      <c r="J57" s="23">
        <f>$K57*(POWER(G57,$L57+1)-POWER($F57,$L57+1))/($L57+1)/($G57-$F57)</f>
      </c>
      <c r="K57" s="14">
        <f>VLOOKUP($C57,'鱼种重量参数'!$A$1:$F$39,COLUMN('鱼种重量参数'!E$1), FALSE)</f>
      </c>
      <c r="L57" s="14">
        <f>VLOOKUP($C57,'鱼种重量参数'!$A$1:$F$39,COLUMN('鱼种重量参数'!F$1), FALSE)</f>
      </c>
      <c r="M57" s="20">
        <v>3250</v>
      </c>
      <c r="N57" s="20">
        <v>500</v>
      </c>
      <c r="O57" s="24">
        <f>INT(J57*M57/1000)</f>
      </c>
      <c r="P57" s="21">
        <f>INT(SUMPRODUCT(($C:$C=$C57)*($A:$A=$A57)*($E:$E=$E57),$O:$O,$N:$N)/SUMPRODUCT(($C:$C=$C57)*($A:$A=$A57)*($E:$E=$E57),$N:$N))</f>
      </c>
      <c r="Q57" s="20">
        <v>18.6</v>
      </c>
      <c r="R57" s="24">
        <f>INT(P57/Q57)</f>
      </c>
      <c r="S57" s="21">
        <f>INT(SUMPRODUCT(($B:$B=$B57)*($A:$A=$A57),$N:$N,$R:$R)/SUMPRODUCT(($B:$B=$B57)*($A:$A=$A57),$N:$N))</f>
      </c>
      <c r="T57">
        <f>INT(H57*M57/1000)</f>
      </c>
    </row>
    <row r="58">
      <c r="B58" s="14"/>
      <c r="C58" s="14"/>
      <c r="D58" s="14"/>
      <c r="E58" s="14"/>
      <c r="F58" s="14"/>
      <c r="G58" s="14"/>
      <c r="H58" s="23"/>
      <c r="I58" s="23"/>
      <c r="J58" s="23"/>
      <c r="K58" s="14"/>
      <c r="L58" s="14"/>
      <c r="M58" s="14"/>
    </row>
    <row r="59">
      <c r="B59" s="14"/>
      <c r="C59" s="14"/>
      <c r="D59" s="14"/>
      <c r="E59" s="14"/>
      <c r="F59" s="14"/>
      <c r="G59" s="14"/>
      <c r="H59" s="23"/>
      <c r="I59" s="23"/>
      <c r="J59" s="23"/>
      <c r="K59" s="14"/>
      <c r="L59" s="14"/>
      <c r="M59" s="14"/>
    </row>
    <row r="60">
      <c r="B60" s="14"/>
      <c r="C60" s="14"/>
      <c r="D60" s="14"/>
      <c r="E60" s="14"/>
      <c r="F60" s="14"/>
      <c r="G60" s="14"/>
      <c r="H60" s="23"/>
      <c r="I60" s="23"/>
      <c r="J60" s="23"/>
      <c r="K60" s="14"/>
      <c r="L60" s="14"/>
      <c r="M60" s="14"/>
    </row>
    <row r="61">
      <c r="B61" s="14"/>
      <c r="C61" s="14"/>
      <c r="D61" s="14"/>
      <c r="E61" s="14"/>
      <c r="F61" s="14"/>
      <c r="G61" s="14"/>
      <c r="H61" s="23"/>
      <c r="I61" s="23"/>
      <c r="J61" s="23"/>
      <c r="K61" s="14"/>
      <c r="L61" s="14"/>
      <c r="M61" s="14"/>
    </row>
    <row r="62">
      <c r="B62" s="14"/>
      <c r="C62" s="14"/>
      <c r="D62" s="14"/>
      <c r="E62" s="14"/>
      <c r="F62" s="14"/>
      <c r="G62" s="14"/>
      <c r="H62" s="23"/>
      <c r="I62" s="23"/>
      <c r="J62" s="23"/>
      <c r="K62" s="14"/>
      <c r="L62" s="14"/>
      <c r="M62" s="14"/>
    </row>
    <row r="63">
      <c r="B63" s="14"/>
      <c r="C63" s="14"/>
      <c r="D63" s="14"/>
      <c r="E63" s="14"/>
      <c r="F63" s="14"/>
      <c r="G63" s="14"/>
      <c r="H63" s="23"/>
      <c r="I63" s="23"/>
      <c r="J63" s="23"/>
      <c r="K63" s="14"/>
      <c r="L63" s="14"/>
      <c r="M63" s="14"/>
    </row>
    <row r="64">
      <c r="B64" s="14"/>
      <c r="C64" s="14"/>
      <c r="D64" s="14"/>
      <c r="E64" s="14"/>
      <c r="F64" s="14"/>
      <c r="G64" s="14"/>
      <c r="H64" s="23"/>
      <c r="I64" s="23"/>
      <c r="J64" s="23"/>
      <c r="K64" s="14"/>
      <c r="L64" s="14"/>
      <c r="M64" s="14"/>
    </row>
    <row r="65">
      <c r="B65" s="14"/>
      <c r="C65" s="14"/>
      <c r="D65" s="14"/>
      <c r="E65" s="14"/>
      <c r="F65" s="14"/>
      <c r="G65" s="14"/>
      <c r="H65" s="23"/>
      <c r="I65" s="23"/>
      <c r="J65" s="23"/>
      <c r="K65" s="14"/>
      <c r="L65" s="14"/>
      <c r="M65" s="14"/>
    </row>
    <row r="66">
      <c r="B66" s="14"/>
      <c r="C66" s="14"/>
      <c r="D66" s="14"/>
      <c r="E66" s="14"/>
      <c r="F66" s="14"/>
      <c r="G66" s="14"/>
      <c r="H66" s="23"/>
      <c r="I66" s="23"/>
      <c r="J66" s="23"/>
      <c r="K66" s="14"/>
      <c r="L66" s="14"/>
      <c r="M66" s="14"/>
    </row>
    <row r="67">
      <c r="B67" s="14"/>
      <c r="C67" s="14"/>
      <c r="D67" s="14"/>
      <c r="E67" s="14"/>
      <c r="F67" s="14"/>
      <c r="G67" s="14"/>
      <c r="H67" s="23"/>
      <c r="I67" s="23"/>
      <c r="J67" s="23"/>
      <c r="K67" s="14"/>
      <c r="L67" s="14"/>
      <c r="M67" s="14"/>
    </row>
    <row r="68">
      <c r="B68" s="14"/>
      <c r="C68" s="14"/>
      <c r="D68" s="14"/>
      <c r="E68" s="14"/>
      <c r="F68" s="14"/>
      <c r="G68" s="14"/>
      <c r="H68" s="23"/>
      <c r="I68" s="23"/>
      <c r="J68" s="23"/>
      <c r="K68" s="14"/>
      <c r="L68" s="14"/>
      <c r="M68" s="14"/>
    </row>
    <row r="69">
      <c r="B69" s="14"/>
      <c r="C69" s="14"/>
      <c r="D69" s="14"/>
      <c r="E69" s="14"/>
      <c r="F69" s="14"/>
      <c r="G69" s="14"/>
      <c r="H69" s="23"/>
      <c r="I69" s="23"/>
      <c r="J69" s="23"/>
      <c r="K69" s="14"/>
      <c r="L69" s="14"/>
      <c r="M69" s="14"/>
    </row>
    <row r="70">
      <c r="B70" s="14"/>
      <c r="C70" s="14"/>
      <c r="D70" s="14"/>
      <c r="E70" s="14"/>
      <c r="F70" s="14"/>
      <c r="G70" s="14"/>
      <c r="H70" s="23"/>
      <c r="I70" s="23"/>
      <c r="J70" s="23"/>
      <c r="K70" s="14"/>
      <c r="L70" s="14"/>
      <c r="M70" s="14"/>
    </row>
    <row r="71">
      <c r="B71" s="14"/>
      <c r="C71" s="14"/>
      <c r="D71" s="14"/>
      <c r="E71" s="14"/>
      <c r="F71" s="14"/>
      <c r="G71" s="14"/>
      <c r="H71" s="23"/>
      <c r="I71" s="23"/>
      <c r="J71" s="23"/>
      <c r="K71" s="14"/>
      <c r="L71" s="14"/>
      <c r="M71" s="14"/>
    </row>
    <row r="72">
      <c r="B72" s="14"/>
      <c r="C72" s="14"/>
      <c r="D72" s="14"/>
      <c r="E72" s="14"/>
      <c r="F72" s="14"/>
      <c r="G72" s="14"/>
      <c r="H72" s="23"/>
      <c r="I72" s="23"/>
      <c r="J72" s="23"/>
      <c r="K72" s="14"/>
      <c r="L72" s="14"/>
      <c r="M72" s="14"/>
    </row>
    <row r="73">
      <c r="B73" s="14"/>
      <c r="C73" s="14"/>
      <c r="D73" s="14"/>
      <c r="E73" s="14"/>
      <c r="F73" s="14"/>
      <c r="G73" s="14"/>
      <c r="H73" s="23"/>
      <c r="I73" s="23"/>
      <c r="J73" s="23"/>
      <c r="K73" s="14"/>
      <c r="L73" s="14"/>
      <c r="M73" s="14"/>
    </row>
    <row r="74">
      <c r="B74" s="14"/>
      <c r="C74" s="14"/>
      <c r="D74" s="14"/>
      <c r="E74" s="14"/>
      <c r="F74" s="14"/>
      <c r="G74" s="14"/>
      <c r="H74" s="23"/>
      <c r="I74" s="23"/>
      <c r="J74" s="23"/>
      <c r="K74" s="14"/>
      <c r="L74" s="14"/>
      <c r="M74" s="14"/>
    </row>
    <row r="75">
      <c r="B75" s="14"/>
      <c r="C75" s="14"/>
      <c r="D75" s="14"/>
      <c r="E75" s="14"/>
      <c r="F75" s="14"/>
      <c r="G75" s="14"/>
      <c r="H75" s="23"/>
      <c r="I75" s="23"/>
      <c r="J75" s="23"/>
      <c r="K75" s="14"/>
      <c r="L75" s="14"/>
      <c r="M75" s="14"/>
    </row>
    <row r="76">
      <c r="B76" s="14"/>
      <c r="C76" s="14"/>
      <c r="D76" s="14"/>
      <c r="E76" s="14"/>
      <c r="F76" s="14"/>
      <c r="G76" s="14"/>
      <c r="H76" s="23"/>
      <c r="I76" s="23"/>
      <c r="J76" s="23"/>
      <c r="K76" s="14"/>
      <c r="L76" s="14"/>
      <c r="M76" s="14"/>
    </row>
    <row r="77">
      <c r="B77" s="14"/>
      <c r="C77" s="14"/>
      <c r="D77" s="14"/>
      <c r="E77" s="14"/>
      <c r="F77" s="14"/>
      <c r="G77" s="14"/>
      <c r="H77" s="23"/>
      <c r="I77" s="23"/>
      <c r="J77" s="23"/>
      <c r="K77" s="14"/>
      <c r="L77" s="14"/>
      <c r="M77" s="14"/>
    </row>
    <row r="78">
      <c r="B78" s="14"/>
      <c r="C78" s="14"/>
      <c r="D78" s="14"/>
      <c r="E78" s="14"/>
      <c r="F78" s="14"/>
      <c r="G78" s="14"/>
      <c r="H78" s="23"/>
      <c r="I78" s="23"/>
      <c r="J78" s="23"/>
      <c r="K78" s="14"/>
      <c r="L78" s="14"/>
      <c r="M78" s="14"/>
    </row>
    <row r="79">
      <c r="B79" s="14"/>
      <c r="C79" s="14"/>
      <c r="D79" s="14"/>
      <c r="E79" s="14"/>
      <c r="F79" s="14"/>
      <c r="G79" s="14"/>
      <c r="H79" s="23"/>
      <c r="I79" s="23"/>
      <c r="J79" s="23"/>
      <c r="K79" s="14"/>
      <c r="L79" s="14"/>
      <c r="M79" s="14"/>
    </row>
    <row r="80">
      <c r="B80" s="14"/>
      <c r="C80" s="14"/>
      <c r="D80" s="14"/>
      <c r="E80" s="14"/>
      <c r="F80" s="14"/>
      <c r="G80" s="14"/>
      <c r="H80" s="23"/>
      <c r="I80" s="23"/>
      <c r="J80" s="23"/>
      <c r="K80" s="14"/>
      <c r="L80" s="14"/>
      <c r="M80" s="14"/>
    </row>
    <row r="81">
      <c r="B81" s="14"/>
      <c r="C81" s="14"/>
      <c r="D81" s="14"/>
      <c r="E81" s="14"/>
      <c r="F81" s="14"/>
      <c r="G81" s="14"/>
      <c r="H81" s="23"/>
      <c r="I81" s="23"/>
      <c r="J81" s="23"/>
      <c r="K81" s="14"/>
      <c r="L81" s="14"/>
      <c r="M81" s="14"/>
    </row>
    <row r="82">
      <c r="B82" s="14"/>
      <c r="C82" s="14"/>
      <c r="D82" s="14"/>
      <c r="E82" s="14"/>
      <c r="F82" s="14"/>
      <c r="G82" s="14"/>
      <c r="H82" s="23"/>
      <c r="I82" s="23"/>
      <c r="J82" s="23"/>
      <c r="K82" s="14"/>
      <c r="L82" s="14"/>
      <c r="M82" s="14"/>
    </row>
    <row r="83">
      <c r="B83" s="14"/>
      <c r="C83" s="14"/>
      <c r="D83" s="14"/>
      <c r="E83" s="14"/>
      <c r="F83" s="14"/>
      <c r="G83" s="14"/>
      <c r="H83" s="23"/>
      <c r="I83" s="23"/>
      <c r="J83" s="23"/>
      <c r="K83" s="14"/>
      <c r="L83" s="14"/>
      <c r="M83" s="14"/>
    </row>
    <row r="84">
      <c r="B84" s="14"/>
      <c r="C84" s="14"/>
      <c r="D84" s="14"/>
      <c r="E84" s="14"/>
      <c r="F84" s="14"/>
      <c r="G84" s="14"/>
      <c r="H84" s="23"/>
      <c r="I84" s="23"/>
      <c r="J84" s="23"/>
      <c r="K84" s="14"/>
      <c r="L84" s="14"/>
      <c r="M84" s="14"/>
    </row>
    <row r="85">
      <c r="B85" s="14"/>
      <c r="C85" s="14"/>
      <c r="D85" s="14"/>
      <c r="E85" s="14"/>
      <c r="F85" s="14"/>
      <c r="G85" s="14"/>
      <c r="H85" s="23"/>
      <c r="I85" s="23"/>
      <c r="J85" s="23"/>
      <c r="K85" s="14"/>
      <c r="L85" s="14"/>
      <c r="M85" s="14"/>
    </row>
    <row r="86">
      <c r="B86" s="14"/>
      <c r="C86" s="14"/>
      <c r="D86" s="14"/>
      <c r="E86" s="14"/>
      <c r="F86" s="14"/>
      <c r="G86" s="14"/>
      <c r="H86" s="23"/>
      <c r="I86" s="23"/>
      <c r="J86" s="23"/>
      <c r="K86" s="14"/>
      <c r="L86" s="14"/>
      <c r="M86" s="14"/>
    </row>
    <row r="87">
      <c r="B87" s="14"/>
      <c r="C87" s="14"/>
      <c r="D87" s="14"/>
      <c r="E87" s="14"/>
      <c r="F87" s="14"/>
      <c r="G87" s="14"/>
      <c r="H87" s="23"/>
      <c r="I87" s="23"/>
      <c r="J87" s="23"/>
      <c r="K87" s="14"/>
      <c r="L87" s="14"/>
      <c r="M87" s="14"/>
    </row>
    <row r="88">
      <c r="B88" s="14"/>
      <c r="C88" s="14"/>
      <c r="D88" s="14"/>
      <c r="E88" s="14"/>
      <c r="F88" s="14"/>
      <c r="G88" s="14"/>
      <c r="H88" s="23"/>
      <c r="I88" s="23"/>
      <c r="J88" s="23"/>
      <c r="K88" s="14"/>
      <c r="L88" s="14"/>
      <c r="M88" s="14"/>
    </row>
    <row r="89">
      <c r="B89" s="14"/>
      <c r="C89" s="14"/>
      <c r="D89" s="14"/>
      <c r="E89" s="14"/>
      <c r="F89" s="14"/>
      <c r="G89" s="14"/>
      <c r="H89" s="23"/>
      <c r="I89" s="23"/>
      <c r="J89" s="23"/>
      <c r="K89" s="14"/>
      <c r="L89" s="14"/>
      <c r="M89" s="14"/>
    </row>
    <row r="90">
      <c r="B90" s="14"/>
      <c r="C90" s="14"/>
      <c r="D90" s="14"/>
      <c r="E90" s="14"/>
      <c r="F90" s="14"/>
      <c r="G90" s="14"/>
      <c r="H90" s="23"/>
      <c r="I90" s="23"/>
      <c r="J90" s="23"/>
      <c r="K90" s="14"/>
      <c r="L90" s="14"/>
      <c r="M90" s="14"/>
    </row>
    <row r="91">
      <c r="B91" s="14"/>
      <c r="C91" s="14"/>
      <c r="D91" s="14"/>
      <c r="E91" s="14"/>
      <c r="F91" s="14"/>
      <c r="G91" s="14"/>
      <c r="H91" s="23"/>
      <c r="I91" s="23"/>
      <c r="J91" s="23"/>
      <c r="K91" s="14"/>
      <c r="L91" s="14"/>
      <c r="M91" s="14"/>
    </row>
    <row r="92">
      <c r="B92" s="14"/>
      <c r="C92" s="14"/>
      <c r="D92" s="14"/>
      <c r="E92" s="14"/>
      <c r="F92" s="14"/>
      <c r="G92" s="14"/>
      <c r="H92" s="23"/>
      <c r="I92" s="23"/>
      <c r="J92" s="23"/>
      <c r="K92" s="14"/>
      <c r="L92" s="14"/>
      <c r="M92" s="14"/>
    </row>
    <row r="93">
      <c r="B93" s="14"/>
      <c r="C93" s="14"/>
      <c r="D93" s="14"/>
      <c r="E93" s="14"/>
      <c r="F93" s="14"/>
      <c r="G93" s="14"/>
      <c r="H93" s="23"/>
      <c r="I93" s="23"/>
      <c r="J93" s="23"/>
      <c r="K93" s="14"/>
      <c r="L93" s="14"/>
      <c r="M93" s="14"/>
    </row>
    <row r="94">
      <c r="B94" s="14"/>
      <c r="C94" s="14"/>
      <c r="D94" s="14"/>
      <c r="E94" s="14"/>
      <c r="F94" s="14"/>
      <c r="G94" s="14"/>
      <c r="H94" s="23"/>
      <c r="I94" s="23"/>
      <c r="J94" s="23"/>
      <c r="K94" s="14"/>
      <c r="L94" s="14"/>
      <c r="M94" s="14"/>
    </row>
    <row r="95">
      <c r="B95" s="14"/>
      <c r="C95" s="14"/>
      <c r="D95" s="14"/>
      <c r="E95" s="14"/>
      <c r="F95" s="14"/>
      <c r="G95" s="14"/>
      <c r="H95" s="23"/>
      <c r="I95" s="23"/>
      <c r="J95" s="23"/>
      <c r="K95" s="14"/>
      <c r="L95" s="14"/>
      <c r="M95" s="14"/>
    </row>
    <row r="96">
      <c r="B96" s="14"/>
      <c r="C96" s="14"/>
      <c r="D96" s="14"/>
      <c r="E96" s="14"/>
      <c r="F96" s="14"/>
      <c r="G96" s="14"/>
      <c r="H96" s="23"/>
      <c r="I96" s="23"/>
      <c r="J96" s="23"/>
      <c r="K96" s="14"/>
      <c r="L96" s="14"/>
      <c r="M96" s="14"/>
    </row>
    <row r="97">
      <c r="B97" s="14"/>
      <c r="C97" s="14"/>
      <c r="D97" s="14"/>
      <c r="E97" s="14"/>
      <c r="F97" s="14"/>
      <c r="G97" s="14"/>
      <c r="H97" s="23"/>
      <c r="I97" s="23"/>
      <c r="J97" s="23"/>
      <c r="K97" s="14"/>
      <c r="L97" s="14"/>
      <c r="M97" s="14"/>
    </row>
    <row r="98">
      <c r="B98" s="14"/>
      <c r="C98" s="14"/>
      <c r="D98" s="14"/>
      <c r="E98" s="14"/>
      <c r="F98" s="14"/>
      <c r="G98" s="14"/>
      <c r="H98" s="23"/>
      <c r="I98" s="23"/>
      <c r="J98" s="23"/>
      <c r="K98" s="14"/>
      <c r="L98" s="14"/>
      <c r="M98" s="14"/>
    </row>
    <row r="99">
      <c r="B99" s="14"/>
      <c r="C99" s="14"/>
      <c r="D99" s="14"/>
      <c r="E99" s="14"/>
      <c r="F99" s="14"/>
      <c r="G99" s="14"/>
      <c r="H99" s="23"/>
      <c r="I99" s="23"/>
      <c r="J99" s="23"/>
      <c r="K99" s="14"/>
      <c r="L99" s="14"/>
      <c r="M99" s="14"/>
    </row>
    <row r="100">
      <c r="B100" s="14"/>
      <c r="C100" s="14"/>
      <c r="D100" s="14"/>
      <c r="E100" s="14"/>
      <c r="F100" s="14"/>
      <c r="G100" s="14"/>
      <c r="H100" s="23"/>
      <c r="I100" s="23"/>
      <c r="J100" s="23"/>
      <c r="K100" s="14"/>
      <c r="L100" s="14"/>
      <c r="M100" s="14"/>
    </row>
    <row r="101">
      <c r="B101" s="14"/>
      <c r="C101" s="14"/>
      <c r="D101" s="14"/>
      <c r="E101" s="14"/>
      <c r="F101" s="14"/>
      <c r="G101" s="14"/>
      <c r="H101" s="23"/>
      <c r="I101" s="23"/>
      <c r="J101" s="23"/>
      <c r="K101" s="14"/>
      <c r="L101" s="14"/>
      <c r="M101" s="14"/>
    </row>
    <row r="102">
      <c r="B102" s="14"/>
      <c r="C102" s="14"/>
      <c r="D102" s="14"/>
      <c r="E102" s="14"/>
      <c r="F102" s="14"/>
      <c r="G102" s="14"/>
      <c r="H102" s="23"/>
      <c r="I102" s="23"/>
      <c r="J102" s="23"/>
      <c r="K102" s="14"/>
      <c r="L102" s="14"/>
      <c r="M102" s="14"/>
    </row>
    <row r="103">
      <c r="B103" s="14"/>
      <c r="C103" s="14"/>
      <c r="D103" s="14"/>
      <c r="E103" s="14"/>
      <c r="F103" s="14"/>
      <c r="G103" s="14"/>
      <c r="H103" s="23"/>
      <c r="I103" s="23"/>
      <c r="J103" s="23"/>
      <c r="K103" s="14"/>
      <c r="L103" s="14"/>
      <c r="M103" s="14"/>
    </row>
    <row r="104">
      <c r="B104" s="14"/>
      <c r="C104" s="14"/>
      <c r="D104" s="14"/>
      <c r="E104" s="14"/>
      <c r="F104" s="14"/>
      <c r="G104" s="14"/>
      <c r="H104" s="23"/>
      <c r="I104" s="23"/>
      <c r="J104" s="23"/>
      <c r="K104" s="14"/>
      <c r="L104" s="14"/>
      <c r="M104" s="14"/>
    </row>
    <row r="105">
      <c r="B105" s="14"/>
      <c r="C105" s="14"/>
      <c r="D105" s="14"/>
      <c r="E105" s="14"/>
      <c r="F105" s="14"/>
      <c r="G105" s="14"/>
      <c r="H105" s="23"/>
      <c r="I105" s="23"/>
      <c r="J105" s="23"/>
      <c r="K105" s="14"/>
      <c r="L105" s="14"/>
      <c r="M105" s="14"/>
    </row>
    <row r="106">
      <c r="B106" s="14"/>
      <c r="C106" s="14"/>
      <c r="D106" s="14"/>
      <c r="E106" s="14"/>
      <c r="F106" s="14"/>
      <c r="G106" s="14"/>
      <c r="H106" s="23"/>
      <c r="I106" s="23"/>
      <c r="J106" s="23"/>
      <c r="K106" s="14"/>
      <c r="L106" s="14"/>
      <c r="M106" s="14"/>
    </row>
    <row r="107">
      <c r="B107" s="14"/>
      <c r="C107" s="14"/>
      <c r="D107" s="14"/>
      <c r="E107" s="14"/>
      <c r="F107" s="14"/>
      <c r="G107" s="14"/>
      <c r="H107" s="23"/>
      <c r="I107" s="23"/>
      <c r="J107" s="23"/>
      <c r="K107" s="14"/>
      <c r="L107" s="14"/>
      <c r="M107" s="14"/>
    </row>
    <row r="108">
      <c r="B108" s="14"/>
      <c r="C108" s="14"/>
      <c r="D108" s="14"/>
      <c r="E108" s="14"/>
      <c r="F108" s="14"/>
      <c r="G108" s="14"/>
      <c r="H108" s="23"/>
      <c r="I108" s="23"/>
      <c r="J108" s="23"/>
      <c r="K108" s="14"/>
      <c r="L108" s="14"/>
      <c r="M108" s="14"/>
    </row>
    <row r="109">
      <c r="B109" s="14"/>
      <c r="C109" s="14"/>
      <c r="D109" s="14"/>
      <c r="E109" s="14"/>
      <c r="F109" s="14"/>
      <c r="G109" s="14"/>
      <c r="H109" s="23"/>
      <c r="I109" s="23"/>
      <c r="J109" s="23"/>
      <c r="K109" s="14"/>
      <c r="L109" s="14"/>
      <c r="M109" s="14"/>
    </row>
    <row r="110">
      <c r="B110" s="14"/>
      <c r="C110" s="14"/>
      <c r="D110" s="14"/>
      <c r="E110" s="14"/>
      <c r="F110" s="14"/>
      <c r="G110" s="14"/>
      <c r="H110" s="23"/>
      <c r="I110" s="23"/>
      <c r="J110" s="23"/>
      <c r="K110" s="14"/>
      <c r="L110" s="14"/>
      <c r="M110" s="14"/>
    </row>
    <row r="111">
      <c r="B111" s="14"/>
      <c r="C111" s="14"/>
      <c r="D111" s="14"/>
      <c r="E111" s="14"/>
      <c r="F111" s="14"/>
      <c r="G111" s="14"/>
      <c r="H111" s="23"/>
      <c r="I111" s="23"/>
      <c r="J111" s="23"/>
      <c r="K111" s="14"/>
      <c r="L111" s="14"/>
      <c r="M111" s="14"/>
    </row>
    <row r="112">
      <c r="B112" s="14"/>
      <c r="C112" s="14"/>
      <c r="D112" s="14"/>
      <c r="E112" s="14"/>
      <c r="F112" s="14"/>
      <c r="G112" s="14"/>
      <c r="H112" s="23"/>
      <c r="I112" s="23"/>
      <c r="J112" s="23"/>
      <c r="K112" s="14"/>
      <c r="L112" s="14"/>
      <c r="M112" s="14"/>
    </row>
    <row r="113">
      <c r="B113" s="14"/>
      <c r="C113" s="14"/>
      <c r="D113" s="14"/>
      <c r="E113" s="14"/>
      <c r="F113" s="14"/>
      <c r="G113" s="14"/>
      <c r="H113" s="23"/>
      <c r="I113" s="23"/>
      <c r="J113" s="23"/>
      <c r="K113" s="14"/>
      <c r="L113" s="14"/>
      <c r="M113" s="14"/>
    </row>
    <row r="114">
      <c r="B114" s="14"/>
      <c r="C114" s="14"/>
      <c r="D114" s="14"/>
      <c r="E114" s="14"/>
      <c r="F114" s="14"/>
      <c r="G114" s="14"/>
      <c r="H114" s="23"/>
      <c r="I114" s="23"/>
      <c r="J114" s="23"/>
      <c r="K114" s="14"/>
      <c r="L114" s="14"/>
      <c r="M114" s="14"/>
    </row>
    <row r="115">
      <c r="B115" s="14"/>
      <c r="C115" s="14"/>
      <c r="D115" s="14"/>
      <c r="E115" s="14"/>
      <c r="F115" s="14"/>
      <c r="G115" s="14"/>
      <c r="H115" s="23"/>
      <c r="I115" s="23"/>
      <c r="J115" s="23"/>
      <c r="K115" s="14"/>
      <c r="L115" s="14"/>
      <c r="M115" s="14"/>
    </row>
    <row r="116">
      <c r="B116" s="14"/>
      <c r="C116" s="14"/>
      <c r="D116" s="14"/>
      <c r="E116" s="14"/>
      <c r="F116" s="14"/>
      <c r="G116" s="14"/>
      <c r="H116" s="23"/>
      <c r="I116" s="23"/>
      <c r="J116" s="23"/>
      <c r="K116" s="14"/>
      <c r="L116" s="14"/>
      <c r="M116" s="14"/>
    </row>
    <row r="117">
      <c r="B117" s="14"/>
      <c r="C117" s="14"/>
      <c r="D117" s="14"/>
      <c r="E117" s="14"/>
      <c r="F117" s="14"/>
      <c r="G117" s="14"/>
      <c r="H117" s="23"/>
      <c r="I117" s="23"/>
      <c r="J117" s="23"/>
      <c r="K117" s="14"/>
      <c r="L117" s="14"/>
      <c r="M117" s="14"/>
    </row>
    <row r="118">
      <c r="B118" s="14"/>
      <c r="C118" s="14"/>
      <c r="D118" s="14"/>
      <c r="E118" s="14"/>
      <c r="F118" s="14"/>
      <c r="G118" s="14"/>
      <c r="H118" s="23"/>
      <c r="I118" s="23"/>
      <c r="J118" s="23"/>
      <c r="K118" s="14"/>
      <c r="L118" s="14"/>
      <c r="M118" s="14"/>
    </row>
    <row r="119">
      <c r="B119" s="14"/>
      <c r="C119" s="14"/>
      <c r="D119" s="14"/>
      <c r="E119" s="14"/>
      <c r="F119" s="14"/>
      <c r="G119" s="14"/>
      <c r="H119" s="23"/>
      <c r="I119" s="23"/>
      <c r="J119" s="23"/>
      <c r="K119" s="14"/>
      <c r="L119" s="14"/>
      <c r="M119" s="14"/>
    </row>
    <row r="120">
      <c r="B120" s="14"/>
      <c r="C120" s="14"/>
      <c r="D120" s="14"/>
      <c r="E120" s="14"/>
      <c r="F120" s="14"/>
      <c r="G120" s="14"/>
      <c r="H120" s="23"/>
      <c r="I120" s="23"/>
      <c r="J120" s="23"/>
      <c r="K120" s="14"/>
      <c r="L120" s="14"/>
      <c r="M120" s="14"/>
    </row>
    <row r="121">
      <c r="B121" s="14"/>
      <c r="C121" s="14"/>
      <c r="D121" s="14"/>
      <c r="E121" s="14"/>
      <c r="F121" s="14"/>
      <c r="G121" s="14"/>
      <c r="H121" s="23"/>
      <c r="I121" s="23"/>
      <c r="J121" s="23"/>
      <c r="K121" s="14"/>
      <c r="L121" s="14"/>
      <c r="M121" s="14"/>
    </row>
    <row r="122">
      <c r="B122" s="14"/>
      <c r="C122" s="14"/>
      <c r="D122" s="14"/>
      <c r="E122" s="14"/>
      <c r="F122" s="14"/>
      <c r="G122" s="14"/>
      <c r="H122" s="23"/>
      <c r="I122" s="23"/>
      <c r="J122" s="23"/>
      <c r="K122" s="14"/>
      <c r="L122" s="14"/>
      <c r="M122" s="14"/>
    </row>
    <row r="123">
      <c r="B123" s="14"/>
      <c r="C123" s="14"/>
      <c r="D123" s="14"/>
      <c r="E123" s="14"/>
      <c r="F123" s="14"/>
      <c r="G123" s="14"/>
      <c r="H123" s="23"/>
      <c r="I123" s="23"/>
      <c r="J123" s="23"/>
      <c r="K123" s="14"/>
      <c r="L123" s="14"/>
      <c r="M123" s="14"/>
    </row>
    <row r="124">
      <c r="B124" s="14"/>
      <c r="C124" s="14"/>
      <c r="D124" s="14"/>
      <c r="E124" s="14"/>
      <c r="F124" s="14"/>
      <c r="G124" s="14"/>
      <c r="H124" s="23"/>
      <c r="I124" s="23"/>
      <c r="J124" s="23"/>
      <c r="K124" s="14"/>
      <c r="L124" s="14"/>
      <c r="M124" s="14"/>
    </row>
    <row r="125">
      <c r="B125" s="14"/>
      <c r="C125" s="14"/>
      <c r="D125" s="14"/>
      <c r="E125" s="14"/>
      <c r="F125" s="14"/>
      <c r="G125" s="14"/>
      <c r="H125" s="23"/>
      <c r="I125" s="23"/>
      <c r="J125" s="23"/>
      <c r="K125" s="14"/>
      <c r="L125" s="14"/>
      <c r="M125" s="14"/>
    </row>
    <row r="126">
      <c r="B126" s="14"/>
      <c r="C126" s="14"/>
      <c r="D126" s="14"/>
      <c r="E126" s="14"/>
      <c r="F126" s="14"/>
      <c r="G126" s="14"/>
      <c r="H126" s="23"/>
      <c r="I126" s="23"/>
      <c r="J126" s="23"/>
      <c r="K126" s="14"/>
      <c r="L126" s="14"/>
      <c r="M126" s="14"/>
    </row>
    <row r="127">
      <c r="B127" s="14"/>
      <c r="C127" s="14"/>
      <c r="D127" s="14"/>
      <c r="E127" s="14"/>
      <c r="F127" s="14"/>
      <c r="G127" s="14"/>
      <c r="H127" s="23"/>
      <c r="I127" s="23"/>
      <c r="J127" s="23"/>
      <c r="K127" s="14"/>
      <c r="L127" s="14"/>
      <c r="M127" s="14"/>
    </row>
    <row r="128">
      <c r="B128" s="14"/>
      <c r="C128" s="14"/>
      <c r="D128" s="14"/>
      <c r="E128" s="14"/>
      <c r="F128" s="14"/>
      <c r="G128" s="14"/>
      <c r="H128" s="23"/>
      <c r="I128" s="23"/>
      <c r="J128" s="23"/>
      <c r="K128" s="14"/>
      <c r="L128" s="14"/>
      <c r="M128" s="14"/>
    </row>
    <row r="129">
      <c r="B129" s="14"/>
      <c r="C129" s="14"/>
      <c r="D129" s="14"/>
      <c r="E129" s="14"/>
      <c r="F129" s="14"/>
      <c r="G129" s="14"/>
      <c r="H129" s="23"/>
      <c r="I129" s="23"/>
      <c r="J129" s="23"/>
      <c r="K129" s="14"/>
      <c r="L129" s="14"/>
      <c r="M129" s="14"/>
    </row>
    <row r="130">
      <c r="B130" s="14"/>
      <c r="C130" s="14"/>
      <c r="D130" s="14"/>
      <c r="E130" s="14"/>
      <c r="F130" s="14"/>
      <c r="G130" s="14"/>
      <c r="H130" s="23"/>
      <c r="I130" s="23"/>
      <c r="J130" s="23"/>
      <c r="K130" s="14"/>
      <c r="L130" s="14"/>
      <c r="M130" s="14"/>
    </row>
    <row r="131">
      <c r="B131" s="14"/>
      <c r="C131" s="14"/>
      <c r="D131" s="14"/>
      <c r="E131" s="14"/>
      <c r="F131" s="14"/>
      <c r="G131" s="14"/>
      <c r="H131" s="23"/>
      <c r="I131" s="23"/>
      <c r="J131" s="23"/>
      <c r="K131" s="14"/>
      <c r="L131" s="14"/>
      <c r="M131" s="14"/>
    </row>
    <row r="132">
      <c r="B132" s="14"/>
      <c r="C132" s="14"/>
      <c r="D132" s="14"/>
      <c r="E132" s="14"/>
      <c r="F132" s="14"/>
      <c r="G132" s="14"/>
      <c r="H132" s="23"/>
      <c r="I132" s="23"/>
      <c r="J132" s="23"/>
      <c r="K132" s="14"/>
      <c r="L132" s="14"/>
      <c r="M132" s="14"/>
    </row>
    <row r="133">
      <c r="B133" s="14"/>
      <c r="C133" s="14"/>
      <c r="D133" s="14"/>
      <c r="E133" s="14"/>
      <c r="F133" s="14"/>
      <c r="G133" s="14"/>
      <c r="H133" s="23"/>
      <c r="I133" s="23"/>
      <c r="J133" s="23"/>
      <c r="K133" s="14"/>
      <c r="L133" s="14"/>
      <c r="M133" s="14"/>
    </row>
    <row r="134">
      <c r="B134" s="14"/>
      <c r="C134" s="14"/>
      <c r="D134" s="14"/>
      <c r="E134" s="14"/>
      <c r="F134" s="14"/>
      <c r="G134" s="14"/>
      <c r="H134" s="23"/>
      <c r="I134" s="23"/>
      <c r="J134" s="23"/>
      <c r="K134" s="14"/>
      <c r="L134" s="14"/>
      <c r="M134" s="14"/>
    </row>
    <row r="135">
      <c r="B135" s="14"/>
      <c r="C135" s="14"/>
      <c r="D135" s="14"/>
      <c r="E135" s="14"/>
      <c r="F135" s="14"/>
      <c r="G135" s="14"/>
      <c r="H135" s="23"/>
      <c r="I135" s="23"/>
      <c r="J135" s="23"/>
      <c r="K135" s="14"/>
      <c r="L135" s="14"/>
      <c r="M135" s="14"/>
    </row>
    <row r="136">
      <c r="B136" s="14"/>
      <c r="C136" s="14"/>
      <c r="D136" s="14"/>
      <c r="E136" s="14"/>
      <c r="F136" s="14"/>
      <c r="G136" s="14"/>
      <c r="H136" s="23"/>
      <c r="I136" s="23"/>
      <c r="J136" s="23"/>
      <c r="K136" s="14"/>
      <c r="L136" s="14"/>
      <c r="M136" s="14"/>
    </row>
    <row r="137">
      <c r="B137" s="14"/>
      <c r="C137" s="14"/>
      <c r="D137" s="14"/>
      <c r="E137" s="14"/>
      <c r="F137" s="14"/>
      <c r="G137" s="14"/>
      <c r="H137" s="23"/>
      <c r="I137" s="23"/>
      <c r="J137" s="23"/>
      <c r="K137" s="14"/>
      <c r="L137" s="14"/>
      <c r="M137" s="14"/>
    </row>
    <row r="138">
      <c r="B138" s="14"/>
      <c r="C138" s="14"/>
      <c r="D138" s="14"/>
      <c r="E138" s="14"/>
      <c r="F138" s="14"/>
      <c r="G138" s="14"/>
      <c r="H138" s="23"/>
      <c r="I138" s="23"/>
      <c r="J138" s="23"/>
      <c r="K138" s="14"/>
      <c r="L138" s="14"/>
      <c r="M138" s="14"/>
    </row>
    <row r="139">
      <c r="B139" s="14"/>
      <c r="C139" s="14"/>
      <c r="D139" s="14"/>
      <c r="E139" s="14"/>
      <c r="F139" s="14"/>
      <c r="G139" s="14"/>
      <c r="H139" s="23"/>
      <c r="I139" s="23"/>
      <c r="J139" s="23"/>
      <c r="K139" s="14"/>
      <c r="L139" s="14"/>
      <c r="M139" s="14"/>
    </row>
    <row r="140">
      <c r="B140" s="14"/>
      <c r="C140" s="14"/>
      <c r="D140" s="14"/>
      <c r="E140" s="14"/>
      <c r="F140" s="14"/>
      <c r="G140" s="14"/>
      <c r="H140" s="23"/>
      <c r="I140" s="23"/>
      <c r="J140" s="23"/>
      <c r="K140" s="14"/>
      <c r="L140" s="14"/>
      <c r="M140" s="14"/>
    </row>
    <row r="141">
      <c r="B141" s="14"/>
      <c r="C141" s="14"/>
      <c r="D141" s="14"/>
      <c r="E141" s="14"/>
      <c r="F141" s="14"/>
      <c r="G141" s="14"/>
      <c r="H141" s="23"/>
      <c r="I141" s="23"/>
      <c r="J141" s="23"/>
      <c r="K141" s="14"/>
      <c r="L141" s="14"/>
      <c r="M141" s="14"/>
    </row>
    <row r="142">
      <c r="B142" s="14"/>
      <c r="C142" s="14"/>
      <c r="D142" s="14"/>
      <c r="E142" s="14"/>
      <c r="F142" s="14"/>
      <c r="G142" s="14"/>
      <c r="H142" s="23"/>
      <c r="I142" s="23"/>
      <c r="J142" s="23"/>
      <c r="K142" s="14"/>
      <c r="L142" s="14"/>
      <c r="M142" s="14"/>
    </row>
    <row r="143">
      <c r="B143" s="14"/>
      <c r="C143" s="14"/>
      <c r="D143" s="14"/>
      <c r="E143" s="14"/>
      <c r="F143" s="14"/>
      <c r="G143" s="14"/>
      <c r="H143" s="23"/>
      <c r="I143" s="23"/>
      <c r="J143" s="23"/>
      <c r="K143" s="14"/>
      <c r="L143" s="14"/>
      <c r="M143" s="14"/>
    </row>
    <row r="144">
      <c r="B144" s="14"/>
      <c r="C144" s="14"/>
      <c r="D144" s="14"/>
      <c r="E144" s="14"/>
      <c r="F144" s="14"/>
      <c r="G144" s="14"/>
      <c r="H144" s="23"/>
      <c r="I144" s="23"/>
      <c r="J144" s="23"/>
      <c r="K144" s="14"/>
      <c r="L144" s="14"/>
      <c r="M144" s="14"/>
    </row>
    <row r="145">
      <c r="B145" s="14"/>
      <c r="C145" s="14"/>
      <c r="D145" s="14"/>
      <c r="E145" s="14"/>
      <c r="F145" s="14"/>
      <c r="G145" s="14"/>
      <c r="H145" s="23"/>
      <c r="I145" s="23"/>
      <c r="J145" s="23"/>
      <c r="K145" s="14"/>
      <c r="L145" s="14"/>
      <c r="M145" s="14"/>
    </row>
    <row r="146">
      <c r="B146" s="14"/>
      <c r="C146" s="14"/>
      <c r="D146" s="14"/>
      <c r="E146" s="14"/>
      <c r="F146" s="14"/>
      <c r="G146" s="14"/>
      <c r="H146" s="23"/>
      <c r="I146" s="23"/>
      <c r="J146" s="23"/>
      <c r="K146" s="14"/>
      <c r="L146" s="14"/>
      <c r="M146" s="14"/>
    </row>
    <row r="147">
      <c r="B147" s="14"/>
      <c r="C147" s="14"/>
      <c r="D147" s="14"/>
      <c r="E147" s="14"/>
      <c r="F147" s="14"/>
      <c r="G147" s="14"/>
      <c r="H147" s="23"/>
      <c r="I147" s="23"/>
      <c r="J147" s="23"/>
      <c r="K147" s="14"/>
      <c r="L147" s="14"/>
      <c r="M147" s="14"/>
    </row>
    <row r="148">
      <c r="B148" s="14"/>
      <c r="C148" s="14"/>
      <c r="D148" s="14"/>
      <c r="E148" s="14"/>
      <c r="F148" s="14"/>
      <c r="G148" s="14"/>
      <c r="H148" s="23"/>
      <c r="I148" s="23"/>
      <c r="J148" s="23"/>
      <c r="K148" s="14"/>
      <c r="L148" s="14"/>
      <c r="M148" s="14"/>
    </row>
    <row r="149">
      <c r="B149" s="14"/>
      <c r="C149" s="14"/>
      <c r="D149" s="14"/>
      <c r="E149" s="14"/>
      <c r="F149" s="14"/>
      <c r="G149" s="14"/>
      <c r="H149" s="23"/>
      <c r="I149" s="23"/>
      <c r="J149" s="23"/>
      <c r="K149" s="14"/>
      <c r="L149" s="14"/>
      <c r="M149" s="14"/>
    </row>
    <row r="150">
      <c r="B150" s="14"/>
      <c r="C150" s="14"/>
      <c r="D150" s="14"/>
      <c r="E150" s="14"/>
      <c r="F150" s="14"/>
      <c r="G150" s="14"/>
      <c r="H150" s="23"/>
      <c r="I150" s="23"/>
      <c r="J150" s="23"/>
      <c r="K150" s="14"/>
      <c r="L150" s="14"/>
      <c r="M150" s="14"/>
    </row>
    <row r="151">
      <c r="B151" s="14"/>
      <c r="C151" s="14"/>
      <c r="D151" s="14"/>
      <c r="E151" s="14"/>
      <c r="F151" s="14"/>
      <c r="G151" s="14"/>
      <c r="H151" s="23"/>
      <c r="I151" s="23"/>
      <c r="J151" s="23"/>
      <c r="K151" s="14"/>
      <c r="L151" s="14"/>
      <c r="M151" s="14"/>
    </row>
    <row r="152">
      <c r="B152" s="14"/>
      <c r="C152" s="14"/>
      <c r="D152" s="14"/>
      <c r="E152" s="14"/>
      <c r="F152" s="14"/>
      <c r="G152" s="14"/>
      <c r="H152" s="23"/>
      <c r="I152" s="23"/>
      <c r="J152" s="23"/>
      <c r="K152" s="14"/>
      <c r="L152" s="14"/>
      <c r="M152" s="14"/>
    </row>
    <row r="153">
      <c r="B153" s="14"/>
      <c r="C153" s="14"/>
      <c r="D153" s="14"/>
      <c r="E153" s="14"/>
      <c r="F153" s="14"/>
      <c r="G153" s="14"/>
      <c r="H153" s="23"/>
      <c r="I153" s="23"/>
      <c r="J153" s="23"/>
      <c r="K153" s="14"/>
      <c r="L153" s="14"/>
      <c r="M153" s="14"/>
    </row>
    <row r="154">
      <c r="B154" s="14"/>
      <c r="C154" s="14"/>
      <c r="D154" s="14"/>
      <c r="E154" s="14"/>
      <c r="F154" s="14"/>
      <c r="G154" s="14"/>
      <c r="H154" s="23"/>
      <c r="I154" s="23"/>
      <c r="J154" s="23"/>
      <c r="K154" s="14"/>
      <c r="L154" s="14"/>
      <c r="M154" s="14"/>
    </row>
    <row r="155">
      <c r="B155" s="14"/>
      <c r="C155" s="14"/>
      <c r="D155" s="14"/>
      <c r="E155" s="14"/>
      <c r="F155" s="14"/>
      <c r="G155" s="14"/>
      <c r="H155" s="23"/>
      <c r="I155" s="23"/>
      <c r="J155" s="23"/>
      <c r="K155" s="14"/>
      <c r="L155" s="14"/>
      <c r="M155" s="14"/>
    </row>
    <row r="156">
      <c r="B156" s="14"/>
      <c r="C156" s="14"/>
      <c r="D156" s="14"/>
      <c r="E156" s="14"/>
      <c r="F156" s="14"/>
      <c r="G156" s="14"/>
      <c r="H156" s="23"/>
      <c r="I156" s="23"/>
      <c r="J156" s="23"/>
      <c r="K156" s="14"/>
      <c r="L156" s="14"/>
      <c r="M156" s="14"/>
    </row>
    <row r="157">
      <c r="B157" s="14"/>
      <c r="C157" s="14"/>
      <c r="D157" s="14"/>
      <c r="E157" s="14"/>
      <c r="F157" s="14"/>
      <c r="G157" s="14"/>
      <c r="H157" s="23"/>
      <c r="I157" s="23"/>
      <c r="J157" s="23"/>
      <c r="K157" s="14"/>
      <c r="L157" s="14"/>
      <c r="M157" s="14"/>
    </row>
    <row r="158">
      <c r="B158" s="14"/>
      <c r="C158" s="14"/>
      <c r="D158" s="14"/>
      <c r="E158" s="14"/>
      <c r="F158" s="14"/>
      <c r="G158" s="14"/>
      <c r="H158" s="23"/>
      <c r="I158" s="23"/>
      <c r="J158" s="23"/>
      <c r="K158" s="14"/>
      <c r="L158" s="14"/>
      <c r="M158" s="14"/>
    </row>
    <row r="159">
      <c r="B159" s="14"/>
      <c r="C159" s="14"/>
      <c r="D159" s="14"/>
      <c r="E159" s="14"/>
      <c r="F159" s="14"/>
      <c r="G159" s="14"/>
      <c r="H159" s="23"/>
      <c r="I159" s="23"/>
      <c r="J159" s="23"/>
      <c r="K159" s="14"/>
      <c r="L159" s="14"/>
      <c r="M159" s="14"/>
    </row>
    <row r="160">
      <c r="B160" s="14"/>
      <c r="C160" s="14"/>
      <c r="D160" s="14"/>
      <c r="E160" s="14"/>
      <c r="F160" s="14"/>
      <c r="G160" s="14"/>
      <c r="H160" s="23"/>
      <c r="I160" s="23"/>
      <c r="J160" s="23"/>
      <c r="K160" s="14"/>
      <c r="L160" s="14"/>
      <c r="M160" s="14"/>
    </row>
    <row r="161">
      <c r="B161" s="14"/>
      <c r="C161" s="14"/>
      <c r="D161" s="14"/>
      <c r="E161" s="14"/>
      <c r="F161" s="14"/>
      <c r="G161" s="14"/>
      <c r="H161" s="23"/>
      <c r="I161" s="23"/>
      <c r="J161" s="23"/>
      <c r="K161" s="14"/>
      <c r="L161" s="14"/>
      <c r="M161" s="14"/>
    </row>
    <row r="162">
      <c r="B162" s="14"/>
      <c r="C162" s="14"/>
      <c r="D162" s="14"/>
      <c r="E162" s="14"/>
      <c r="F162" s="14"/>
      <c r="G162" s="14"/>
      <c r="H162" s="23"/>
      <c r="I162" s="23"/>
      <c r="J162" s="23"/>
      <c r="K162" s="14"/>
      <c r="L162" s="14"/>
      <c r="M162" s="14"/>
    </row>
    <row r="163">
      <c r="B163" s="14"/>
      <c r="C163" s="14"/>
      <c r="D163" s="14"/>
      <c r="E163" s="14"/>
      <c r="F163" s="14"/>
      <c r="G163" s="14"/>
      <c r="H163" s="23"/>
      <c r="I163" s="23"/>
      <c r="J163" s="23"/>
      <c r="K163" s="14"/>
      <c r="L163" s="14"/>
      <c r="M163" s="14"/>
    </row>
    <row r="164">
      <c r="B164" s="14"/>
      <c r="C164" s="14"/>
      <c r="D164" s="14"/>
      <c r="E164" s="14"/>
      <c r="F164" s="14"/>
      <c r="G164" s="14"/>
      <c r="H164" s="23"/>
      <c r="I164" s="23"/>
      <c r="J164" s="23"/>
      <c r="K164" s="14"/>
      <c r="L164" s="14"/>
      <c r="M164" s="14"/>
    </row>
    <row r="165">
      <c r="B165" s="14"/>
      <c r="C165" s="14"/>
      <c r="D165" s="14"/>
      <c r="E165" s="14"/>
      <c r="F165" s="14"/>
      <c r="G165" s="14"/>
      <c r="H165" s="23"/>
      <c r="I165" s="23"/>
      <c r="J165" s="23"/>
      <c r="K165" s="14"/>
      <c r="L165" s="14"/>
      <c r="M165" s="14"/>
    </row>
    <row r="166">
      <c r="B166" s="14"/>
      <c r="C166" s="14"/>
      <c r="D166" s="14"/>
      <c r="E166" s="14"/>
      <c r="F166" s="14"/>
      <c r="G166" s="14"/>
      <c r="H166" s="23"/>
      <c r="I166" s="23"/>
      <c r="J166" s="23"/>
      <c r="K166" s="14"/>
      <c r="L166" s="14"/>
      <c r="M166" s="14"/>
    </row>
    <row r="167">
      <c r="B167" s="14"/>
      <c r="C167" s="14"/>
      <c r="D167" s="14"/>
      <c r="E167" s="14"/>
      <c r="F167" s="14"/>
      <c r="G167" s="14"/>
      <c r="H167" s="23"/>
      <c r="I167" s="23"/>
      <c r="J167" s="23"/>
      <c r="K167" s="14"/>
      <c r="L167" s="14"/>
      <c r="M167" s="14"/>
    </row>
    <row r="168">
      <c r="B168" s="14"/>
      <c r="C168" s="14"/>
      <c r="D168" s="14"/>
      <c r="E168" s="14"/>
      <c r="F168" s="14"/>
      <c r="G168" s="14"/>
      <c r="H168" s="23"/>
      <c r="I168" s="23"/>
      <c r="J168" s="23"/>
      <c r="K168" s="14"/>
      <c r="L168" s="14"/>
      <c r="M168" s="14"/>
    </row>
    <row r="169">
      <c r="B169" s="14"/>
      <c r="C169" s="14"/>
      <c r="D169" s="14"/>
      <c r="E169" s="14"/>
      <c r="F169" s="14"/>
      <c r="G169" s="14"/>
      <c r="H169" s="23"/>
      <c r="I169" s="23"/>
      <c r="J169" s="23"/>
      <c r="K169" s="14"/>
      <c r="L169" s="14"/>
      <c r="M169" s="14"/>
    </row>
    <row r="170">
      <c r="B170" s="14"/>
      <c r="C170" s="14"/>
      <c r="D170" s="14"/>
      <c r="E170" s="14"/>
      <c r="F170" s="14"/>
      <c r="G170" s="14"/>
      <c r="H170" s="23"/>
      <c r="I170" s="23"/>
      <c r="J170" s="23"/>
      <c r="K170" s="14"/>
      <c r="L170" s="14"/>
      <c r="M170" s="14"/>
    </row>
    <row r="171">
      <c r="B171" s="14"/>
      <c r="C171" s="14"/>
      <c r="D171" s="14"/>
      <c r="E171" s="14"/>
      <c r="F171" s="14"/>
      <c r="G171" s="14"/>
      <c r="H171" s="23"/>
      <c r="I171" s="23"/>
      <c r="J171" s="23"/>
      <c r="K171" s="14"/>
      <c r="L171" s="14"/>
      <c r="M171" s="14"/>
    </row>
    <row r="172">
      <c r="B172" s="14"/>
      <c r="C172" s="14"/>
      <c r="D172" s="14"/>
      <c r="E172" s="14"/>
      <c r="F172" s="14"/>
      <c r="G172" s="14"/>
      <c r="H172" s="23"/>
      <c r="I172" s="23"/>
      <c r="J172" s="23"/>
      <c r="K172" s="14"/>
      <c r="L172" s="14"/>
      <c r="M172" s="14"/>
    </row>
    <row r="173">
      <c r="B173" s="14"/>
      <c r="C173" s="14"/>
      <c r="D173" s="14"/>
      <c r="E173" s="14"/>
      <c r="F173" s="14"/>
      <c r="G173" s="14"/>
      <c r="H173" s="23"/>
      <c r="I173" s="23"/>
      <c r="J173" s="23"/>
      <c r="K173" s="14"/>
      <c r="L173" s="14"/>
      <c r="M173" s="14"/>
    </row>
    <row r="174">
      <c r="B174" s="14"/>
      <c r="C174" s="14"/>
      <c r="D174" s="14"/>
      <c r="E174" s="14"/>
      <c r="F174" s="14"/>
      <c r="G174" s="14"/>
      <c r="H174" s="23"/>
      <c r="I174" s="23"/>
      <c r="J174" s="23"/>
      <c r="K174" s="14"/>
      <c r="L174" s="14"/>
      <c r="M174" s="14"/>
    </row>
    <row r="175">
      <c r="B175" s="14"/>
      <c r="C175" s="14"/>
      <c r="D175" s="14"/>
      <c r="E175" s="14"/>
      <c r="F175" s="14"/>
      <c r="G175" s="14"/>
      <c r="H175" s="23"/>
      <c r="I175" s="23"/>
      <c r="J175" s="23"/>
      <c r="K175" s="14"/>
      <c r="L175" s="14"/>
      <c r="M175" s="14"/>
    </row>
    <row r="176">
      <c r="B176" s="14"/>
      <c r="C176" s="14"/>
      <c r="D176" s="14"/>
      <c r="E176" s="14"/>
      <c r="F176" s="14"/>
      <c r="G176" s="14"/>
      <c r="H176" s="23"/>
      <c r="I176" s="23"/>
      <c r="J176" s="23"/>
      <c r="K176" s="14"/>
      <c r="L176" s="14"/>
      <c r="M176" s="14"/>
    </row>
    <row r="177">
      <c r="B177" s="14"/>
      <c r="C177" s="14"/>
      <c r="D177" s="14"/>
      <c r="E177" s="14"/>
      <c r="F177" s="14"/>
      <c r="G177" s="14"/>
      <c r="H177" s="23"/>
      <c r="I177" s="23"/>
      <c r="J177" s="23"/>
      <c r="K177" s="14"/>
      <c r="L177" s="14"/>
      <c r="M177" s="14"/>
    </row>
    <row r="178">
      <c r="B178" s="14"/>
      <c r="C178" s="14"/>
      <c r="D178" s="14"/>
      <c r="E178" s="14"/>
      <c r="F178" s="14"/>
      <c r="G178" s="14"/>
      <c r="H178" s="23"/>
      <c r="I178" s="23"/>
      <c r="J178" s="23"/>
      <c r="K178" s="14"/>
      <c r="L178" s="14"/>
      <c r="M178" s="14"/>
    </row>
    <row r="179">
      <c r="B179" s="14"/>
      <c r="C179" s="14"/>
      <c r="D179" s="14"/>
      <c r="E179" s="14"/>
      <c r="F179" s="14"/>
      <c r="G179" s="14"/>
      <c r="H179" s="23"/>
      <c r="I179" s="23"/>
      <c r="J179" s="23"/>
      <c r="K179" s="14"/>
      <c r="L179" s="14"/>
      <c r="M179" s="14"/>
    </row>
  </sheetData>
  <mergeCells>
    <mergeCell ref="N1:O1"/>
  </mergeCells>
  <drawing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9"/>
  </cols>
  <sheetData>
    <row r="1">
      <c r="A1" s="36" t="str">
        <v>手调鱼种string</v>
      </c>
      <c r="B1" s="36" t="str">
        <v>鱼种string</v>
      </c>
      <c r="C1" s="36" t="str">
        <v>鱼种类</v>
      </c>
      <c r="D1" s="37" t="str">
        <v>STRING</v>
      </c>
      <c r="E1" s="36" t="str">
        <v>重量参数a</v>
      </c>
      <c r="F1" s="36" t="str">
        <v>重量参数b</v>
      </c>
    </row>
    <row r="2">
      <c r="A2" s="31" t="str">
        <v>Redear_Sunfish</v>
      </c>
      <c r="B2" s="31">
        <f>SUBSTITUTE(C2, " ", "_")</f>
      </c>
      <c r="C2" s="31" t="str">
        <v>Redear Sunfish</v>
      </c>
      <c r="D2" s="31" t="str">
        <v>小冠太阳鱼</v>
      </c>
      <c r="E2" s="32">
        <v>0.0124</v>
      </c>
      <c r="F2" s="32">
        <v>3.11</v>
      </c>
    </row>
    <row r="3">
      <c r="A3" s="31" t="str">
        <v>Buffalofish</v>
      </c>
      <c r="B3" s="31">
        <f>SUBSTITUTE(C3, " ", "_")</f>
      </c>
      <c r="C3" s="31" t="str">
        <v>Buffalo</v>
      </c>
      <c r="D3" s="31" t="str">
        <v>水牛鱼</v>
      </c>
      <c r="E3" s="32">
        <v>0.0128</v>
      </c>
      <c r="F3" s="32">
        <v>3.05</v>
      </c>
    </row>
    <row r="4">
      <c r="A4" s="31" t="str">
        <v>Bowfin</v>
      </c>
      <c r="B4" s="31">
        <f>SUBSTITUTE(C4, " ", "_")</f>
      </c>
      <c r="C4" s="31" t="str">
        <v>Bowfin</v>
      </c>
      <c r="D4" s="31" t="str">
        <v>弓鳍鱼</v>
      </c>
      <c r="E4" s="32">
        <v>0.0061</v>
      </c>
      <c r="F4" s="32">
        <v>3.28</v>
      </c>
    </row>
    <row r="5">
      <c r="A5" s="31" t="str">
        <v>Yellow_Perch</v>
      </c>
      <c r="B5" s="31">
        <f>SUBSTITUTE(C5, " ", "_")</f>
      </c>
      <c r="C5" s="31" t="str">
        <v>Yellow Perch</v>
      </c>
      <c r="D5" s="31" t="str">
        <v>黄鲈</v>
      </c>
      <c r="E5" s="32">
        <v>0.0079</v>
      </c>
      <c r="F5" s="32">
        <v>3.24</v>
      </c>
    </row>
    <row r="6">
      <c r="A6" s="31" t="str">
        <v>Channel_Catfish</v>
      </c>
      <c r="B6" s="31">
        <f>SUBSTITUTE(C6, " ", "_")</f>
      </c>
      <c r="C6" s="31" t="str">
        <v>Channel Catfish</v>
      </c>
      <c r="D6" s="31" t="str">
        <v>斑点叉尾鮰</v>
      </c>
      <c r="E6" s="32">
        <v>0.0081</v>
      </c>
      <c r="F6" s="32">
        <v>3.11</v>
      </c>
    </row>
    <row r="7">
      <c r="A7" s="31" t="str">
        <v>Muskellunge</v>
      </c>
      <c r="B7" s="31">
        <f>SUBSTITUTE(C7, " ", "_")</f>
      </c>
      <c r="C7" s="31" t="str">
        <v>Muskellunge</v>
      </c>
      <c r="D7" s="31" t="str">
        <v>北美狗鱼</v>
      </c>
      <c r="E7" s="32">
        <v>0.0056</v>
      </c>
      <c r="F7" s="32">
        <v>3.29</v>
      </c>
    </row>
    <row r="8">
      <c r="A8" s="31" t="str">
        <v>Alewife</v>
      </c>
      <c r="B8" s="31">
        <f>SUBSTITUTE(C8, " ", "_")</f>
      </c>
      <c r="C8" s="35" t="str">
        <v>Alewife</v>
      </c>
      <c r="D8" s="31" t="str">
        <v>灰西鲱</v>
      </c>
      <c r="E8" s="32">
        <v>0.0054</v>
      </c>
      <c r="F8" s="32">
        <v>3.14</v>
      </c>
    </row>
    <row r="9">
      <c r="A9" s="31" t="str">
        <v>Striped_Bass</v>
      </c>
      <c r="B9" s="31">
        <f>SUBSTITUTE(C9, " ", "_")</f>
      </c>
      <c r="C9" s="31" t="str">
        <v>Striped Bass</v>
      </c>
      <c r="D9" s="31" t="str">
        <v>美洲条纹狼鲈</v>
      </c>
      <c r="E9" s="32">
        <v>0.0077</v>
      </c>
      <c r="F9" s="32">
        <v>3.28</v>
      </c>
    </row>
    <row r="10">
      <c r="A10" s="31" t="str">
        <v>Blacktail_Shiner</v>
      </c>
      <c r="B10" s="31">
        <f>SUBSTITUTE(C10, " ", "_")</f>
      </c>
      <c r="C10" s="31" t="str">
        <v>Blacktail Shiner</v>
      </c>
      <c r="D10" s="31" t="str">
        <v>黑尾沙丁鱼</v>
      </c>
      <c r="E10" s="32">
        <v>0.0072</v>
      </c>
      <c r="F10" s="32">
        <v>3.2</v>
      </c>
    </row>
    <row r="11">
      <c r="A11" s="31" t="str">
        <v>Brook_Trout</v>
      </c>
      <c r="B11" s="31">
        <f>SUBSTITUTE(C11, " ", "_")</f>
      </c>
      <c r="C11" s="31" t="str">
        <v>Brook Trout</v>
      </c>
      <c r="D11" s="31" t="str">
        <v>美洲红点鲑</v>
      </c>
      <c r="E11" s="32">
        <v>0.0101</v>
      </c>
      <c r="F11" s="32">
        <v>3.01</v>
      </c>
    </row>
    <row r="12">
      <c r="A12" s="31" t="str">
        <v>Tench</v>
      </c>
      <c r="B12" s="31">
        <f>SUBSTITUTE(C12, " ", "_")</f>
      </c>
      <c r="C12" s="31" t="str">
        <v>Tench</v>
      </c>
      <c r="D12" s="31" t="str">
        <v>丁鱥</v>
      </c>
      <c r="E12" s="32">
        <v>0.0123</v>
      </c>
      <c r="F12" s="32">
        <v>3</v>
      </c>
    </row>
    <row r="13">
      <c r="A13" s="31" t="str">
        <v>Freshwater_Drum</v>
      </c>
      <c r="B13" s="31">
        <f>SUBSTITUTE(C13, " ", "_")</f>
      </c>
      <c r="C13" s="31" t="str">
        <v>Freshwater Drum</v>
      </c>
      <c r="D13" s="31" t="str">
        <v>淡水石首鱼</v>
      </c>
      <c r="E13" s="32">
        <v>0.0085</v>
      </c>
      <c r="F13" s="32">
        <v>3.12</v>
      </c>
    </row>
    <row r="14">
      <c r="A14" s="31" t="str">
        <v>Largemouth_Bass</v>
      </c>
      <c r="B14" s="31">
        <f>SUBSTITUTE(C14, " ", "_")</f>
      </c>
      <c r="C14" s="33" t="str">
        <v>Largemouth Bass</v>
      </c>
      <c r="D14" s="33" t="str">
        <v>大口黑鲈</v>
      </c>
      <c r="E14" s="32">
        <v>0.0054</v>
      </c>
      <c r="F14" s="32">
        <v>3.23</v>
      </c>
    </row>
    <row r="15">
      <c r="A15" s="31" t="str">
        <v>Spotted_Bass</v>
      </c>
      <c r="B15" s="31">
        <f>SUBSTITUTE(C15, " ", "_")</f>
      </c>
      <c r="C15" s="33" t="str">
        <v>Spotted Bass</v>
      </c>
      <c r="D15" s="33" t="str">
        <v>斑点黑鲈</v>
      </c>
      <c r="E15" s="32">
        <v>0.006</v>
      </c>
      <c r="F15" s="32">
        <v>3.22</v>
      </c>
    </row>
    <row r="16">
      <c r="A16" s="31" t="str">
        <v>White_Crappie</v>
      </c>
      <c r="B16" s="31">
        <f>SUBSTITUTE(C16, " ", "_")</f>
      </c>
      <c r="C16" s="33" t="str">
        <v>White Crappie</v>
      </c>
      <c r="D16" s="33" t="str">
        <v>白斑刺盖太阳鱼</v>
      </c>
      <c r="E16" s="32">
        <v>0.013</v>
      </c>
      <c r="F16" s="32">
        <v>2.96</v>
      </c>
    </row>
    <row r="17">
      <c r="A17" s="31" t="str">
        <v>Rock_Bass</v>
      </c>
      <c r="B17" s="31">
        <f>SUBSTITUTE(C17, " ", "_")</f>
      </c>
      <c r="C17" s="33" t="str">
        <v>Rock Bass</v>
      </c>
      <c r="D17" s="33" t="str">
        <v>岩钝鲈</v>
      </c>
      <c r="E17" s="32">
        <v>0.0125</v>
      </c>
      <c r="F17" s="32">
        <v>3</v>
      </c>
    </row>
    <row r="18">
      <c r="A18" s="31" t="str">
        <v>Smallmouth_Bass</v>
      </c>
      <c r="B18" s="31">
        <f>SUBSTITUTE(C18, " ", "_")</f>
      </c>
      <c r="C18" s="34" t="str">
        <v>Smallmouth Bass</v>
      </c>
      <c r="D18" s="34" t="str">
        <v>小口黑鲈</v>
      </c>
      <c r="E18" s="32">
        <v>0.0052</v>
      </c>
      <c r="F18" s="32">
        <v>3.23</v>
      </c>
    </row>
    <row r="19">
      <c r="A19" s="31" t="str">
        <v>Black_Crappie</v>
      </c>
      <c r="B19" s="31">
        <f>SUBSTITUTE(C19, " ", "_")</f>
      </c>
      <c r="C19" s="34" t="str">
        <v>Black Crappie</v>
      </c>
      <c r="D19" s="34" t="str">
        <v>黑斑刺盖太阳鱼</v>
      </c>
      <c r="E19" s="32">
        <v>0.0096</v>
      </c>
      <c r="F19" s="32">
        <v>3.1</v>
      </c>
    </row>
    <row r="20">
      <c r="A20" s="31" t="str">
        <v>Pumpkinseed_Sunfish</v>
      </c>
      <c r="B20" s="31">
        <f>SUBSTITUTE(C20, " ", "_")</f>
      </c>
      <c r="C20" s="33" t="str">
        <v>Pumpkinseed Sunfish</v>
      </c>
      <c r="D20" s="33" t="str">
        <v>驼背太阳鱼</v>
      </c>
      <c r="E20" s="32">
        <v>0.0135</v>
      </c>
      <c r="F20" s="32">
        <v>2.94</v>
      </c>
    </row>
    <row r="21">
      <c r="A21" s="31" t="str">
        <v>Green_Sunfish</v>
      </c>
      <c r="B21" s="31">
        <f>SUBSTITUTE(C21, " ", "_")</f>
      </c>
      <c r="C21" s="33" t="str">
        <v>Green Sunfish</v>
      </c>
      <c r="D21" s="33" t="str">
        <v>绿太阳鱼</v>
      </c>
      <c r="E21" s="32">
        <v>0.012</v>
      </c>
      <c r="F21" s="32">
        <v>3</v>
      </c>
    </row>
    <row r="22">
      <c r="A22" s="31" t="str">
        <v>Redspotted_Sunfish</v>
      </c>
      <c r="B22" s="31">
        <f>SUBSTITUTE(C22, " ", "_")</f>
      </c>
      <c r="C22" s="33" t="str">
        <v>Redspotted Sunfish</v>
      </c>
      <c r="D22" s="33" t="str">
        <v>红斑太阳鱼</v>
      </c>
      <c r="E22" s="32">
        <v>0.0118</v>
      </c>
      <c r="F22" s="32">
        <v>3.02</v>
      </c>
    </row>
    <row r="23">
      <c r="A23" s="31" t="str">
        <v>Chain_Pickerel</v>
      </c>
      <c r="B23" s="31">
        <f>SUBSTITUTE(C23, " ", "_")</f>
      </c>
      <c r="C23" s="31" t="str">
        <v>Chain Pickerel</v>
      </c>
      <c r="D23" s="31" t="str">
        <v>链纹狗鱼</v>
      </c>
      <c r="E23" s="32">
        <v>0.0057</v>
      </c>
      <c r="F23" s="32">
        <v>3.27</v>
      </c>
    </row>
    <row r="24">
      <c r="A24" s="31" t="str">
        <v>Sauger</v>
      </c>
      <c r="B24" s="31">
        <f>SUBSTITUTE(C24, " ", "_")</f>
      </c>
      <c r="C24" s="31" t="str">
        <v>Sauger</v>
      </c>
      <c r="D24" s="31" t="str">
        <v>加拿大梭鲈</v>
      </c>
      <c r="E24" s="32">
        <v>0.0048</v>
      </c>
      <c r="F24" s="32">
        <v>3.32</v>
      </c>
    </row>
    <row r="25">
      <c r="A25" s="31" t="str">
        <v>Walleye</v>
      </c>
      <c r="B25" s="31">
        <f>SUBSTITUTE(C25, " ", "_")</f>
      </c>
      <c r="C25" s="31" t="str">
        <v>Walleye</v>
      </c>
      <c r="D25" s="31" t="str">
        <v>玻璃梭鲈</v>
      </c>
      <c r="E25" s="32">
        <v>0.0051</v>
      </c>
      <c r="F25" s="32">
        <v>3.27</v>
      </c>
    </row>
    <row r="26">
      <c r="A26" s="31" t="str">
        <v>Rainbow_Trout</v>
      </c>
      <c r="B26" s="31">
        <f>SUBSTITUTE(C26, " ", "_")</f>
      </c>
      <c r="C26" s="31" t="str">
        <v>Rainbow Trout</v>
      </c>
      <c r="D26" s="31" t="str">
        <v>虹鳟</v>
      </c>
      <c r="E26" s="32">
        <v>0.01</v>
      </c>
      <c r="F26" s="32">
        <v>3</v>
      </c>
    </row>
    <row r="27">
      <c r="A27" s="31" t="str">
        <v>Golden_Trout</v>
      </c>
      <c r="B27" s="31">
        <f>SUBSTITUTE(C27, " ", "_")</f>
      </c>
      <c r="C27" s="31" t="str">
        <v>Golden Trout</v>
      </c>
      <c r="D27" s="31" t="str">
        <v>金鳟</v>
      </c>
      <c r="E27" s="32">
        <v>0.0098</v>
      </c>
      <c r="F27" s="32">
        <v>3.02</v>
      </c>
    </row>
    <row r="28">
      <c r="A28" s="31" t="str">
        <v>Bluegill_Sunfish</v>
      </c>
      <c r="B28" s="31">
        <f>SUBSTITUTE(C28, " ", "_")</f>
      </c>
      <c r="C28" s="35" t="str">
        <v>Bluegill Sunfish</v>
      </c>
      <c r="D28" s="31" t="str">
        <v>蓝鳃太阳鱼</v>
      </c>
      <c r="E28" s="32">
        <v>0.0102</v>
      </c>
      <c r="F28" s="32">
        <v>3.16</v>
      </c>
    </row>
    <row r="29">
      <c r="A29" s="31" t="str">
        <v>American_Eel</v>
      </c>
      <c r="B29" s="31">
        <f>SUBSTITUTE(C29, " ", "_")</f>
      </c>
      <c r="C29" s="31" t="str">
        <v>American Eel</v>
      </c>
      <c r="D29" s="31" t="str">
        <v>美洲鳗鲡</v>
      </c>
      <c r="E29" s="32">
        <v>0.0009</v>
      </c>
      <c r="F29" s="32">
        <v>3.49</v>
      </c>
    </row>
    <row r="30">
      <c r="A30" s="31" t="str">
        <v>Bream</v>
      </c>
      <c r="B30" s="31">
        <f>SUBSTITUTE(C30, " ", "_")</f>
      </c>
      <c r="C30" s="31" t="str">
        <v>Bream</v>
      </c>
      <c r="D30" s="31" t="str">
        <v>美鳊</v>
      </c>
      <c r="E30" s="32">
        <v>0.0128</v>
      </c>
      <c r="F30" s="32">
        <v>3.11</v>
      </c>
    </row>
    <row r="31">
      <c r="A31" s="31" t="str">
        <v>Golden_Bream</v>
      </c>
      <c r="B31" s="31">
        <f>SUBSTITUTE(C31, " ", "_")</f>
      </c>
      <c r="C31" s="31" t="str">
        <v>Golden Bream</v>
      </c>
      <c r="D31" s="31" t="str">
        <v>金体美鳊</v>
      </c>
      <c r="E31" s="32">
        <v>0.0132</v>
      </c>
      <c r="F31" s="32">
        <v>3.09</v>
      </c>
    </row>
    <row r="32">
      <c r="A32" s="31" t="str">
        <v>Longback_Dace</v>
      </c>
      <c r="B32" s="31">
        <f>SUBSTITUTE(C32, " ", "_")</f>
      </c>
      <c r="C32" s="31" t="str">
        <v>Longback Dace</v>
      </c>
      <c r="D32" s="31" t="str">
        <v>长背亚口鱼</v>
      </c>
      <c r="E32" s="32">
        <v>0.008</v>
      </c>
      <c r="F32" s="32">
        <v>3.2</v>
      </c>
    </row>
    <row r="33">
      <c r="A33" s="31" t="str">
        <v>White_Channel_Catfish</v>
      </c>
      <c r="B33" s="31">
        <f>SUBSTITUTE(C33, " ", "_")</f>
      </c>
      <c r="C33" s="31" t="str">
        <v>White Channel Catfish</v>
      </c>
      <c r="D33" s="31" t="str">
        <v>白化叉尾鮰</v>
      </c>
      <c r="E33" s="32">
        <v>0.0081</v>
      </c>
      <c r="F33" s="32">
        <v>3.11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