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13_ncr:20001_{E699F963-A19E-4485-B86A-DDEAEEED9C8B}" xr6:coauthVersionLast="47" xr6:coauthVersionMax="47" xr10:uidLastSave="{00000000-0000-0000-0000-000000000000}"/>
  <bookViews>
    <workbookView xWindow="5640" yWindow="1545" windowWidth="41685" windowHeight="18390" activeTab="4" xr2:uid="{00000000-000D-0000-FFFF-FFFF00000000}"/>
  </bookViews>
  <sheets>
    <sheet name="鱼单价工具" sheetId="7" r:id="rId1"/>
    <sheet name="鱼种重量参数" sheetId="8" r:id="rId2"/>
    <sheet name="饵长-鱼长工具" sheetId="9" r:id="rId3"/>
    <sheet name="数据透视表" sheetId="10" r:id="rId4"/>
    <sheet name="钓场鱼品质列表" sheetId="11" r:id="rId5"/>
  </sheets>
  <externalReferences>
    <externalReference r:id="rId6"/>
  </externalReferences>
  <calcPr calcId="191029"/>
  <pivotCaches>
    <pivotCache cacheId="14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7" l="1"/>
  <c r="V5" i="7"/>
  <c r="V6" i="7"/>
  <c r="V7" i="7"/>
  <c r="V8" i="7"/>
  <c r="V9" i="7"/>
  <c r="V10" i="7"/>
  <c r="V11" i="7"/>
  <c r="V12" i="7"/>
  <c r="V13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4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F39" i="9"/>
  <c r="E39" i="9"/>
  <c r="D39" i="9"/>
  <c r="C39" i="9"/>
  <c r="F38" i="9"/>
  <c r="E38" i="9"/>
  <c r="D38" i="9"/>
  <c r="C38" i="9"/>
  <c r="F37" i="9"/>
  <c r="E37" i="9"/>
  <c r="D37" i="9"/>
  <c r="C37" i="9"/>
  <c r="F36" i="9"/>
  <c r="E36" i="9"/>
  <c r="D36" i="9"/>
  <c r="C36" i="9"/>
  <c r="F35" i="9"/>
  <c r="E35" i="9"/>
  <c r="D35" i="9"/>
  <c r="C35" i="9"/>
  <c r="F34" i="9"/>
  <c r="E34" i="9"/>
  <c r="D34" i="9"/>
  <c r="C34" i="9"/>
  <c r="F33" i="9"/>
  <c r="E33" i="9"/>
  <c r="D33" i="9"/>
  <c r="C33" i="9"/>
  <c r="F32" i="9"/>
  <c r="E32" i="9"/>
  <c r="D32" i="9"/>
  <c r="C32" i="9"/>
  <c r="F31" i="9"/>
  <c r="E31" i="9"/>
  <c r="D31" i="9"/>
  <c r="C31" i="9"/>
  <c r="F30" i="9"/>
  <c r="E30" i="9"/>
  <c r="D30" i="9"/>
  <c r="C30" i="9"/>
  <c r="F29" i="9"/>
  <c r="E29" i="9"/>
  <c r="D29" i="9"/>
  <c r="C29" i="9"/>
  <c r="F28" i="9"/>
  <c r="E28" i="9"/>
  <c r="D28" i="9"/>
  <c r="C28" i="9"/>
  <c r="F27" i="9"/>
  <c r="E27" i="9"/>
  <c r="D27" i="9"/>
  <c r="C27" i="9"/>
  <c r="F26" i="9"/>
  <c r="E26" i="9"/>
  <c r="D26" i="9"/>
  <c r="C26" i="9"/>
  <c r="F25" i="9"/>
  <c r="E25" i="9"/>
  <c r="D25" i="9"/>
  <c r="C25" i="9"/>
  <c r="F24" i="9"/>
  <c r="E24" i="9"/>
  <c r="D24" i="9"/>
  <c r="C24" i="9"/>
  <c r="F23" i="9"/>
  <c r="E23" i="9"/>
  <c r="D23" i="9"/>
  <c r="C23" i="9"/>
  <c r="F22" i="9"/>
  <c r="E22" i="9"/>
  <c r="D22" i="9"/>
  <c r="C22" i="9"/>
  <c r="F21" i="9"/>
  <c r="E21" i="9"/>
  <c r="D21" i="9"/>
  <c r="C21" i="9"/>
  <c r="F20" i="9"/>
  <c r="E20" i="9"/>
  <c r="D20" i="9"/>
  <c r="C20" i="9"/>
  <c r="F19" i="9"/>
  <c r="E19" i="9"/>
  <c r="D19" i="9"/>
  <c r="C19" i="9"/>
  <c r="F18" i="9"/>
  <c r="E18" i="9"/>
  <c r="D18" i="9"/>
  <c r="C18" i="9"/>
  <c r="F17" i="9"/>
  <c r="E17" i="9"/>
  <c r="D17" i="9"/>
  <c r="C17" i="9"/>
  <c r="F16" i="9"/>
  <c r="E16" i="9"/>
  <c r="D16" i="9"/>
  <c r="C16" i="9"/>
  <c r="F15" i="9"/>
  <c r="E15" i="9"/>
  <c r="D15" i="9"/>
  <c r="C15" i="9"/>
  <c r="F14" i="9"/>
  <c r="E14" i="9"/>
  <c r="D14" i="9"/>
  <c r="C14" i="9"/>
  <c r="F13" i="9"/>
  <c r="E13" i="9"/>
  <c r="D13" i="9"/>
  <c r="C13" i="9"/>
  <c r="F12" i="9"/>
  <c r="E12" i="9"/>
  <c r="D12" i="9"/>
  <c r="C12" i="9"/>
  <c r="F11" i="9"/>
  <c r="E11" i="9"/>
  <c r="D11" i="9"/>
  <c r="C11" i="9"/>
  <c r="F10" i="9"/>
  <c r="E10" i="9"/>
  <c r="D10" i="9"/>
  <c r="C10" i="9"/>
  <c r="F9" i="9"/>
  <c r="E9" i="9"/>
  <c r="D9" i="9"/>
  <c r="C9" i="9"/>
  <c r="F8" i="9"/>
  <c r="E8" i="9"/>
  <c r="D8" i="9"/>
  <c r="C8" i="9"/>
  <c r="F7" i="9"/>
  <c r="E7" i="9"/>
  <c r="D7" i="9"/>
  <c r="C7" i="9"/>
  <c r="F6" i="9"/>
  <c r="E6" i="9"/>
  <c r="D6" i="9"/>
  <c r="C6" i="9"/>
  <c r="F5" i="9"/>
  <c r="E5" i="9"/>
  <c r="D5" i="9"/>
  <c r="C5" i="9"/>
  <c r="F4" i="9"/>
  <c r="E4" i="9"/>
  <c r="D4" i="9"/>
  <c r="C4" i="9"/>
  <c r="B40" i="8"/>
  <c r="B39" i="8"/>
  <c r="B38" i="8"/>
  <c r="B37" i="8"/>
  <c r="B36" i="8"/>
  <c r="B35" i="8"/>
  <c r="B34" i="8"/>
  <c r="B33" i="8"/>
  <c r="M78" i="7"/>
  <c r="L78" i="7"/>
  <c r="K78" i="7"/>
  <c r="P78" i="7" s="1"/>
  <c r="J78" i="7"/>
  <c r="I78" i="7"/>
  <c r="C78" i="7"/>
  <c r="B78" i="7" s="1"/>
  <c r="M77" i="7"/>
  <c r="L77" i="7"/>
  <c r="K77" i="7"/>
  <c r="P77" i="7" s="1"/>
  <c r="J77" i="7"/>
  <c r="I77" i="7"/>
  <c r="C77" i="7"/>
  <c r="B77" i="7" s="1"/>
  <c r="M76" i="7"/>
  <c r="L76" i="7"/>
  <c r="K76" i="7"/>
  <c r="P76" i="7" s="1"/>
  <c r="J76" i="7"/>
  <c r="I76" i="7"/>
  <c r="C76" i="7"/>
  <c r="B76" i="7" s="1"/>
  <c r="M75" i="7"/>
  <c r="L75" i="7"/>
  <c r="K75" i="7"/>
  <c r="P75" i="7" s="1"/>
  <c r="J75" i="7"/>
  <c r="I75" i="7"/>
  <c r="C75" i="7"/>
  <c r="B75" i="7" s="1"/>
  <c r="M74" i="7"/>
  <c r="L74" i="7"/>
  <c r="K74" i="7"/>
  <c r="P74" i="7" s="1"/>
  <c r="J74" i="7"/>
  <c r="I74" i="7"/>
  <c r="C74" i="7"/>
  <c r="B74" i="7" s="1"/>
  <c r="M73" i="7"/>
  <c r="L73" i="7"/>
  <c r="K73" i="7"/>
  <c r="P73" i="7" s="1"/>
  <c r="J73" i="7"/>
  <c r="I73" i="7"/>
  <c r="C73" i="7"/>
  <c r="B73" i="7" s="1"/>
  <c r="M72" i="7"/>
  <c r="L72" i="7"/>
  <c r="K72" i="7"/>
  <c r="P72" i="7" s="1"/>
  <c r="J72" i="7"/>
  <c r="I72" i="7"/>
  <c r="C72" i="7"/>
  <c r="B72" i="7" s="1"/>
  <c r="M71" i="7"/>
  <c r="L71" i="7"/>
  <c r="K71" i="7"/>
  <c r="P71" i="7" s="1"/>
  <c r="J71" i="7"/>
  <c r="I71" i="7"/>
  <c r="C71" i="7"/>
  <c r="B71" i="7" s="1"/>
  <c r="M70" i="7"/>
  <c r="L70" i="7"/>
  <c r="K70" i="7"/>
  <c r="P70" i="7" s="1"/>
  <c r="J70" i="7"/>
  <c r="I70" i="7"/>
  <c r="C70" i="7"/>
  <c r="B70" i="7" s="1"/>
  <c r="M69" i="7"/>
  <c r="L69" i="7"/>
  <c r="K69" i="7"/>
  <c r="P69" i="7" s="1"/>
  <c r="J69" i="7"/>
  <c r="I69" i="7"/>
  <c r="C69" i="7"/>
  <c r="B69" i="7" s="1"/>
  <c r="M68" i="7"/>
  <c r="L68" i="7"/>
  <c r="K68" i="7"/>
  <c r="P68" i="7" s="1"/>
  <c r="J68" i="7"/>
  <c r="I68" i="7"/>
  <c r="C68" i="7"/>
  <c r="B68" i="7" s="1"/>
  <c r="M67" i="7"/>
  <c r="L67" i="7"/>
  <c r="K67" i="7"/>
  <c r="P67" i="7" s="1"/>
  <c r="J67" i="7"/>
  <c r="I67" i="7"/>
  <c r="C67" i="7"/>
  <c r="B67" i="7" s="1"/>
  <c r="M66" i="7"/>
  <c r="L66" i="7"/>
  <c r="K66" i="7"/>
  <c r="P66" i="7" s="1"/>
  <c r="J66" i="7"/>
  <c r="I66" i="7"/>
  <c r="C66" i="7"/>
  <c r="B66" i="7" s="1"/>
  <c r="M65" i="7"/>
  <c r="L65" i="7"/>
  <c r="K65" i="7"/>
  <c r="P65" i="7" s="1"/>
  <c r="J65" i="7"/>
  <c r="I65" i="7"/>
  <c r="C65" i="7"/>
  <c r="B65" i="7" s="1"/>
  <c r="M64" i="7"/>
  <c r="L64" i="7"/>
  <c r="K64" i="7"/>
  <c r="P64" i="7" s="1"/>
  <c r="J64" i="7"/>
  <c r="I64" i="7"/>
  <c r="C64" i="7"/>
  <c r="B64" i="7" s="1"/>
  <c r="M63" i="7"/>
  <c r="L63" i="7"/>
  <c r="K63" i="7"/>
  <c r="P63" i="7" s="1"/>
  <c r="J63" i="7"/>
  <c r="I63" i="7"/>
  <c r="C63" i="7"/>
  <c r="B63" i="7" s="1"/>
  <c r="M62" i="7"/>
  <c r="L62" i="7"/>
  <c r="K62" i="7"/>
  <c r="P62" i="7" s="1"/>
  <c r="J62" i="7"/>
  <c r="I62" i="7"/>
  <c r="C62" i="7"/>
  <c r="B62" i="7" s="1"/>
  <c r="M61" i="7"/>
  <c r="L61" i="7"/>
  <c r="K61" i="7"/>
  <c r="P61" i="7" s="1"/>
  <c r="J61" i="7"/>
  <c r="I61" i="7"/>
  <c r="C61" i="7"/>
  <c r="B61" i="7" s="1"/>
  <c r="M60" i="7"/>
  <c r="L60" i="7"/>
  <c r="K60" i="7"/>
  <c r="P60" i="7" s="1"/>
  <c r="J60" i="7"/>
  <c r="I60" i="7"/>
  <c r="C60" i="7"/>
  <c r="B60" i="7" s="1"/>
  <c r="M59" i="7"/>
  <c r="L59" i="7"/>
  <c r="K59" i="7"/>
  <c r="P59" i="7" s="1"/>
  <c r="J59" i="7"/>
  <c r="I59" i="7"/>
  <c r="C59" i="7"/>
  <c r="B59" i="7" s="1"/>
  <c r="M58" i="7"/>
  <c r="L58" i="7"/>
  <c r="K58" i="7"/>
  <c r="P58" i="7" s="1"/>
  <c r="J58" i="7"/>
  <c r="I58" i="7"/>
  <c r="C58" i="7"/>
  <c r="B58" i="7" s="1"/>
  <c r="M57" i="7"/>
  <c r="L57" i="7"/>
  <c r="J57" i="7" s="1"/>
  <c r="K57" i="7"/>
  <c r="P57" i="7" s="1"/>
  <c r="C57" i="7"/>
  <c r="B57" i="7" s="1"/>
  <c r="A57" i="7"/>
  <c r="M56" i="7"/>
  <c r="L56" i="7"/>
  <c r="K56" i="7" s="1"/>
  <c r="P56" i="7" s="1"/>
  <c r="C56" i="7"/>
  <c r="B56" i="7"/>
  <c r="A56" i="7"/>
  <c r="M55" i="7"/>
  <c r="L55" i="7"/>
  <c r="K55" i="7" s="1"/>
  <c r="P55" i="7" s="1"/>
  <c r="C55" i="7"/>
  <c r="A55" i="7" s="1"/>
  <c r="B55" i="7"/>
  <c r="M54" i="7"/>
  <c r="L54" i="7"/>
  <c r="K54" i="7" s="1"/>
  <c r="P54" i="7" s="1"/>
  <c r="I54" i="7"/>
  <c r="U54" i="7" s="1"/>
  <c r="C54" i="7"/>
  <c r="M53" i="7"/>
  <c r="L53" i="7"/>
  <c r="K53" i="7" s="1"/>
  <c r="P53" i="7" s="1"/>
  <c r="J53" i="7"/>
  <c r="I53" i="7"/>
  <c r="U53" i="7" s="1"/>
  <c r="C53" i="7"/>
  <c r="B53" i="7" s="1"/>
  <c r="A53" i="7"/>
  <c r="U52" i="7"/>
  <c r="M52" i="7"/>
  <c r="L52" i="7"/>
  <c r="K52" i="7"/>
  <c r="P52" i="7" s="1"/>
  <c r="J52" i="7"/>
  <c r="I52" i="7"/>
  <c r="C52" i="7"/>
  <c r="B52" i="7"/>
  <c r="A52" i="7"/>
  <c r="M51" i="7"/>
  <c r="L51" i="7"/>
  <c r="C51" i="7"/>
  <c r="B51" i="7" s="1"/>
  <c r="A51" i="7"/>
  <c r="M50" i="7"/>
  <c r="L50" i="7"/>
  <c r="C50" i="7"/>
  <c r="B50" i="7"/>
  <c r="A50" i="7"/>
  <c r="M49" i="7"/>
  <c r="I49" i="7" s="1"/>
  <c r="U49" i="7" s="1"/>
  <c r="L49" i="7"/>
  <c r="K49" i="7" s="1"/>
  <c r="P49" i="7" s="1"/>
  <c r="J49" i="7"/>
  <c r="C49" i="7"/>
  <c r="A49" i="7" s="1"/>
  <c r="M48" i="7"/>
  <c r="L48" i="7"/>
  <c r="K48" i="7"/>
  <c r="P48" i="7" s="1"/>
  <c r="J48" i="7"/>
  <c r="I48" i="7"/>
  <c r="U48" i="7" s="1"/>
  <c r="C48" i="7"/>
  <c r="M47" i="7"/>
  <c r="L47" i="7"/>
  <c r="K47" i="7" s="1"/>
  <c r="P47" i="7" s="1"/>
  <c r="J47" i="7"/>
  <c r="I47" i="7"/>
  <c r="U47" i="7" s="1"/>
  <c r="C47" i="7"/>
  <c r="B47" i="7" s="1"/>
  <c r="U46" i="7"/>
  <c r="M46" i="7"/>
  <c r="I46" i="7" s="1"/>
  <c r="L46" i="7"/>
  <c r="C46" i="7"/>
  <c r="B46" i="7" s="1"/>
  <c r="M45" i="7"/>
  <c r="L45" i="7"/>
  <c r="K45" i="7"/>
  <c r="P45" i="7" s="1"/>
  <c r="C45" i="7"/>
  <c r="B45" i="7" s="1"/>
  <c r="A45" i="7"/>
  <c r="M44" i="7"/>
  <c r="L44" i="7"/>
  <c r="C44" i="7"/>
  <c r="B44" i="7"/>
  <c r="A44" i="7"/>
  <c r="M43" i="7"/>
  <c r="L43" i="7"/>
  <c r="C43" i="7"/>
  <c r="U42" i="7"/>
  <c r="M42" i="7"/>
  <c r="K42" i="7" s="1"/>
  <c r="P42" i="7" s="1"/>
  <c r="L42" i="7"/>
  <c r="J42" i="7" s="1"/>
  <c r="I42" i="7"/>
  <c r="C42" i="7"/>
  <c r="U41" i="7"/>
  <c r="M41" i="7"/>
  <c r="L41" i="7"/>
  <c r="K41" i="7" s="1"/>
  <c r="P41" i="7" s="1"/>
  <c r="J41" i="7"/>
  <c r="I41" i="7"/>
  <c r="C41" i="7"/>
  <c r="B41" i="7" s="1"/>
  <c r="A41" i="7"/>
  <c r="M40" i="7"/>
  <c r="L40" i="7"/>
  <c r="I40" i="7" s="1"/>
  <c r="U40" i="7" s="1"/>
  <c r="K40" i="7"/>
  <c r="P40" i="7" s="1"/>
  <c r="J40" i="7"/>
  <c r="C40" i="7"/>
  <c r="B40" i="7"/>
  <c r="A40" i="7"/>
  <c r="M39" i="7"/>
  <c r="L39" i="7"/>
  <c r="K39" i="7"/>
  <c r="P39" i="7" s="1"/>
  <c r="C39" i="7"/>
  <c r="B39" i="9" s="1"/>
  <c r="B39" i="7"/>
  <c r="U38" i="7"/>
  <c r="M38" i="7"/>
  <c r="L38" i="7"/>
  <c r="I38" i="7"/>
  <c r="C38" i="7"/>
  <c r="A38" i="7" s="1"/>
  <c r="A38" i="9" s="1"/>
  <c r="M37" i="7"/>
  <c r="I37" i="7" s="1"/>
  <c r="U37" i="7" s="1"/>
  <c r="L37" i="7"/>
  <c r="J37" i="7"/>
  <c r="C37" i="7"/>
  <c r="B37" i="9" s="1"/>
  <c r="A37" i="7"/>
  <c r="A37" i="9" s="1"/>
  <c r="U36" i="7"/>
  <c r="P36" i="7"/>
  <c r="M36" i="7"/>
  <c r="L36" i="7"/>
  <c r="K36" i="7"/>
  <c r="J36" i="7"/>
  <c r="I36" i="7"/>
  <c r="C36" i="7"/>
  <c r="B36" i="9" s="1"/>
  <c r="A36" i="7"/>
  <c r="A36" i="9" s="1"/>
  <c r="M35" i="7"/>
  <c r="L35" i="7"/>
  <c r="I35" i="7" s="1"/>
  <c r="U35" i="7" s="1"/>
  <c r="C35" i="7"/>
  <c r="B35" i="9" s="1"/>
  <c r="B35" i="7"/>
  <c r="A35" i="7"/>
  <c r="A35" i="9" s="1"/>
  <c r="M34" i="7"/>
  <c r="L34" i="7"/>
  <c r="I34" i="7" s="1"/>
  <c r="U34" i="7" s="1"/>
  <c r="K34" i="7"/>
  <c r="P34" i="7" s="1"/>
  <c r="C34" i="7"/>
  <c r="M33" i="7"/>
  <c r="L33" i="7"/>
  <c r="I33" i="7" s="1"/>
  <c r="U33" i="7" s="1"/>
  <c r="K33" i="7"/>
  <c r="P33" i="7" s="1"/>
  <c r="J33" i="7"/>
  <c r="C33" i="7"/>
  <c r="M32" i="7"/>
  <c r="L32" i="7"/>
  <c r="K32" i="7" s="1"/>
  <c r="P32" i="7" s="1"/>
  <c r="J32" i="7"/>
  <c r="C32" i="7"/>
  <c r="B32" i="9" s="1"/>
  <c r="B32" i="7"/>
  <c r="A32" i="7"/>
  <c r="A32" i="9" s="1"/>
  <c r="M31" i="7"/>
  <c r="L31" i="7"/>
  <c r="J31" i="7"/>
  <c r="C31" i="7"/>
  <c r="B31" i="7"/>
  <c r="M30" i="7"/>
  <c r="L30" i="7"/>
  <c r="J30" i="7" s="1"/>
  <c r="K30" i="7"/>
  <c r="P30" i="7" s="1"/>
  <c r="C30" i="7"/>
  <c r="M29" i="7"/>
  <c r="L29" i="7"/>
  <c r="C29" i="7"/>
  <c r="B29" i="9" s="1"/>
  <c r="A29" i="7"/>
  <c r="A29" i="9" s="1"/>
  <c r="M28" i="7"/>
  <c r="K28" i="7" s="1"/>
  <c r="P28" i="7" s="1"/>
  <c r="L28" i="7"/>
  <c r="I28" i="7" s="1"/>
  <c r="U28" i="7" s="1"/>
  <c r="C28" i="7"/>
  <c r="B28" i="9" s="1"/>
  <c r="B28" i="7"/>
  <c r="A28" i="7"/>
  <c r="A28" i="9" s="1"/>
  <c r="M27" i="7"/>
  <c r="L27" i="7"/>
  <c r="C27" i="7"/>
  <c r="B27" i="9" s="1"/>
  <c r="B27" i="7"/>
  <c r="A27" i="7"/>
  <c r="A27" i="9" s="1"/>
  <c r="M26" i="7"/>
  <c r="L26" i="7"/>
  <c r="C26" i="7"/>
  <c r="M25" i="7"/>
  <c r="L25" i="7"/>
  <c r="K25" i="7" s="1"/>
  <c r="P25" i="7" s="1"/>
  <c r="J25" i="7"/>
  <c r="I25" i="7"/>
  <c r="U25" i="7" s="1"/>
  <c r="C25" i="7"/>
  <c r="B25" i="9" s="1"/>
  <c r="B25" i="7"/>
  <c r="M24" i="7"/>
  <c r="L24" i="7"/>
  <c r="K24" i="7"/>
  <c r="P24" i="7" s="1"/>
  <c r="J24" i="7"/>
  <c r="I24" i="7"/>
  <c r="U24" i="7" s="1"/>
  <c r="C24" i="7"/>
  <c r="B24" i="9" s="1"/>
  <c r="B24" i="7"/>
  <c r="M23" i="7"/>
  <c r="L23" i="7"/>
  <c r="K23" i="7"/>
  <c r="P23" i="7" s="1"/>
  <c r="J23" i="7"/>
  <c r="I23" i="7"/>
  <c r="U23" i="7" s="1"/>
  <c r="C23" i="7"/>
  <c r="A23" i="7"/>
  <c r="A23" i="9" s="1"/>
  <c r="M22" i="7"/>
  <c r="I22" i="7" s="1"/>
  <c r="U22" i="7" s="1"/>
  <c r="L22" i="7"/>
  <c r="K22" i="7"/>
  <c r="P22" i="7" s="1"/>
  <c r="C22" i="7"/>
  <c r="B22" i="7"/>
  <c r="M21" i="7"/>
  <c r="L21" i="7"/>
  <c r="J21" i="7" s="1"/>
  <c r="K21" i="7"/>
  <c r="P21" i="7" s="1"/>
  <c r="I21" i="7"/>
  <c r="U21" i="7" s="1"/>
  <c r="C21" i="7"/>
  <c r="A21" i="7"/>
  <c r="A21" i="9" s="1"/>
  <c r="M20" i="7"/>
  <c r="L20" i="7"/>
  <c r="I20" i="7"/>
  <c r="U20" i="7" s="1"/>
  <c r="C20" i="7"/>
  <c r="B20" i="9" s="1"/>
  <c r="B20" i="7"/>
  <c r="A20" i="7"/>
  <c r="A20" i="9" s="1"/>
  <c r="M19" i="7"/>
  <c r="L19" i="7"/>
  <c r="C19" i="7"/>
  <c r="M18" i="7"/>
  <c r="L18" i="7"/>
  <c r="C18" i="7"/>
  <c r="M17" i="7"/>
  <c r="L17" i="7"/>
  <c r="K17" i="7" s="1"/>
  <c r="P17" i="7" s="1"/>
  <c r="J17" i="7"/>
  <c r="I17" i="7"/>
  <c r="U17" i="7" s="1"/>
  <c r="C17" i="7"/>
  <c r="B17" i="9" s="1"/>
  <c r="B17" i="7"/>
  <c r="A17" i="7"/>
  <c r="A17" i="9" s="1"/>
  <c r="P16" i="7"/>
  <c r="M16" i="7"/>
  <c r="L16" i="7"/>
  <c r="I16" i="7" s="1"/>
  <c r="U16" i="7" s="1"/>
  <c r="K16" i="7"/>
  <c r="J16" i="7"/>
  <c r="C16" i="7"/>
  <c r="B16" i="9" s="1"/>
  <c r="B16" i="7"/>
  <c r="A16" i="7"/>
  <c r="A16" i="9" s="1"/>
  <c r="P15" i="7"/>
  <c r="M15" i="7"/>
  <c r="L15" i="7"/>
  <c r="K15" i="7"/>
  <c r="C15" i="7"/>
  <c r="M14" i="7"/>
  <c r="L14" i="7"/>
  <c r="I14" i="7"/>
  <c r="U14" i="7" s="1"/>
  <c r="C14" i="7"/>
  <c r="B14" i="9" s="1"/>
  <c r="B14" i="7"/>
  <c r="M13" i="7"/>
  <c r="K13" i="7" s="1"/>
  <c r="P13" i="7" s="1"/>
  <c r="L13" i="7"/>
  <c r="J13" i="7"/>
  <c r="C13" i="7"/>
  <c r="B13" i="9" s="1"/>
  <c r="B13" i="7"/>
  <c r="A13" i="7"/>
  <c r="A13" i="9" s="1"/>
  <c r="M12" i="7"/>
  <c r="L12" i="7"/>
  <c r="K12" i="7"/>
  <c r="P12" i="7" s="1"/>
  <c r="J12" i="7"/>
  <c r="I12" i="7"/>
  <c r="U12" i="7" s="1"/>
  <c r="C12" i="7"/>
  <c r="B12" i="9" s="1"/>
  <c r="B12" i="7"/>
  <c r="M11" i="7"/>
  <c r="L11" i="7"/>
  <c r="I11" i="7" s="1"/>
  <c r="U11" i="7" s="1"/>
  <c r="K11" i="7"/>
  <c r="P11" i="7" s="1"/>
  <c r="J11" i="7"/>
  <c r="C11" i="7"/>
  <c r="B11" i="9" s="1"/>
  <c r="B11" i="7"/>
  <c r="A11" i="7"/>
  <c r="A11" i="9" s="1"/>
  <c r="M10" i="7"/>
  <c r="L10" i="7"/>
  <c r="K10" i="7"/>
  <c r="P10" i="7" s="1"/>
  <c r="J10" i="7"/>
  <c r="I10" i="7"/>
  <c r="U10" i="7" s="1"/>
  <c r="C10" i="7"/>
  <c r="B10" i="9" s="1"/>
  <c r="B10" i="7"/>
  <c r="M9" i="7"/>
  <c r="L9" i="7"/>
  <c r="K9" i="7"/>
  <c r="P9" i="7" s="1"/>
  <c r="J9" i="7"/>
  <c r="I9" i="7"/>
  <c r="U9" i="7" s="1"/>
  <c r="C9" i="7"/>
  <c r="B9" i="9" s="1"/>
  <c r="B9" i="7"/>
  <c r="A9" i="7"/>
  <c r="A9" i="9" s="1"/>
  <c r="P8" i="7"/>
  <c r="M8" i="7"/>
  <c r="L8" i="7"/>
  <c r="K8" i="7"/>
  <c r="J8" i="7"/>
  <c r="I8" i="7"/>
  <c r="U8" i="7" s="1"/>
  <c r="C8" i="7"/>
  <c r="B8" i="9" s="1"/>
  <c r="B8" i="7"/>
  <c r="A8" i="7"/>
  <c r="A8" i="9" s="1"/>
  <c r="U7" i="7"/>
  <c r="M7" i="7"/>
  <c r="L7" i="7"/>
  <c r="K7" i="7"/>
  <c r="P7" i="7" s="1"/>
  <c r="J7" i="7"/>
  <c r="I7" i="7"/>
  <c r="C7" i="7"/>
  <c r="B7" i="7"/>
  <c r="U6" i="7"/>
  <c r="M6" i="7"/>
  <c r="L6" i="7"/>
  <c r="K6" i="7"/>
  <c r="P6" i="7" s="1"/>
  <c r="J6" i="7"/>
  <c r="I6" i="7"/>
  <c r="C6" i="7"/>
  <c r="A6" i="7"/>
  <c r="A6" i="9" s="1"/>
  <c r="U5" i="7"/>
  <c r="M5" i="7"/>
  <c r="L5" i="7"/>
  <c r="K5" i="7"/>
  <c r="P5" i="7" s="1"/>
  <c r="J5" i="7"/>
  <c r="I5" i="7"/>
  <c r="C5" i="7"/>
  <c r="B5" i="9" s="1"/>
  <c r="B5" i="7"/>
  <c r="A5" i="7"/>
  <c r="A5" i="9" s="1"/>
  <c r="U4" i="7"/>
  <c r="M4" i="7"/>
  <c r="L4" i="7"/>
  <c r="I4" i="7" s="1"/>
  <c r="C4" i="7"/>
  <c r="B4" i="9" s="1"/>
  <c r="B4" i="7"/>
  <c r="A4" i="7"/>
  <c r="A4" i="9" s="1"/>
  <c r="A10" i="7" l="1"/>
  <c r="A10" i="9" s="1"/>
  <c r="A14" i="7"/>
  <c r="A14" i="9" s="1"/>
  <c r="J22" i="7"/>
  <c r="I32" i="7"/>
  <c r="U32" i="7" s="1"/>
  <c r="B54" i="7"/>
  <c r="A54" i="7"/>
  <c r="K19" i="7"/>
  <c r="P19" i="7" s="1"/>
  <c r="J19" i="7"/>
  <c r="A43" i="7"/>
  <c r="B43" i="7"/>
  <c r="B31" i="9"/>
  <c r="A31" i="7"/>
  <c r="A31" i="9" s="1"/>
  <c r="J51" i="7"/>
  <c r="I51" i="7"/>
  <c r="U51" i="7" s="1"/>
  <c r="K51" i="7"/>
  <c r="P51" i="7" s="1"/>
  <c r="K14" i="7"/>
  <c r="P14" i="7" s="1"/>
  <c r="J14" i="7"/>
  <c r="J29" i="7"/>
  <c r="I29" i="7"/>
  <c r="U29" i="7" s="1"/>
  <c r="J18" i="7"/>
  <c r="K18" i="7"/>
  <c r="P18" i="7" s="1"/>
  <c r="I18" i="7"/>
  <c r="U18" i="7" s="1"/>
  <c r="B7" i="9"/>
  <c r="A7" i="7"/>
  <c r="A7" i="9" s="1"/>
  <c r="A34" i="7"/>
  <c r="A34" i="9" s="1"/>
  <c r="B34" i="9"/>
  <c r="B34" i="7"/>
  <c r="B21" i="9"/>
  <c r="B21" i="7"/>
  <c r="I31" i="7"/>
  <c r="U31" i="7" s="1"/>
  <c r="K31" i="7"/>
  <c r="P31" i="7" s="1"/>
  <c r="B6" i="9"/>
  <c r="B6" i="7"/>
  <c r="A12" i="7"/>
  <c r="A12" i="9" s="1"/>
  <c r="I13" i="7"/>
  <c r="U13" i="7" s="1"/>
  <c r="B23" i="9"/>
  <c r="B23" i="7"/>
  <c r="J27" i="7"/>
  <c r="I27" i="7"/>
  <c r="U27" i="7" s="1"/>
  <c r="K27" i="7"/>
  <c r="P27" i="7" s="1"/>
  <c r="B30" i="9"/>
  <c r="B30" i="7"/>
  <c r="A30" i="7"/>
  <c r="A30" i="9" s="1"/>
  <c r="B42" i="7"/>
  <c r="A42" i="7"/>
  <c r="B26" i="9"/>
  <c r="B26" i="7"/>
  <c r="A26" i="7"/>
  <c r="A26" i="9" s="1"/>
  <c r="J39" i="7"/>
  <c r="I39" i="7"/>
  <c r="U39" i="7" s="1"/>
  <c r="B15" i="9"/>
  <c r="B15" i="7"/>
  <c r="A15" i="7"/>
  <c r="A15" i="9" s="1"/>
  <c r="K26" i="7"/>
  <c r="P26" i="7" s="1"/>
  <c r="J26" i="7"/>
  <c r="I26" i="7"/>
  <c r="U26" i="7" s="1"/>
  <c r="K44" i="7"/>
  <c r="P44" i="7" s="1"/>
  <c r="J44" i="7"/>
  <c r="I44" i="7"/>
  <c r="U44" i="7" s="1"/>
  <c r="J4" i="7"/>
  <c r="K20" i="7"/>
  <c r="P20" i="7" s="1"/>
  <c r="J20" i="7"/>
  <c r="A22" i="7"/>
  <c r="A22" i="9" s="1"/>
  <c r="B22" i="9"/>
  <c r="K50" i="7"/>
  <c r="P50" i="7" s="1"/>
  <c r="J50" i="7"/>
  <c r="I50" i="7"/>
  <c r="U50" i="7" s="1"/>
  <c r="K4" i="7"/>
  <c r="P4" i="7" s="1"/>
  <c r="J15" i="7"/>
  <c r="I15" i="7"/>
  <c r="U15" i="7" s="1"/>
  <c r="B19" i="9"/>
  <c r="A19" i="7"/>
  <c r="A19" i="9" s="1"/>
  <c r="B19" i="7"/>
  <c r="J35" i="7"/>
  <c r="K35" i="7"/>
  <c r="P35" i="7" s="1"/>
  <c r="B38" i="9"/>
  <c r="B38" i="7"/>
  <c r="B33" i="9"/>
  <c r="B33" i="7"/>
  <c r="J34" i="7"/>
  <c r="A39" i="7"/>
  <c r="A39" i="9" s="1"/>
  <c r="K46" i="7"/>
  <c r="P46" i="7" s="1"/>
  <c r="K43" i="7"/>
  <c r="P43" i="7" s="1"/>
  <c r="B48" i="7"/>
  <c r="A48" i="7"/>
  <c r="I30" i="7"/>
  <c r="U30" i="7" s="1"/>
  <c r="J45" i="7"/>
  <c r="I45" i="7"/>
  <c r="U45" i="7" s="1"/>
  <c r="B18" i="9"/>
  <c r="B18" i="7"/>
  <c r="A18" i="7"/>
  <c r="A18" i="9" s="1"/>
  <c r="B36" i="7"/>
  <c r="B37" i="7"/>
  <c r="J28" i="7"/>
  <c r="K38" i="7"/>
  <c r="P38" i="7" s="1"/>
  <c r="J38" i="7"/>
  <c r="I19" i="7"/>
  <c r="U19" i="7" s="1"/>
  <c r="A24" i="7"/>
  <c r="A24" i="9" s="1"/>
  <c r="A25" i="7"/>
  <c r="A25" i="9" s="1"/>
  <c r="K29" i="7"/>
  <c r="P29" i="7" s="1"/>
  <c r="A33" i="7"/>
  <c r="A33" i="9" s="1"/>
  <c r="K37" i="7"/>
  <c r="P37" i="7" s="1"/>
  <c r="J46" i="7"/>
  <c r="B49" i="7"/>
  <c r="B29" i="7"/>
  <c r="I43" i="7"/>
  <c r="U43" i="7" s="1"/>
  <c r="A46" i="7"/>
  <c r="J54" i="7"/>
  <c r="I55" i="7"/>
  <c r="U55" i="7" s="1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J43" i="7"/>
  <c r="A47" i="7"/>
  <c r="J55" i="7"/>
  <c r="I56" i="7"/>
  <c r="U56" i="7" s="1"/>
  <c r="J56" i="7"/>
  <c r="I57" i="7"/>
  <c r="U57" i="7" s="1"/>
  <c r="Q55" i="7" l="1" a="1"/>
  <c r="Q55" i="7" s="1"/>
  <c r="Q54" i="7" a="1"/>
  <c r="Q54" i="7" s="1"/>
  <c r="Q42" i="7" a="1"/>
  <c r="Q42" i="7" s="1"/>
  <c r="Q53" i="7" a="1"/>
  <c r="Q53" i="7" s="1"/>
  <c r="Q52" i="7" a="1"/>
  <c r="Q52" i="7" s="1"/>
  <c r="Q51" i="7" a="1"/>
  <c r="Q51" i="7" s="1"/>
  <c r="Q39" i="7" a="1"/>
  <c r="Q39" i="7" s="1"/>
  <c r="Q50" i="7" a="1"/>
  <c r="Q50" i="7" s="1"/>
  <c r="Q38" i="7" a="1"/>
  <c r="Q38" i="7" s="1"/>
  <c r="Q49" i="7" a="1"/>
  <c r="Q49" i="7" s="1"/>
  <c r="Q37" i="7" a="1"/>
  <c r="Q37" i="7" s="1"/>
  <c r="Q48" i="7" a="1"/>
  <c r="Q48" i="7" s="1"/>
  <c r="Q36" i="7" a="1"/>
  <c r="Q36" i="7" s="1"/>
  <c r="Q24" i="7" a="1"/>
  <c r="Q24" i="7" s="1"/>
  <c r="Q12" i="7" a="1"/>
  <c r="Q12" i="7" s="1"/>
  <c r="Q78" i="7" a="1"/>
  <c r="Q78" i="7" s="1"/>
  <c r="Q77" i="7" a="1"/>
  <c r="Q77" i="7" s="1"/>
  <c r="Q76" i="7" a="1"/>
  <c r="Q76" i="7" s="1"/>
  <c r="Q75" i="7" a="1"/>
  <c r="Q75" i="7" s="1"/>
  <c r="Q74" i="7" a="1"/>
  <c r="Q74" i="7" s="1"/>
  <c r="Q73" i="7" a="1"/>
  <c r="Q73" i="7" s="1"/>
  <c r="Q72" i="7" a="1"/>
  <c r="Q72" i="7" s="1"/>
  <c r="Q71" i="7" a="1"/>
  <c r="Q71" i="7" s="1"/>
  <c r="Q57" i="7" a="1"/>
  <c r="Q57" i="7" s="1"/>
  <c r="Q45" i="7" a="1"/>
  <c r="Q45" i="7" s="1"/>
  <c r="Q33" i="7" a="1"/>
  <c r="Q33" i="7" s="1"/>
  <c r="Q21" i="7" a="1"/>
  <c r="Q21" i="7" s="1"/>
  <c r="Q9" i="7" a="1"/>
  <c r="Q9" i="7" s="1"/>
  <c r="Q56" i="7" a="1"/>
  <c r="Q56" i="7" s="1"/>
  <c r="Q44" i="7" a="1"/>
  <c r="Q44" i="7" s="1"/>
  <c r="Q32" i="7" a="1"/>
  <c r="Q32" i="7" s="1"/>
  <c r="Q20" i="7" a="1"/>
  <c r="Q20" i="7" s="1"/>
  <c r="Q8" i="7" a="1"/>
  <c r="Q8" i="7" s="1"/>
  <c r="Q30" i="7" a="1"/>
  <c r="Q30" i="7" s="1"/>
  <c r="Q69" i="7" a="1"/>
  <c r="Q69" i="7" s="1"/>
  <c r="Q66" i="7" a="1"/>
  <c r="Q66" i="7" s="1"/>
  <c r="Q63" i="7" a="1"/>
  <c r="Q63" i="7" s="1"/>
  <c r="Q10" i="7" a="1"/>
  <c r="Q10" i="7" s="1"/>
  <c r="Q11" i="7" a="1"/>
  <c r="Q11" i="7" s="1"/>
  <c r="Q23" i="7" a="1"/>
  <c r="Q23" i="7" s="1"/>
  <c r="Q22" i="7" a="1"/>
  <c r="Q22" i="7" s="1"/>
  <c r="Q13" i="7" a="1"/>
  <c r="Q13" i="7" s="1"/>
  <c r="Q70" i="7" a="1"/>
  <c r="Q70" i="7" s="1"/>
  <c r="Q67" i="7" a="1"/>
  <c r="Q67" i="7" s="1"/>
  <c r="Q64" i="7" a="1"/>
  <c r="Q64" i="7" s="1"/>
  <c r="Q61" i="7" a="1"/>
  <c r="Q61" i="7" s="1"/>
  <c r="Q43" i="7" a="1"/>
  <c r="Q43" i="7" s="1"/>
  <c r="Q25" i="7" a="1"/>
  <c r="Q25" i="7" s="1"/>
  <c r="Q14" i="7" a="1"/>
  <c r="Q14" i="7" s="1"/>
  <c r="Q46" i="7" a="1"/>
  <c r="Q46" i="7" s="1"/>
  <c r="Q68" i="7" a="1"/>
  <c r="Q68" i="7" s="1"/>
  <c r="Q65" i="7" a="1"/>
  <c r="Q65" i="7" s="1"/>
  <c r="Q62" i="7" a="1"/>
  <c r="Q62" i="7" s="1"/>
  <c r="Q59" i="7" a="1"/>
  <c r="Q59" i="7" s="1"/>
  <c r="Q47" i="7" a="1"/>
  <c r="Q47" i="7" s="1"/>
  <c r="Q40" i="7" a="1"/>
  <c r="Q40" i="7" s="1"/>
  <c r="Q6" i="7" a="1"/>
  <c r="Q6" i="7" s="1"/>
  <c r="Q27" i="7" a="1"/>
  <c r="Q27" i="7" s="1"/>
  <c r="Q31" i="7" a="1"/>
  <c r="Q31" i="7" s="1"/>
  <c r="Q35" i="7" a="1"/>
  <c r="Q35" i="7" s="1"/>
  <c r="Q60" i="7" a="1"/>
  <c r="Q60" i="7" s="1"/>
  <c r="Q28" i="7" a="1"/>
  <c r="Q28" i="7" s="1"/>
  <c r="Q18" i="7" a="1"/>
  <c r="Q18" i="7" s="1"/>
  <c r="Q5" i="7" a="1"/>
  <c r="Q5" i="7" s="1"/>
  <c r="Q29" i="7" a="1"/>
  <c r="Q29" i="7" s="1"/>
  <c r="Q58" i="7" a="1"/>
  <c r="Q58" i="7" s="1"/>
  <c r="Q34" i="7" a="1"/>
  <c r="Q34" i="7" s="1"/>
  <c r="Q41" i="7" a="1"/>
  <c r="Q41" i="7" s="1"/>
  <c r="Q15" i="7" a="1"/>
  <c r="Q15" i="7" s="1"/>
  <c r="Q4" i="7" a="1"/>
  <c r="Q4" i="7" s="1"/>
  <c r="Q19" i="7" a="1"/>
  <c r="Q19" i="7" s="1"/>
  <c r="Q26" i="7" a="1"/>
  <c r="Q26" i="7" s="1"/>
  <c r="Q7" i="7" a="1"/>
  <c r="Q7" i="7" s="1"/>
  <c r="Q16" i="7" a="1"/>
  <c r="Q16" i="7" s="1"/>
  <c r="Q17" i="7" a="1"/>
  <c r="Q17" i="7" s="1"/>
</calcChain>
</file>

<file path=xl/sharedStrings.xml><?xml version="1.0" encoding="utf-8"?>
<sst xmlns="http://schemas.openxmlformats.org/spreadsheetml/2006/main" count="509" uniqueCount="151">
  <si>
    <t>钓场</t>
  </si>
  <si>
    <t>阶段</t>
  </si>
  <si>
    <t>coeff</t>
  </si>
  <si>
    <t>填写绿色格子，勿动白色、蓝色单元格！</t>
  </si>
  <si>
    <t>cm</t>
  </si>
  <si>
    <t>g</t>
  </si>
  <si>
    <t>主要用于同鱼种的加权</t>
  </si>
  <si>
    <t>这个鱼种多个品质加权</t>
  </si>
  <si>
    <t>(/minute)</t>
  </si>
  <si>
    <t>等阶</t>
  </si>
  <si>
    <t>gold参考</t>
  </si>
  <si>
    <t>中文名</t>
  </si>
  <si>
    <t>鱼种</t>
  </si>
  <si>
    <t>稀有度</t>
  </si>
  <si>
    <t>最小长度</t>
  </si>
  <si>
    <t>最大长度</t>
  </si>
  <si>
    <t>最小重量</t>
  </si>
  <si>
    <t>最大重量</t>
  </si>
  <si>
    <t>期望重量</t>
  </si>
  <si>
    <t>重量参数a</t>
  </si>
  <si>
    <t>重量参数b</t>
  </si>
  <si>
    <t>单价</t>
  </si>
  <si>
    <t>权重</t>
  </si>
  <si>
    <t>期望价格/条</t>
  </si>
  <si>
    <t>本阶段期望gold/条</t>
  </si>
  <si>
    <t>钓鱼时间</t>
  </si>
  <si>
    <t>提供单位时间收益</t>
  </si>
  <si>
    <t>本阶段期望gold/分钟</t>
  </si>
  <si>
    <t>min卖价</t>
  </si>
  <si>
    <t>Alewife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</si>
  <si>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</si>
  <si>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</si>
  <si>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</si>
  <si>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</si>
  <si>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</si>
  <si>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</si>
  <si>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</si>
  <si>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</si>
  <si>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</si>
  <si>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</si>
  <si>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Buffalofish</t>
  </si>
  <si>
    <t>Bigmouth_Buffalo</t>
  </si>
  <si>
    <t>Tench</t>
  </si>
  <si>
    <t>_Apex</t>
  </si>
  <si>
    <t>Channel_Catfish</t>
  </si>
  <si>
    <t>American_Shad</t>
  </si>
  <si>
    <t>Rock_Bass</t>
  </si>
  <si>
    <t>Bowfin</t>
  </si>
  <si>
    <t>Yellow_Perch</t>
  </si>
  <si>
    <t>Redfin_Pickerel</t>
  </si>
  <si>
    <t>Spotted_Bass</t>
  </si>
  <si>
    <t>Largemouth_Bass</t>
  </si>
  <si>
    <t>American_Eel</t>
  </si>
  <si>
    <t>Walleye</t>
  </si>
  <si>
    <t>手调鱼种string</t>
  </si>
  <si>
    <t>鱼种string</t>
  </si>
  <si>
    <t>鱼种类</t>
  </si>
  <si>
    <t>STRING</t>
  </si>
  <si>
    <t>Redear Sunfish</t>
  </si>
  <si>
    <t>小冠太阳鱼</t>
  </si>
  <si>
    <t>Buffalo</t>
  </si>
  <si>
    <t>水牛鱼</t>
  </si>
  <si>
    <t>弓鳍鱼</t>
  </si>
  <si>
    <t>Yellow Perch</t>
  </si>
  <si>
    <t>黄鲈</t>
  </si>
  <si>
    <t>Channel Catfish</t>
  </si>
  <si>
    <t>斑点叉尾鮰</t>
  </si>
  <si>
    <t>Muskellunge</t>
  </si>
  <si>
    <t>北美狗鱼</t>
  </si>
  <si>
    <t>灰西鲱</t>
  </si>
  <si>
    <t>Striped_Bass</t>
  </si>
  <si>
    <t>Striped Bass</t>
  </si>
  <si>
    <t>美洲条纹狼鲈</t>
  </si>
  <si>
    <t>Blacktail_Shiner</t>
  </si>
  <si>
    <t>Blacktail Shiner</t>
  </si>
  <si>
    <t>黑尾沙丁鱼</t>
  </si>
  <si>
    <t>Brook_Trout</t>
  </si>
  <si>
    <t>Brook Trout</t>
  </si>
  <si>
    <t>美洲红点鲑</t>
  </si>
  <si>
    <t>丁鱥</t>
  </si>
  <si>
    <t>Freshwater_Drum</t>
  </si>
  <si>
    <t>Freshwater Drum</t>
  </si>
  <si>
    <t>淡水石首鱼</t>
  </si>
  <si>
    <t>Largemouth Bass</t>
  </si>
  <si>
    <t>大口黑鲈</t>
  </si>
  <si>
    <t>Spotted Bass</t>
  </si>
  <si>
    <t>斑点黑鲈</t>
  </si>
  <si>
    <t>White_Crappie</t>
  </si>
  <si>
    <t>White Crappie</t>
  </si>
  <si>
    <t>白斑刺盖太阳鱼</t>
  </si>
  <si>
    <t>Rock Bass</t>
  </si>
  <si>
    <t>岩钝鲈</t>
  </si>
  <si>
    <t>Smallmouth_Bass</t>
  </si>
  <si>
    <t>Smallmouth Bass</t>
  </si>
  <si>
    <t>小口黑鲈</t>
  </si>
  <si>
    <t>Black_Crappie</t>
  </si>
  <si>
    <t>Black Crappie</t>
  </si>
  <si>
    <t>黑斑刺盖太阳鱼</t>
  </si>
  <si>
    <t>Pumpkinseed Sunfish</t>
  </si>
  <si>
    <t>驼背太阳鱼</t>
  </si>
  <si>
    <t>Green Sunfish</t>
  </si>
  <si>
    <t>绿太阳鱼</t>
  </si>
  <si>
    <t>Redspotted_Sunfish</t>
  </si>
  <si>
    <t>Redspotted Sunfish</t>
  </si>
  <si>
    <t>红斑太阳鱼</t>
  </si>
  <si>
    <t>Chain_Pickerel</t>
  </si>
  <si>
    <t>Chain Pickerel</t>
  </si>
  <si>
    <t>链纹狗鱼</t>
  </si>
  <si>
    <t>Sauger</t>
  </si>
  <si>
    <t>加拿大梭鲈</t>
  </si>
  <si>
    <t>玻璃梭鲈</t>
  </si>
  <si>
    <t>Rainbow_Trout</t>
  </si>
  <si>
    <t>Rainbow Trout</t>
  </si>
  <si>
    <t>虹鳟</t>
  </si>
  <si>
    <t>Golden_Trout</t>
  </si>
  <si>
    <t>Golden Trout</t>
  </si>
  <si>
    <t>金鳟</t>
  </si>
  <si>
    <t>Bluegill Sunfish</t>
  </si>
  <si>
    <t>蓝鳃太阳鱼</t>
  </si>
  <si>
    <t>American Eel</t>
  </si>
  <si>
    <t>美洲鳗鲡</t>
  </si>
  <si>
    <t>Common Shiner</t>
  </si>
  <si>
    <t>美鳊</t>
  </si>
  <si>
    <t>Golden_Shiner</t>
  </si>
  <si>
    <t>Golden Shiner</t>
  </si>
  <si>
    <t>金体美鳊</t>
  </si>
  <si>
    <t>Longback_Dace</t>
  </si>
  <si>
    <t>Longback Dace</t>
  </si>
  <si>
    <t>长背亚口鱼</t>
  </si>
  <si>
    <t>黑刺盖太阳鱼</t>
  </si>
  <si>
    <t>白刺盖太阳鱼</t>
  </si>
  <si>
    <t>White_Channel_Catfish</t>
  </si>
  <si>
    <t>White Channel Catfish</t>
  </si>
  <si>
    <t>白化叉尾鮰</t>
  </si>
  <si>
    <t>Yaqui Sucker</t>
  </si>
  <si>
    <t>白亚口鱼</t>
  </si>
  <si>
    <t>Bigmouth Buffalo</t>
  </si>
  <si>
    <t>大口牛胭脂鱼</t>
  </si>
  <si>
    <t>American Shad</t>
  </si>
  <si>
    <t>美洲西鲱</t>
  </si>
  <si>
    <t>Redfin Pickerel</t>
  </si>
  <si>
    <t>红鳍狗鱼</t>
  </si>
  <si>
    <t>值</t>
  </si>
  <si>
    <t>求和项:任务经验</t>
  </si>
  <si>
    <t>求和项:任务金币</t>
  </si>
  <si>
    <t>求和项:经验目标</t>
  </si>
  <si>
    <t>总计</t>
  </si>
  <si>
    <t>品质</t>
  </si>
  <si>
    <t>随机权重</t>
  </si>
  <si>
    <t>xp</t>
    <phoneticPr fontId="8" type="noConversion"/>
  </si>
  <si>
    <t>xp-formula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</si>
</sst>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54A45"/>
      <name val="等线"/>
      <family val="2"/>
      <scheme val="minor"/>
    </font>
    <font>
      <sz val="9.75"/>
      <color rgb="FF990099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name val="等线"/>
      <family val="3"/>
      <charset val="134"/>
    </font>
    <font>
      <sz val="10"/>
      <color rgb="FF990099"/>
      <name val="等线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1"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176" fontId="5" fillId="3" borderId="6" xfId="0" applyNumberFormat="1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7" fillId="0" borderId="11" xfId="0" applyFont="1" applyBorder="1"/>
    <xf numFmtId="0" fontId="4" fillId="8" borderId="12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176" fontId="4" fillId="10" borderId="14" xfId="0" applyNumberFormat="1" applyFont="1" applyFill="1" applyBorder="1" applyAlignment="1">
      <alignment vertical="center"/>
    </xf>
    <xf numFmtId="0" fontId="4" fillId="11" borderId="15" xfId="0" applyFont="1" applyFill="1" applyBorder="1" applyAlignment="1">
      <alignment vertical="center"/>
    </xf>
    <xf numFmtId="0" fontId="0" fillId="0" borderId="0" xfId="0" pivotButton="1" applyBorder="1" applyAlignment="1">
      <alignment vertical="center"/>
    </xf>
    <xf numFmtId="0" fontId="0" fillId="0" borderId="0" xfId="0" applyBorder="1"/>
    <xf numFmtId="0" fontId="9" fillId="12" borderId="17" xfId="0" applyFont="1" applyFill="1" applyBorder="1" applyAlignment="1">
      <alignment vertical="center"/>
    </xf>
    <xf numFmtId="0" fontId="10" fillId="12" borderId="17" xfId="0" applyFont="1" applyFill="1" applyBorder="1"/>
    <xf numFmtId="0" fontId="11" fillId="0" borderId="17" xfId="0" applyFont="1" applyBorder="1"/>
    <xf numFmtId="0" fontId="12" fillId="0" borderId="17" xfId="0" applyFont="1" applyBorder="1" applyAlignment="1">
      <alignment vertical="center"/>
    </xf>
    <xf numFmtId="0" fontId="11" fillId="13" borderId="17" xfId="0" applyFont="1" applyFill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13" borderId="17" xfId="0" applyFont="1" applyFill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0" fillId="0" borderId="17" xfId="0" applyBorder="1"/>
    <xf numFmtId="0" fontId="13" fillId="14" borderId="17" xfId="0" applyFont="1" applyFill="1" applyBorder="1" applyAlignment="1">
      <alignment horizontal="left" vertical="center"/>
    </xf>
    <xf numFmtId="0" fontId="14" fillId="0" borderId="17" xfId="0" applyFont="1" applyBorder="1"/>
    <xf numFmtId="0" fontId="11" fillId="14" borderId="17" xfId="0" applyFont="1" applyFill="1" applyBorder="1" applyAlignment="1">
      <alignment horizontal="left" vertical="center"/>
    </xf>
    <xf numFmtId="0" fontId="15" fillId="0" borderId="17" xfId="0" applyFont="1" applyBorder="1"/>
    <xf numFmtId="0" fontId="0" fillId="0" borderId="17" xfId="0" applyBorder="1" applyAlignment="1">
      <alignment horizontal="left"/>
    </xf>
    <xf numFmtId="0" fontId="15" fillId="15" borderId="17" xfId="0" applyFont="1" applyFill="1" applyBorder="1"/>
    <xf numFmtId="0" fontId="0" fillId="0" borderId="17" xfId="0" applyBorder="1" applyAlignment="1">
      <alignment vertical="center" wrapText="1"/>
    </xf>
    <xf numFmtId="0" fontId="16" fillId="0" borderId="17" xfId="0" applyFont="1" applyBorder="1" applyAlignment="1">
      <alignment horizontal="left"/>
    </xf>
    <xf numFmtId="0" fontId="2" fillId="5" borderId="8" xfId="0" applyFont="1" applyFill="1" applyBorder="1" applyAlignment="1">
      <alignment vertical="center"/>
    </xf>
    <xf numFmtId="0" fontId="6" fillId="4" borderId="16" xfId="0" applyFont="1" applyFill="1" applyAlignment="1">
      <alignment vertical="center"/>
    </xf>
    <xf numFmtId="0" fontId="4" fillId="9" borderId="16" xfId="0" applyFont="1" applyFill="1" applyAlignment="1">
      <alignment vertical="center"/>
    </xf>
    <xf numFmtId="0" fontId="0" fillId="0" borderId="16" xfId="0" applyAlignment="1">
      <alignment vertical="center"/>
    </xf>
    <xf numFmtId="0" fontId="2" fillId="2" borderId="16" xfId="0" applyFont="1" applyFill="1" applyAlignment="1">
      <alignment vertical="center"/>
    </xf>
    <xf numFmtId="0" fontId="17" fillId="0" borderId="16" xfId="0" applyFont="1" applyAlignment="1">
      <alignment vertical="center"/>
    </xf>
    <xf numFmtId="0" fontId="18" fillId="0" borderId="0" xfId="0" applyFont="1" applyBorder="1"/>
    <xf numFmtId="0" fontId="5" fillId="2" borderId="16" xfId="0" applyFont="1" applyFill="1" applyAlignment="1">
      <alignment vertical="center"/>
    </xf>
    <xf numFmtId="0" fontId="0" fillId="0" borderId="0" xfId="0" applyBorder="1"/>
    <xf numFmtId="0" fontId="0" fillId="0" borderId="0" xfId="0" applyNumberFormat="1" applyBorder="1" applyAlignment="1">
      <alignment vertical="center"/>
    </xf>
    <xf numFmtId="0" fontId="5" fillId="14" borderId="5" xfId="0" applyFont="1" applyFill="1" applyBorder="1" applyAlignment="1">
      <alignment vertical="center"/>
    </xf>
    <xf numFmtId="0" fontId="4" fillId="14" borderId="13" xfId="0" applyFont="1" applyFill="1" applyBorder="1" applyAlignment="1">
      <alignment vertical="center"/>
    </xf>
    <xf numFmtId="0" fontId="4" fillId="14" borderId="12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2" fillId="14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38100</xdr:rowOff>
    </xdr:from>
    <xdr:to>
      <xdr:col>11</xdr:col>
      <xdr:colOff>-38100</xdr:colOff>
      <xdr:row>1</xdr:row>
      <xdr:rowOff>-38100</xdr:rowOff>
    </xdr:to>
    <xdr:pic>
      <xdr:nvPicPr>
        <xdr:cNvPr id="2" name="Picture 2" descr="lHnep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260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312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442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390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520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598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1040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1040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1300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2080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2340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260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520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598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520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520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650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1170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1300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2600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4160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4160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4940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宋甫" refreshedDate="45785.416592245369" createdVersion="3" refreshedVersion="8" minRefreshableVersion="3" recordCount="12" xr:uid="{00000000-000A-0000-FFFF-FFFF09000000}">
  <cacheSource type="worksheet">
    <worksheetSource ref="A1:O13" sheet="切到多套"/>
  </cacheSource>
  <cacheFields count="15">
    <cacheField name="阶段" numFmtId="0">
      <sharedItems containsMixedTypes="1" containsNumber="1" containsInteger="1" minValue="1" maxValue="5" count="6">
        <s v="coeff"/>
        <n v="1"/>
        <n v="2"/>
        <n v="3"/>
        <n v="4"/>
        <n v="5"/>
      </sharedItems>
    </cacheField>
    <cacheField name="拥有本阶竿组套数" numFmtId="0">
      <sharedItems containsString="0" containsBlank="1" containsNumber="1" containsInteger="1" minValue="1" maxValue="3"/>
    </cacheField>
    <cacheField name="本阶钓鱼效率" numFmtId="0">
      <sharedItems containsString="0" containsBlank="1" containsNumber="1" containsInteger="1" minValue="2400" maxValue="17920"/>
    </cacheField>
    <cacheField name="目标钓具等阶" numFmtId="0">
      <sharedItems containsString="0" containsBlank="1" containsNumber="1" containsInteger="1" minValue="2" maxValue="5"/>
    </cacheField>
    <cacheField name="上阶钓鱼效率" numFmtId="0">
      <sharedItems containsString="0" containsBlank="1" containsNumber="1" containsInteger="1" minValue="0" maxValue="10240"/>
    </cacheField>
    <cacheField name="本阶鱼时段数" numFmtId="0">
      <sharedItems containsString="0" containsBlank="1" containsNumber="1" containsInteger="1" minValue="1" maxValue="4"/>
    </cacheField>
    <cacheField name="上阶鱼时段数" numFmtId="0">
      <sharedItems containsString="0" containsBlank="1" containsNumber="1" containsInteger="1" minValue="0" maxValue="3"/>
    </cacheField>
    <cacheField name="小阶段加权效率" numFmtId="0">
      <sharedItems containsString="0" containsBlank="1" containsNumber="1" containsInteger="1" minValue="2400" maxValue="16000"/>
    </cacheField>
    <cacheField name="目标竿组价格" numFmtId="0">
      <sharedItems containsString="0" containsBlank="1" containsNumber="1" containsInteger="1" minValue="96000" maxValue="2592000"/>
    </cacheField>
    <cacheField name="任务金币" numFmtId="0">
      <sharedItems containsSemiMixedTypes="0" containsString="0" containsNumber="1" minValue="0.3" maxValue="777600"/>
    </cacheField>
    <cacheField name="搬砖卖鱼金币" numFmtId="0">
      <sharedItems containsString="0" containsBlank="1" containsNumber="1" containsInteger="1" minValue="67200" maxValue="1814400"/>
    </cacheField>
    <cacheField name="搬砖时间" numFmtId="0">
      <sharedItems containsString="0" containsBlank="1" containsNumber="1" containsInteger="1" minValue="24" maxValue="177"/>
    </cacheField>
    <cacheField name="经验目标" numFmtId="0">
      <sharedItems containsSemiMixedTypes="0" containsString="0" containsNumber="1" minValue="1.3" maxValue="3369600"/>
    </cacheField>
    <cacheField name="钓鱼提供经验" numFmtId="0">
      <sharedItems containsSemiMixedTypes="0" containsString="0" containsNumber="1" minValue="0.4" maxValue="1347840"/>
    </cacheField>
    <cacheField name="任务经验" numFmtId="0">
      <sharedItems containsString="0" containsBlank="1" containsNumber="1" containsInteger="1" minValue="74880" maxValue="20217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 Table1" cacheId="14" applyNumberFormats="0" applyBorderFormats="0" applyFontFormats="0" applyPatternFormats="0" applyAlignmentFormats="0" applyWidthHeightFormats="0" dataCaption="值" updatedVersion="8" minRefreshableVersion="3" useAutoFormatting="1" createdVersion="3" compact="0" compactData="0" multipleFieldFilters="0">
  <location ref="A1:D9" firstHeaderRow="1" firstDataRow="2" firstDataCol="1"/>
  <pivotFields count="15"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任务经验" fld="14" baseField="0" baseItem="0"/>
    <dataField name="求和项:任务金币" fld="9" baseField="0" baseItem="0"/>
    <dataField name="求和项:经验目标" fld="1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200"/>
  <sheetViews>
    <sheetView workbookViewId="0">
      <selection activeCell="L15" sqref="L15"/>
    </sheetView>
  </sheetViews>
  <sheetFormatPr defaultColWidth="14" defaultRowHeight="12.75"/>
  <cols>
    <col min="2" max="2" width="14" style="38" customWidth="1"/>
    <col min="3" max="3" width="19" style="17" customWidth="1"/>
    <col min="4" max="4" width="20" style="17" customWidth="1"/>
    <col min="5" max="5" width="14" style="17" customWidth="1"/>
    <col min="6" max="7" width="8" style="17" customWidth="1"/>
    <col min="8" max="14" width="14" style="17" customWidth="1"/>
    <col min="15" max="16" width="15" style="17" customWidth="1"/>
    <col min="22" max="22" width="14" style="49"/>
  </cols>
  <sheetData>
    <row r="1" spans="1:23" ht="30" customHeight="1">
      <c r="A1" s="7" t="s">
        <v>3</v>
      </c>
      <c r="B1" s="36"/>
      <c r="C1" s="5"/>
      <c r="D1" s="5"/>
      <c r="E1" s="5"/>
      <c r="F1" s="5"/>
      <c r="G1" s="5" t="s">
        <v>4</v>
      </c>
      <c r="H1" s="5" t="s">
        <v>4</v>
      </c>
      <c r="I1" s="6" t="s">
        <v>5</v>
      </c>
      <c r="J1" s="6" t="s">
        <v>5</v>
      </c>
      <c r="K1" s="6"/>
      <c r="L1" s="5"/>
      <c r="M1" s="5"/>
      <c r="N1" s="5"/>
      <c r="O1" s="42" t="s">
        <v>6</v>
      </c>
      <c r="P1" s="43"/>
      <c r="Q1" s="5" t="s">
        <v>7</v>
      </c>
      <c r="R1" s="5" t="s">
        <v>8</v>
      </c>
      <c r="S1" s="5"/>
      <c r="T1" s="5" t="s">
        <v>7</v>
      </c>
      <c r="U1" s="5"/>
      <c r="V1" s="45"/>
      <c r="W1" s="5"/>
    </row>
    <row r="2" spans="1:23">
      <c r="A2" s="5" t="s">
        <v>9</v>
      </c>
      <c r="B2" s="39" t="s">
        <v>10</v>
      </c>
      <c r="C2" s="5" t="s">
        <v>11</v>
      </c>
      <c r="D2" s="5" t="s">
        <v>12</v>
      </c>
      <c r="E2" s="5" t="s">
        <v>13</v>
      </c>
      <c r="F2" s="5" t="s">
        <v>0</v>
      </c>
      <c r="G2" s="5" t="s">
        <v>14</v>
      </c>
      <c r="H2" s="5" t="s">
        <v>15</v>
      </c>
      <c r="I2" s="6" t="s">
        <v>16</v>
      </c>
      <c r="J2" s="6" t="s">
        <v>17</v>
      </c>
      <c r="K2" s="6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0" t="s">
        <v>150</v>
      </c>
      <c r="W2" s="5" t="s">
        <v>149</v>
      </c>
    </row>
    <row r="3" spans="1:23">
      <c r="A3" s="13"/>
      <c r="B3" s="37"/>
      <c r="C3" s="13"/>
      <c r="D3" s="13"/>
      <c r="E3" s="13"/>
      <c r="F3" s="13"/>
      <c r="G3" s="13"/>
      <c r="H3" s="13"/>
      <c r="I3" s="14"/>
      <c r="J3" s="14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46">
        <v>0.74</v>
      </c>
      <c r="W3" s="13"/>
    </row>
    <row r="4" spans="1:23" ht="13.5" customHeight="1">
      <c r="A4" s="11">
        <f>VLOOKUP(C4,[1]鱼种设计表!$B$2:$E$24,4,FALSE)</f>
        <v>1</v>
      </c>
      <c r="B4" s="11">
        <f>VLOOKUP(C4,[1]鱼种设计表!$B$2:$L$24,11,FALSE)</f>
        <v>200</v>
      </c>
      <c r="C4" s="2" t="str">
        <f>VLOOKUP(D4,鱼种重量参数!$A$1:$D$99,4,FALSE)</f>
        <v>灰西鲱</v>
      </c>
      <c r="D4" s="8" t="s">
        <v>29</v>
      </c>
      <c r="E4" s="8" t="s">
        <v>30</v>
      </c>
      <c r="F4" s="9">
        <v>1</v>
      </c>
      <c r="G4" s="9">
        <v>10</v>
      </c>
      <c r="H4" s="9">
        <v>28</v>
      </c>
      <c r="I4" s="4">
        <f t="shared" ref="I4:I35" si="0">$L4*POWER(G4, $M4)</f>
        <v>7.4540750288555868</v>
      </c>
      <c r="J4" s="4">
        <f t="shared" ref="J4:J35" si="1">$L4*POWER(H4, $M4)</f>
        <v>189.00355729293014</v>
      </c>
      <c r="K4" s="4">
        <f t="shared" ref="K4:K35" si="2">$L4*(POWER(H4,$M4+1)-POWER($G4,$M4+1))/($M4+1)/($H4-$G4)</f>
        <v>70.015550911345812</v>
      </c>
      <c r="L4" s="3">
        <f>VLOOKUP($D4,鱼种重量参数!$A$1:$F$99,COLUMN(鱼种重量参数!E$1), FALSE)</f>
        <v>5.4000000000000003E-3</v>
      </c>
      <c r="M4" s="3">
        <f>VLOOKUP($D4,鱼种重量参数!$A$1:$F$99,COLUMN(鱼种重量参数!F$1), FALSE)</f>
        <v>3.14</v>
      </c>
      <c r="N4" s="9">
        <v>700</v>
      </c>
      <c r="O4" s="9">
        <v>500</v>
      </c>
      <c r="P4" s="12">
        <f t="shared" ref="P4:P35" si="3">INT(K4*N4/1000)</f>
        <v>49</v>
      </c>
      <c r="Q4" s="10">
        <f t="array" ref="Q4">INT(SUMPRODUCT(($D$4:$D$99=$D4)*($F$4:$F$99=$F4),$P$4:$P$99,$O$4:$O$99)/SUMPRODUCT(($D$4:$D$99=$D4)*($F$4:$F$99=$F4),$O$4:$O$99))</f>
        <v>204</v>
      </c>
      <c r="R4" s="9">
        <v>0.5</v>
      </c>
      <c r="S4" s="12"/>
      <c r="T4" s="10"/>
      <c r="U4" s="12">
        <f t="shared" ref="U4:U35" si="4">INT(I4*N4/1000)</f>
        <v>5</v>
      </c>
      <c r="V4" s="47">
        <f>INT(N4*V$3)</f>
        <v>518</v>
      </c>
      <c r="W4" s="12">
        <v>518</v>
      </c>
    </row>
    <row r="5" spans="1:23" ht="13.5" customHeight="1">
      <c r="A5" s="11">
        <f>VLOOKUP(C5,[1]鱼种设计表!$B$2:$E$24,4,FALSE)</f>
        <v>1</v>
      </c>
      <c r="B5" s="11">
        <f>VLOOKUP(C5,[1]鱼种设计表!$B$2:$L$24,11,FALSE)</f>
        <v>200</v>
      </c>
      <c r="C5" s="2" t="str">
        <f>VLOOKUP(D5,鱼种重量参数!$A$1:$D$99,4,FALSE)</f>
        <v>灰西鲱</v>
      </c>
      <c r="D5" s="8" t="s">
        <v>29</v>
      </c>
      <c r="E5" s="8" t="s">
        <v>31</v>
      </c>
      <c r="F5" s="9">
        <v>1</v>
      </c>
      <c r="G5" s="9">
        <v>28</v>
      </c>
      <c r="H5" s="9">
        <v>40</v>
      </c>
      <c r="I5" s="4">
        <f t="shared" si="0"/>
        <v>189.00355729293014</v>
      </c>
      <c r="J5" s="4">
        <f t="shared" si="1"/>
        <v>579.24478514773216</v>
      </c>
      <c r="K5" s="4">
        <f t="shared" si="2"/>
        <v>359.85692032422043</v>
      </c>
      <c r="L5" s="3">
        <f>VLOOKUP($D5,鱼种重量参数!$A$1:$F$99,COLUMN(鱼种重量参数!E$1), FALSE)</f>
        <v>5.4000000000000003E-3</v>
      </c>
      <c r="M5" s="3">
        <f>VLOOKUP($D5,鱼种重量参数!$A$1:$F$99,COLUMN(鱼种重量参数!F$1), FALSE)</f>
        <v>3.14</v>
      </c>
      <c r="N5" s="9">
        <v>1000</v>
      </c>
      <c r="O5" s="9">
        <v>500</v>
      </c>
      <c r="P5" s="12">
        <f t="shared" si="3"/>
        <v>359</v>
      </c>
      <c r="Q5" s="10">
        <f t="array" ref="Q5">INT(SUMPRODUCT(($D$4:$D$99=$D5)*($F$4:$F$99=$F5),$P$4:$P$99,$O$4:$O$99)/SUMPRODUCT(($D$4:$D$99=$D5)*($F$4:$F$99=$F5),$O$4:$O$99))</f>
        <v>204</v>
      </c>
      <c r="R5" s="9">
        <v>0.5</v>
      </c>
      <c r="S5" s="12"/>
      <c r="T5" s="10"/>
      <c r="U5" s="12">
        <f t="shared" si="4"/>
        <v>189</v>
      </c>
      <c r="V5" s="47">
        <f t="shared" ref="V5:V68" si="5">INT(N5*V$3)</f>
        <v>740</v>
      </c>
      <c r="W5" s="12">
        <v>740</v>
      </c>
    </row>
    <row r="6" spans="1:23" ht="13.5" customHeight="1">
      <c r="A6" s="11">
        <f>VLOOKUP(C6,[1]鱼种设计表!$B$2:$E$24,4,FALSE)</f>
        <v>1.2</v>
      </c>
      <c r="B6" s="11">
        <f>VLOOKUP(C6,[1]鱼种设计表!$B$2:$L$24,11,FALSE)</f>
        <v>240</v>
      </c>
      <c r="C6" s="2" t="str">
        <f>VLOOKUP(D6,鱼种重量参数!$A$1:$D$99,4,FALSE)</f>
        <v>美鳊</v>
      </c>
      <c r="D6" s="8" t="s">
        <v>32</v>
      </c>
      <c r="E6" s="8" t="s">
        <v>30</v>
      </c>
      <c r="F6" s="9">
        <v>1</v>
      </c>
      <c r="G6" s="9">
        <v>10</v>
      </c>
      <c r="H6" s="9">
        <v>16</v>
      </c>
      <c r="I6" s="4">
        <f t="shared" si="0"/>
        <v>16.489594261672124</v>
      </c>
      <c r="J6" s="4">
        <f t="shared" si="1"/>
        <v>71.125136962888405</v>
      </c>
      <c r="K6" s="4">
        <f t="shared" si="2"/>
        <v>39.460918442396263</v>
      </c>
      <c r="L6" s="3">
        <f>VLOOKUP($D6,鱼种重量参数!$A$1:$F$99,COLUMN(鱼种重量参数!E$1), FALSE)</f>
        <v>1.2800000000000001E-2</v>
      </c>
      <c r="M6" s="3">
        <f>VLOOKUP($D6,鱼种重量参数!$A$1:$F$99,COLUMN(鱼种重量参数!F$1), FALSE)</f>
        <v>3.11</v>
      </c>
      <c r="N6" s="9">
        <v>2500</v>
      </c>
      <c r="O6" s="9">
        <v>500</v>
      </c>
      <c r="P6" s="12">
        <f t="shared" si="3"/>
        <v>98</v>
      </c>
      <c r="Q6" s="10">
        <f t="array" ref="Q6">INT(SUMPRODUCT(($D$4:$D$99=$D6)*($F$4:$F$99=$F6),$P$4:$P$99,$O$4:$O$99)/SUMPRODUCT(($D$4:$D$99=$D6)*($F$4:$F$99=$F6),$O$4:$O$99))</f>
        <v>230</v>
      </c>
      <c r="R6" s="9">
        <v>0.5</v>
      </c>
      <c r="S6" s="12"/>
      <c r="T6" s="10"/>
      <c r="U6" s="12">
        <f t="shared" si="4"/>
        <v>41</v>
      </c>
      <c r="V6" s="47">
        <f t="shared" si="5"/>
        <v>1850</v>
      </c>
      <c r="W6" s="12">
        <v>1850</v>
      </c>
    </row>
    <row r="7" spans="1:23" ht="13.5" customHeight="1">
      <c r="A7" s="11">
        <f>VLOOKUP(C7,[1]鱼种设计表!$B$2:$E$24,4,FALSE)</f>
        <v>1.2</v>
      </c>
      <c r="B7" s="11">
        <f>VLOOKUP(C7,[1]鱼种设计表!$B$2:$L$24,11,FALSE)</f>
        <v>240</v>
      </c>
      <c r="C7" s="2" t="str">
        <f>VLOOKUP(D7,鱼种重量参数!$A$1:$D$99,4,FALSE)</f>
        <v>美鳊</v>
      </c>
      <c r="D7" s="8" t="s">
        <v>32</v>
      </c>
      <c r="E7" s="8" t="s">
        <v>31</v>
      </c>
      <c r="F7" s="9">
        <v>1</v>
      </c>
      <c r="G7" s="9">
        <v>16</v>
      </c>
      <c r="H7" s="9">
        <v>20</v>
      </c>
      <c r="I7" s="4">
        <f t="shared" si="0"/>
        <v>71.125136962888405</v>
      </c>
      <c r="J7" s="4">
        <f t="shared" si="1"/>
        <v>142.36828588558325</v>
      </c>
      <c r="K7" s="4">
        <f t="shared" si="2"/>
        <v>103.97588359522176</v>
      </c>
      <c r="L7" s="3">
        <f>VLOOKUP($D7,鱼种重量参数!$A$1:$F$99,COLUMN(鱼种重量参数!E$1), FALSE)</f>
        <v>1.2800000000000001E-2</v>
      </c>
      <c r="M7" s="3">
        <f>VLOOKUP($D7,鱼种重量参数!$A$1:$F$99,COLUMN(鱼种重量参数!F$1), FALSE)</f>
        <v>3.11</v>
      </c>
      <c r="N7" s="9">
        <v>3500</v>
      </c>
      <c r="O7" s="9">
        <v>500</v>
      </c>
      <c r="P7" s="12">
        <f t="shared" si="3"/>
        <v>363</v>
      </c>
      <c r="Q7" s="10">
        <f t="array" ref="Q7">INT(SUMPRODUCT(($D$4:$D$99=$D7)*($F$4:$F$99=$F7),$P$4:$P$99,$O$4:$O$99)/SUMPRODUCT(($D$4:$D$99=$D7)*($F$4:$F$99=$F7),$O$4:$O$99))</f>
        <v>230</v>
      </c>
      <c r="R7" s="9">
        <v>0.5</v>
      </c>
      <c r="S7" s="12"/>
      <c r="T7" s="10"/>
      <c r="U7" s="12">
        <f t="shared" si="4"/>
        <v>248</v>
      </c>
      <c r="V7" s="47">
        <f t="shared" si="5"/>
        <v>2590</v>
      </c>
      <c r="W7" s="12">
        <v>2590</v>
      </c>
    </row>
    <row r="8" spans="1:23" ht="13.5" customHeight="1">
      <c r="A8" s="11">
        <f>VLOOKUP(C8,[1]鱼种设计表!$B$2:$E$24,4,FALSE)</f>
        <v>1.7</v>
      </c>
      <c r="B8" s="11">
        <f>VLOOKUP(C8,[1]鱼种设计表!$B$2:$L$24,11,FALSE)</f>
        <v>340</v>
      </c>
      <c r="C8" s="2" t="str">
        <f>VLOOKUP(D8,鱼种重量参数!$A$1:$D$99,4,FALSE)</f>
        <v>绿太阳鱼</v>
      </c>
      <c r="D8" s="8" t="s">
        <v>33</v>
      </c>
      <c r="E8" s="8" t="s">
        <v>30</v>
      </c>
      <c r="F8" s="9">
        <v>1</v>
      </c>
      <c r="G8" s="9">
        <v>10</v>
      </c>
      <c r="H8" s="9">
        <v>23</v>
      </c>
      <c r="I8" s="4">
        <f t="shared" si="0"/>
        <v>12</v>
      </c>
      <c r="J8" s="4">
        <f t="shared" si="1"/>
        <v>146.00399999999999</v>
      </c>
      <c r="K8" s="4">
        <f t="shared" si="2"/>
        <v>62.271000000000001</v>
      </c>
      <c r="L8" s="3">
        <f>VLOOKUP($D8,鱼种重量参数!$A$1:$F$99,COLUMN(鱼种重量参数!E$1), FALSE)</f>
        <v>1.2E-2</v>
      </c>
      <c r="M8" s="3">
        <f>VLOOKUP($D8,鱼种重量参数!$A$1:$F$99,COLUMN(鱼种重量参数!F$1), FALSE)</f>
        <v>3</v>
      </c>
      <c r="N8" s="9">
        <v>1500</v>
      </c>
      <c r="O8" s="9">
        <v>600</v>
      </c>
      <c r="P8" s="12">
        <f t="shared" si="3"/>
        <v>93</v>
      </c>
      <c r="Q8" s="10">
        <f t="array" ref="Q8">INT(SUMPRODUCT(($D$4:$D$99=$D8)*($F$4:$F$99=$F8),$P$4:$P$99,$O$4:$O$99)/SUMPRODUCT(($D$4:$D$99=$D8)*($F$4:$F$99=$F8),$O$4:$O$99))</f>
        <v>348</v>
      </c>
      <c r="R8" s="9">
        <v>0.5</v>
      </c>
      <c r="S8" s="12"/>
      <c r="T8" s="10"/>
      <c r="U8" s="12">
        <f t="shared" si="4"/>
        <v>18</v>
      </c>
      <c r="V8" s="47">
        <f t="shared" si="5"/>
        <v>1110</v>
      </c>
      <c r="W8" s="12">
        <v>1110</v>
      </c>
    </row>
    <row r="9" spans="1:23" ht="13.5" customHeight="1">
      <c r="A9" s="11">
        <f>VLOOKUP(C9,[1]鱼种设计表!$B$2:$E$24,4,FALSE)</f>
        <v>1.7</v>
      </c>
      <c r="B9" s="11">
        <f>VLOOKUP(C9,[1]鱼种设计表!$B$2:$L$24,11,FALSE)</f>
        <v>340</v>
      </c>
      <c r="C9" s="2" t="str">
        <f>VLOOKUP(D9,鱼种重量参数!$A$1:$D$99,4,FALSE)</f>
        <v>绿太阳鱼</v>
      </c>
      <c r="D9" s="8" t="s">
        <v>33</v>
      </c>
      <c r="E9" s="8" t="s">
        <v>31</v>
      </c>
      <c r="F9" s="9">
        <v>1</v>
      </c>
      <c r="G9" s="9">
        <v>23</v>
      </c>
      <c r="H9" s="9">
        <v>31</v>
      </c>
      <c r="I9" s="4">
        <f t="shared" si="0"/>
        <v>146.00399999999999</v>
      </c>
      <c r="J9" s="4">
        <f t="shared" si="1"/>
        <v>357.49200000000002</v>
      </c>
      <c r="K9" s="4">
        <f t="shared" si="2"/>
        <v>241.38</v>
      </c>
      <c r="L9" s="3">
        <f>VLOOKUP($D9,鱼种重量参数!$A$1:$F$99,COLUMN(鱼种重量参数!E$1), FALSE)</f>
        <v>1.2E-2</v>
      </c>
      <c r="M9" s="3">
        <f>VLOOKUP($D9,鱼种重量参数!$A$1:$F$99,COLUMN(鱼种重量参数!F$1), FALSE)</f>
        <v>3</v>
      </c>
      <c r="N9" s="9">
        <v>2500</v>
      </c>
      <c r="O9" s="9">
        <v>600</v>
      </c>
      <c r="P9" s="12">
        <f t="shared" si="3"/>
        <v>603</v>
      </c>
      <c r="Q9" s="10">
        <f t="array" ref="Q9">INT(SUMPRODUCT(($D$4:$D$99=$D9)*($F$4:$F$99=$F9),$P$4:$P$99,$O$4:$O$99)/SUMPRODUCT(($D$4:$D$99=$D9)*($F$4:$F$99=$F9),$O$4:$O$99))</f>
        <v>348</v>
      </c>
      <c r="R9" s="9">
        <v>0.5</v>
      </c>
      <c r="S9" s="12"/>
      <c r="T9" s="10"/>
      <c r="U9" s="12">
        <f t="shared" si="4"/>
        <v>365</v>
      </c>
      <c r="V9" s="47">
        <f t="shared" si="5"/>
        <v>1850</v>
      </c>
      <c r="W9" s="12">
        <v>1850</v>
      </c>
    </row>
    <row r="10" spans="1:23" ht="13.5" customHeight="1">
      <c r="A10" s="11">
        <f>VLOOKUP(C10,[1]鱼种设计表!$B$2:$E$24,4,FALSE)</f>
        <v>1.5</v>
      </c>
      <c r="B10" s="11">
        <f>VLOOKUP(C10,[1]鱼种设计表!$B$2:$L$24,11,FALSE)</f>
        <v>300</v>
      </c>
      <c r="C10" s="2" t="str">
        <f>VLOOKUP(D10,鱼种重量参数!$A$1:$D$99,4,FALSE)</f>
        <v>驼背太阳鱼</v>
      </c>
      <c r="D10" s="8" t="s">
        <v>34</v>
      </c>
      <c r="E10" s="8" t="s">
        <v>30</v>
      </c>
      <c r="F10" s="9">
        <v>1</v>
      </c>
      <c r="G10" s="9">
        <v>10</v>
      </c>
      <c r="H10" s="9">
        <v>28</v>
      </c>
      <c r="I10" s="4">
        <f t="shared" si="0"/>
        <v>11.758008464407093</v>
      </c>
      <c r="J10" s="4">
        <f t="shared" si="1"/>
        <v>242.64893004352206</v>
      </c>
      <c r="K10" s="4">
        <f t="shared" si="2"/>
        <v>94.142554379223753</v>
      </c>
      <c r="L10" s="3">
        <f>VLOOKUP($D10,鱼种重量参数!$A$1:$F$99,COLUMN(鱼种重量参数!E$1), FALSE)</f>
        <v>1.35E-2</v>
      </c>
      <c r="M10" s="3">
        <f>VLOOKUP($D10,鱼种重量参数!$A$1:$F$99,COLUMN(鱼种重量参数!F$1), FALSE)</f>
        <v>2.94</v>
      </c>
      <c r="N10" s="9">
        <v>1000</v>
      </c>
      <c r="O10" s="9">
        <v>500</v>
      </c>
      <c r="P10" s="12">
        <f t="shared" si="3"/>
        <v>94</v>
      </c>
      <c r="Q10" s="10">
        <f t="array" ref="Q10">INT(SUMPRODUCT(($D$4:$D$99=$D10)*($F$4:$F$99=$F10),$P$4:$P$99,$O$4:$O$99)/SUMPRODUCT(($D$4:$D$99=$D10)*($F$4:$F$99=$F10),$O$4:$O$99))</f>
        <v>312</v>
      </c>
      <c r="R10" s="9">
        <v>0.5</v>
      </c>
      <c r="S10" s="12"/>
      <c r="T10" s="10"/>
      <c r="U10" s="12">
        <f t="shared" si="4"/>
        <v>11</v>
      </c>
      <c r="V10" s="47">
        <f t="shared" si="5"/>
        <v>740</v>
      </c>
      <c r="W10" s="12">
        <v>740</v>
      </c>
    </row>
    <row r="11" spans="1:23" ht="13.5" customHeight="1">
      <c r="A11" s="11">
        <f>VLOOKUP(C11,[1]鱼种设计表!$B$2:$E$24,4,FALSE)</f>
        <v>1.5</v>
      </c>
      <c r="B11" s="11">
        <f>VLOOKUP(C11,[1]鱼种设计表!$B$2:$L$24,11,FALSE)</f>
        <v>300</v>
      </c>
      <c r="C11" s="2" t="str">
        <f>VLOOKUP(D11,鱼种重量参数!$A$1:$D$99,4,FALSE)</f>
        <v>驼背太阳鱼</v>
      </c>
      <c r="D11" s="8" t="s">
        <v>34</v>
      </c>
      <c r="E11" s="8" t="s">
        <v>31</v>
      </c>
      <c r="F11" s="9">
        <v>1</v>
      </c>
      <c r="G11" s="9">
        <v>28</v>
      </c>
      <c r="H11" s="9">
        <v>40</v>
      </c>
      <c r="I11" s="4">
        <f t="shared" si="0"/>
        <v>242.64893004352206</v>
      </c>
      <c r="J11" s="4">
        <f t="shared" si="1"/>
        <v>692.45274783296941</v>
      </c>
      <c r="K11" s="4">
        <f t="shared" si="2"/>
        <v>442.13070795474079</v>
      </c>
      <c r="L11" s="3">
        <f>VLOOKUP($D11,鱼种重量参数!$A$1:$F$99,COLUMN(鱼种重量参数!E$1), FALSE)</f>
        <v>1.35E-2</v>
      </c>
      <c r="M11" s="3">
        <f>VLOOKUP($D11,鱼种重量参数!$A$1:$F$99,COLUMN(鱼种重量参数!F$1), FALSE)</f>
        <v>2.94</v>
      </c>
      <c r="N11" s="9">
        <v>1200</v>
      </c>
      <c r="O11" s="9">
        <v>500</v>
      </c>
      <c r="P11" s="12">
        <f t="shared" si="3"/>
        <v>530</v>
      </c>
      <c r="Q11" s="10">
        <f t="array" ref="Q11">INT(SUMPRODUCT(($D$4:$D$99=$D11)*($F$4:$F$99=$F11),$P$4:$P$99,$O$4:$O$99)/SUMPRODUCT(($D$4:$D$99=$D11)*($F$4:$F$99=$F11),$O$4:$O$99))</f>
        <v>312</v>
      </c>
      <c r="R11" s="9">
        <v>0.5</v>
      </c>
      <c r="S11" s="12"/>
      <c r="T11" s="10"/>
      <c r="U11" s="12">
        <f t="shared" si="4"/>
        <v>291</v>
      </c>
      <c r="V11" s="47">
        <f t="shared" si="5"/>
        <v>888</v>
      </c>
      <c r="W11" s="12">
        <v>888</v>
      </c>
    </row>
    <row r="12" spans="1:23" ht="13.5" customHeight="1">
      <c r="A12" s="11">
        <f>VLOOKUP(C12,[1]鱼种设计表!$B$2:$E$24,4,FALSE)</f>
        <v>2</v>
      </c>
      <c r="B12" s="11">
        <f>VLOOKUP(C12,[1]鱼种设计表!$B$2:$L$24,11,FALSE)</f>
        <v>400</v>
      </c>
      <c r="C12" s="2" t="str">
        <f>VLOOKUP(D12,鱼种重量参数!$A$1:$D$99,4,FALSE)</f>
        <v>蓝鳃太阳鱼</v>
      </c>
      <c r="D12" s="8" t="s">
        <v>35</v>
      </c>
      <c r="E12" s="8" t="s">
        <v>30</v>
      </c>
      <c r="F12" s="9">
        <v>1</v>
      </c>
      <c r="G12" s="9">
        <v>10</v>
      </c>
      <c r="H12" s="9">
        <v>22</v>
      </c>
      <c r="I12" s="4">
        <f t="shared" si="0"/>
        <v>14.743485661608476</v>
      </c>
      <c r="J12" s="4">
        <f t="shared" si="1"/>
        <v>178.09668801636374</v>
      </c>
      <c r="K12" s="4">
        <f t="shared" si="2"/>
        <v>75.534701116665047</v>
      </c>
      <c r="L12" s="3">
        <f>VLOOKUP($D12,鱼种重量参数!$A$1:$F$99,COLUMN(鱼种重量参数!E$1), FALSE)</f>
        <v>1.0200000000000001E-2</v>
      </c>
      <c r="M12" s="3">
        <f>VLOOKUP($D12,鱼种重量参数!$A$1:$F$99,COLUMN(鱼种重量参数!F$1), FALSE)</f>
        <v>3.16</v>
      </c>
      <c r="N12" s="9">
        <v>800</v>
      </c>
      <c r="O12" s="9">
        <v>400</v>
      </c>
      <c r="P12" s="12">
        <f t="shared" si="3"/>
        <v>60</v>
      </c>
      <c r="Q12" s="10">
        <f t="array" ref="Q12">INT(SUMPRODUCT(($D$4:$D$99=$D12)*($F$4:$F$99=$F12),$P$4:$P$99,$O$4:$O$99)/SUMPRODUCT(($D$4:$D$99=$D12)*($F$4:$F$99=$F12),$O$4:$O$99))</f>
        <v>398</v>
      </c>
      <c r="R12" s="9">
        <v>0.6</v>
      </c>
      <c r="S12" s="12"/>
      <c r="T12" s="10"/>
      <c r="U12" s="12">
        <f t="shared" si="4"/>
        <v>11</v>
      </c>
      <c r="V12" s="47">
        <f t="shared" si="5"/>
        <v>592</v>
      </c>
      <c r="W12" s="12">
        <v>592</v>
      </c>
    </row>
    <row r="13" spans="1:23" ht="13.5" customHeight="1">
      <c r="A13" s="11">
        <f>VLOOKUP(C13,[1]鱼种设计表!$B$2:$E$24,4,FALSE)</f>
        <v>2</v>
      </c>
      <c r="B13" s="11">
        <f>VLOOKUP(C13,[1]鱼种设计表!$B$2:$L$24,11,FALSE)</f>
        <v>400</v>
      </c>
      <c r="C13" s="2" t="str">
        <f>VLOOKUP(D13,鱼种重量参数!$A$1:$D$99,4,FALSE)</f>
        <v>蓝鳃太阳鱼</v>
      </c>
      <c r="D13" s="8" t="s">
        <v>35</v>
      </c>
      <c r="E13" s="8" t="s">
        <v>31</v>
      </c>
      <c r="F13" s="9">
        <v>1</v>
      </c>
      <c r="G13" s="9">
        <v>22</v>
      </c>
      <c r="H13" s="9">
        <v>33</v>
      </c>
      <c r="I13" s="4">
        <f t="shared" si="0"/>
        <v>178.09668801636374</v>
      </c>
      <c r="J13" s="4">
        <f t="shared" si="1"/>
        <v>641.36347220895777</v>
      </c>
      <c r="K13" s="4">
        <f t="shared" si="2"/>
        <v>376.89832706590101</v>
      </c>
      <c r="L13" s="3">
        <f>VLOOKUP($D13,鱼种重量参数!$A$1:$F$99,COLUMN(鱼种重量参数!E$1), FALSE)</f>
        <v>1.0200000000000001E-2</v>
      </c>
      <c r="M13" s="3">
        <f>VLOOKUP($D13,鱼种重量参数!$A$1:$F$99,COLUMN(鱼种重量参数!F$1), FALSE)</f>
        <v>3.16</v>
      </c>
      <c r="N13" s="9">
        <v>1000</v>
      </c>
      <c r="O13" s="9">
        <v>400</v>
      </c>
      <c r="P13" s="12">
        <f t="shared" si="3"/>
        <v>376</v>
      </c>
      <c r="Q13" s="10">
        <f t="array" ref="Q13">INT(SUMPRODUCT(($D$4:$D$99=$D13)*($F$4:$F$99=$F13),$P$4:$P$99,$O$4:$O$99)/SUMPRODUCT(($D$4:$D$99=$D13)*($F$4:$F$99=$F13),$O$4:$O$99))</f>
        <v>398</v>
      </c>
      <c r="R13" s="9">
        <v>0.6</v>
      </c>
      <c r="S13" s="12"/>
      <c r="T13" s="10"/>
      <c r="U13" s="12">
        <f t="shared" si="4"/>
        <v>178</v>
      </c>
      <c r="V13" s="47">
        <f t="shared" si="5"/>
        <v>740</v>
      </c>
      <c r="W13" s="12">
        <v>740</v>
      </c>
    </row>
    <row r="14" spans="1:23" ht="13.5" customHeight="1">
      <c r="A14" s="11">
        <f>VLOOKUP(C14,[1]鱼种设计表!$B$2:$E$24,4,FALSE)</f>
        <v>2</v>
      </c>
      <c r="B14" s="11">
        <f>VLOOKUP(C14,[1]鱼种设计表!$B$2:$L$24,11,FALSE)</f>
        <v>400</v>
      </c>
      <c r="C14" s="2" t="str">
        <f>VLOOKUP(D14,鱼种重量参数!$A$1:$D$99,4,FALSE)</f>
        <v>蓝鳃太阳鱼</v>
      </c>
      <c r="D14" s="8" t="s">
        <v>35</v>
      </c>
      <c r="E14" s="8" t="s">
        <v>36</v>
      </c>
      <c r="F14" s="9">
        <v>1</v>
      </c>
      <c r="G14" s="9">
        <v>33</v>
      </c>
      <c r="H14" s="9">
        <v>41</v>
      </c>
      <c r="I14" s="4">
        <f t="shared" si="0"/>
        <v>641.36347220895777</v>
      </c>
      <c r="J14" s="4">
        <f t="shared" si="1"/>
        <v>1273.4947502289024</v>
      </c>
      <c r="K14" s="4">
        <f t="shared" si="2"/>
        <v>932.9414115531647</v>
      </c>
      <c r="L14" s="3">
        <f>VLOOKUP($D14,鱼种重量参数!$A$1:$F$99,COLUMN(鱼种重量参数!E$1), FALSE)</f>
        <v>1.0200000000000001E-2</v>
      </c>
      <c r="M14" s="3">
        <f>VLOOKUP($D14,鱼种重量参数!$A$1:$F$99,COLUMN(鱼种重量参数!F$1), FALSE)</f>
        <v>3.16</v>
      </c>
      <c r="N14" s="9">
        <v>1200</v>
      </c>
      <c r="O14" s="9">
        <v>200</v>
      </c>
      <c r="P14" s="12">
        <f t="shared" si="3"/>
        <v>1119</v>
      </c>
      <c r="Q14" s="10">
        <f t="array" ref="Q14">INT(SUMPRODUCT(($D$4:$D$99=$D14)*($F$4:$F$99=$F14),$P$4:$P$99,$O$4:$O$99)/SUMPRODUCT(($D$4:$D$99=$D14)*($F$4:$F$99=$F14),$O$4:$O$99))</f>
        <v>398</v>
      </c>
      <c r="R14" s="9">
        <v>0.6</v>
      </c>
      <c r="S14" s="12"/>
      <c r="T14" s="10"/>
      <c r="U14" s="12">
        <f t="shared" si="4"/>
        <v>769</v>
      </c>
      <c r="V14" s="47">
        <f t="shared" si="5"/>
        <v>888</v>
      </c>
      <c r="W14" s="12">
        <v>888</v>
      </c>
    </row>
    <row r="15" spans="1:23" ht="13.5" customHeight="1">
      <c r="A15" s="11">
        <f>VLOOKUP(C15,[1]鱼种设计表!$B$2:$E$24,4,FALSE)</f>
        <v>2.2999999999999998</v>
      </c>
      <c r="B15" s="11">
        <f>VLOOKUP(C15,[1]鱼种设计表!$B$2:$L$24,11,FALSE)</f>
        <v>460</v>
      </c>
      <c r="C15" s="2" t="str">
        <f>VLOOKUP(D15,鱼种重量参数!$A$1:$D$99,4,FALSE)</f>
        <v>小冠太阳鱼</v>
      </c>
      <c r="D15" s="8" t="s">
        <v>37</v>
      </c>
      <c r="E15" s="8" t="s">
        <v>30</v>
      </c>
      <c r="F15" s="9">
        <v>1</v>
      </c>
      <c r="G15" s="9">
        <v>10</v>
      </c>
      <c r="H15" s="9">
        <v>25</v>
      </c>
      <c r="I15" s="4">
        <f t="shared" si="0"/>
        <v>15.97429444099487</v>
      </c>
      <c r="J15" s="4">
        <f t="shared" si="1"/>
        <v>276.06739176378653</v>
      </c>
      <c r="K15" s="4">
        <f t="shared" si="2"/>
        <v>109.35834306057897</v>
      </c>
      <c r="L15" s="3">
        <f>VLOOKUP($D15,鱼种重量参数!$A$1:$F$99,COLUMN(鱼种重量参数!E$1), FALSE)</f>
        <v>1.24E-2</v>
      </c>
      <c r="M15" s="3">
        <f>VLOOKUP($D15,鱼种重量参数!$A$1:$F$99,COLUMN(鱼种重量参数!F$1), FALSE)</f>
        <v>3.11</v>
      </c>
      <c r="N15" s="9">
        <v>600</v>
      </c>
      <c r="O15" s="9">
        <v>400</v>
      </c>
      <c r="P15" s="12">
        <f t="shared" si="3"/>
        <v>65</v>
      </c>
      <c r="Q15" s="10">
        <f t="array" ref="Q15">INT(SUMPRODUCT(($D$4:$D$99=$D15)*($F$4:$F$99=$F15),$P$4:$P$99,$O$4:$O$99)/SUMPRODUCT(($D$4:$D$99=$D15)*($F$4:$F$99=$F15),$O$4:$O$99))</f>
        <v>460</v>
      </c>
      <c r="R15" s="9">
        <v>0.6</v>
      </c>
      <c r="S15" s="12"/>
      <c r="T15" s="10"/>
      <c r="U15" s="12">
        <f t="shared" si="4"/>
        <v>9</v>
      </c>
      <c r="V15" s="47">
        <f t="shared" si="5"/>
        <v>444</v>
      </c>
      <c r="W15" s="12">
        <v>444</v>
      </c>
    </row>
    <row r="16" spans="1:23" ht="13.5" customHeight="1">
      <c r="A16" s="11">
        <f>VLOOKUP(C16,[1]鱼种设计表!$B$2:$E$24,4,FALSE)</f>
        <v>2.2999999999999998</v>
      </c>
      <c r="B16" s="11">
        <f>VLOOKUP(C16,[1]鱼种设计表!$B$2:$L$24,11,FALSE)</f>
        <v>460</v>
      </c>
      <c r="C16" s="2" t="str">
        <f>VLOOKUP(D16,鱼种重量参数!$A$1:$D$99,4,FALSE)</f>
        <v>小冠太阳鱼</v>
      </c>
      <c r="D16" s="8" t="s">
        <v>37</v>
      </c>
      <c r="E16" s="8" t="s">
        <v>31</v>
      </c>
      <c r="F16" s="9">
        <v>1</v>
      </c>
      <c r="G16" s="9">
        <v>25</v>
      </c>
      <c r="H16" s="9">
        <v>38</v>
      </c>
      <c r="I16" s="4">
        <f t="shared" si="0"/>
        <v>276.06739176378653</v>
      </c>
      <c r="J16" s="4">
        <f t="shared" si="1"/>
        <v>1015.1931311574335</v>
      </c>
      <c r="K16" s="4">
        <f t="shared" si="2"/>
        <v>592.84398633516309</v>
      </c>
      <c r="L16" s="3">
        <f>VLOOKUP($D16,鱼种重量参数!$A$1:$F$99,COLUMN(鱼种重量参数!E$1), FALSE)</f>
        <v>1.24E-2</v>
      </c>
      <c r="M16" s="3">
        <f>VLOOKUP($D16,鱼种重量参数!$A$1:$F$99,COLUMN(鱼种重量参数!F$1), FALSE)</f>
        <v>3.11</v>
      </c>
      <c r="N16" s="9">
        <v>750</v>
      </c>
      <c r="O16" s="9">
        <v>400</v>
      </c>
      <c r="P16" s="12">
        <f t="shared" si="3"/>
        <v>444</v>
      </c>
      <c r="Q16" s="10">
        <f t="array" ref="Q16">INT(SUMPRODUCT(($D$4:$D$99=$D16)*($F$4:$F$99=$F16),$P$4:$P$99,$O$4:$O$99)/SUMPRODUCT(($D$4:$D$99=$D16)*($F$4:$F$99=$F16),$O$4:$O$99))</f>
        <v>460</v>
      </c>
      <c r="R16" s="9">
        <v>0.6</v>
      </c>
      <c r="S16" s="12"/>
      <c r="T16" s="10"/>
      <c r="U16" s="12">
        <f t="shared" si="4"/>
        <v>207</v>
      </c>
      <c r="V16" s="47">
        <f t="shared" si="5"/>
        <v>555</v>
      </c>
      <c r="W16" s="12">
        <v>555</v>
      </c>
    </row>
    <row r="17" spans="1:23" ht="13.5" customHeight="1">
      <c r="A17" s="11">
        <f>VLOOKUP(C17,[1]鱼种设计表!$B$2:$E$24,4,FALSE)</f>
        <v>2.2999999999999998</v>
      </c>
      <c r="B17" s="11">
        <f>VLOOKUP(C17,[1]鱼种设计表!$B$2:$L$24,11,FALSE)</f>
        <v>460</v>
      </c>
      <c r="C17" s="2" t="str">
        <f>VLOOKUP(D17,鱼种重量参数!$A$1:$D$99,4,FALSE)</f>
        <v>小冠太阳鱼</v>
      </c>
      <c r="D17" s="8" t="s">
        <v>37</v>
      </c>
      <c r="E17" s="8" t="s">
        <v>36</v>
      </c>
      <c r="F17" s="9">
        <v>1</v>
      </c>
      <c r="G17" s="9">
        <v>38</v>
      </c>
      <c r="H17" s="9">
        <v>48</v>
      </c>
      <c r="I17" s="4">
        <f t="shared" si="0"/>
        <v>1015.1931311574335</v>
      </c>
      <c r="J17" s="4">
        <f t="shared" si="1"/>
        <v>2099.335904093557</v>
      </c>
      <c r="K17" s="4">
        <f t="shared" si="2"/>
        <v>1513.157771593872</v>
      </c>
      <c r="L17" s="3">
        <f>VLOOKUP($D17,鱼种重量参数!$A$1:$F$99,COLUMN(鱼种重量参数!E$1), FALSE)</f>
        <v>1.24E-2</v>
      </c>
      <c r="M17" s="3">
        <f>VLOOKUP($D17,鱼种重量参数!$A$1:$F$99,COLUMN(鱼种重量参数!F$1), FALSE)</f>
        <v>3.11</v>
      </c>
      <c r="N17" s="9">
        <v>850</v>
      </c>
      <c r="O17" s="9">
        <v>200</v>
      </c>
      <c r="P17" s="12">
        <f t="shared" si="3"/>
        <v>1286</v>
      </c>
      <c r="Q17" s="10">
        <f t="array" ref="Q17">INT(SUMPRODUCT(($D$4:$D$99=$D17)*($F$4:$F$99=$F17),$P$4:$P$99,$O$4:$O$99)/SUMPRODUCT(($D$4:$D$99=$D17)*($F$4:$F$99=$F17),$O$4:$O$99))</f>
        <v>460</v>
      </c>
      <c r="R17" s="9">
        <v>0.6</v>
      </c>
      <c r="S17" s="12"/>
      <c r="T17" s="10"/>
      <c r="U17" s="12">
        <f t="shared" si="4"/>
        <v>862</v>
      </c>
      <c r="V17" s="47">
        <f t="shared" si="5"/>
        <v>629</v>
      </c>
      <c r="W17" s="12">
        <v>629</v>
      </c>
    </row>
    <row r="18" spans="1:23" ht="13.5" customHeight="1">
      <c r="A18" s="11">
        <f>VLOOKUP(C18,[1]鱼种设计表!$B$2:$E$24,4,FALSE)</f>
        <v>3</v>
      </c>
      <c r="B18" s="11">
        <f>VLOOKUP(C18,[1]鱼种设计表!$B$2:$L$24,11,FALSE)</f>
        <v>800</v>
      </c>
      <c r="C18" s="2" t="str">
        <f>VLOOKUP(D18,鱼种重量参数!$A$1:$D$99,4,FALSE)</f>
        <v>白亚口鱼</v>
      </c>
      <c r="D18" s="8" t="s">
        <v>38</v>
      </c>
      <c r="E18" s="8" t="s">
        <v>30</v>
      </c>
      <c r="F18" s="9">
        <v>1</v>
      </c>
      <c r="G18" s="9">
        <v>10</v>
      </c>
      <c r="H18" s="9">
        <v>26</v>
      </c>
      <c r="I18" s="4">
        <f t="shared" si="0"/>
        <v>6.4589110467650084</v>
      </c>
      <c r="J18" s="4">
        <f t="shared" si="1"/>
        <v>123.71630729654044</v>
      </c>
      <c r="K18" s="4">
        <f t="shared" si="2"/>
        <v>48.166792164462194</v>
      </c>
      <c r="L18" s="3">
        <f>VLOOKUP($D18,鱼种重量参数!$A$1:$F$99,COLUMN(鱼种重量参数!E$1), FALSE)</f>
        <v>5.2500000000000003E-3</v>
      </c>
      <c r="M18" s="3">
        <f>VLOOKUP($D18,鱼种重量参数!$A$1:$F$99,COLUMN(鱼种重量参数!F$1), FALSE)</f>
        <v>3.09</v>
      </c>
      <c r="N18" s="9">
        <v>1800</v>
      </c>
      <c r="O18" s="9">
        <v>363</v>
      </c>
      <c r="P18" s="12">
        <f t="shared" si="3"/>
        <v>86</v>
      </c>
      <c r="Q18" s="10">
        <f t="array" ref="Q18">INT(SUMPRODUCT(($D$4:$D$99=$D18)*($F$4:$F$99=$F18),$P$4:$P$99,$O$4:$O$99)/SUMPRODUCT(($D$4:$D$99=$D18)*($F$4:$F$99=$F18),$O$4:$O$99))</f>
        <v>800</v>
      </c>
      <c r="R18" s="9">
        <v>0.6</v>
      </c>
      <c r="S18" s="12"/>
      <c r="T18" s="10"/>
      <c r="U18" s="12">
        <f t="shared" si="4"/>
        <v>11</v>
      </c>
      <c r="V18" s="47">
        <f t="shared" si="5"/>
        <v>1332</v>
      </c>
      <c r="W18" s="12">
        <v>1332</v>
      </c>
    </row>
    <row r="19" spans="1:23" ht="13.5" customHeight="1">
      <c r="A19" s="11">
        <f>VLOOKUP(C19,[1]鱼种设计表!$B$2:$E$24,4,FALSE)</f>
        <v>3</v>
      </c>
      <c r="B19" s="11">
        <f>VLOOKUP(C19,[1]鱼种设计表!$B$2:$L$24,11,FALSE)</f>
        <v>800</v>
      </c>
      <c r="C19" s="2" t="str">
        <f>VLOOKUP(D19,鱼种重量参数!$A$1:$D$99,4,FALSE)</f>
        <v>白亚口鱼</v>
      </c>
      <c r="D19" s="8" t="s">
        <v>38</v>
      </c>
      <c r="E19" s="8" t="s">
        <v>31</v>
      </c>
      <c r="F19" s="9">
        <v>1</v>
      </c>
      <c r="G19" s="9">
        <v>26</v>
      </c>
      <c r="H19" s="9">
        <v>40</v>
      </c>
      <c r="I19" s="4">
        <f t="shared" si="0"/>
        <v>123.71630729654044</v>
      </c>
      <c r="J19" s="4">
        <f t="shared" si="1"/>
        <v>468.30055945210131</v>
      </c>
      <c r="K19" s="4">
        <f t="shared" si="2"/>
        <v>270.96399560555335</v>
      </c>
      <c r="L19" s="3">
        <f>VLOOKUP($D19,鱼种重量参数!$A$1:$F$99,COLUMN(鱼种重量参数!E$1), FALSE)</f>
        <v>5.2500000000000003E-3</v>
      </c>
      <c r="M19" s="3">
        <f>VLOOKUP($D19,鱼种重量参数!$A$1:$F$99,COLUMN(鱼种重量参数!F$1), FALSE)</f>
        <v>3.09</v>
      </c>
      <c r="N19" s="9">
        <v>2200</v>
      </c>
      <c r="O19" s="9">
        <v>363</v>
      </c>
      <c r="P19" s="12">
        <f t="shared" si="3"/>
        <v>596</v>
      </c>
      <c r="Q19" s="10">
        <f t="array" ref="Q19">INT(SUMPRODUCT(($D$4:$D$99=$D19)*($F$4:$F$99=$F19),$P$4:$P$99,$O$4:$O$99)/SUMPRODUCT(($D$4:$D$99=$D19)*($F$4:$F$99=$F19),$O$4:$O$99))</f>
        <v>800</v>
      </c>
      <c r="R19" s="9">
        <v>0.6</v>
      </c>
      <c r="S19" s="12"/>
      <c r="T19" s="10"/>
      <c r="U19" s="12">
        <f t="shared" si="4"/>
        <v>272</v>
      </c>
      <c r="V19" s="47">
        <f t="shared" si="5"/>
        <v>1628</v>
      </c>
      <c r="W19" s="12">
        <v>1628</v>
      </c>
    </row>
    <row r="20" spans="1:23" ht="13.5" customHeight="1">
      <c r="A20" s="11">
        <f>VLOOKUP(C20,[1]鱼种设计表!$B$2:$E$24,4,FALSE)</f>
        <v>3</v>
      </c>
      <c r="B20" s="11">
        <f>VLOOKUP(C20,[1]鱼种设计表!$B$2:$L$24,11,FALSE)</f>
        <v>800</v>
      </c>
      <c r="C20" s="2" t="str">
        <f>VLOOKUP(D20,鱼种重量参数!$A$1:$D$99,4,FALSE)</f>
        <v>白亚口鱼</v>
      </c>
      <c r="D20" s="8" t="s">
        <v>38</v>
      </c>
      <c r="E20" s="8" t="s">
        <v>36</v>
      </c>
      <c r="F20" s="9">
        <v>1</v>
      </c>
      <c r="G20" s="9">
        <v>40</v>
      </c>
      <c r="H20" s="9">
        <v>49</v>
      </c>
      <c r="I20" s="4">
        <f t="shared" si="0"/>
        <v>468.30055945210131</v>
      </c>
      <c r="J20" s="4">
        <f t="shared" si="1"/>
        <v>876.72863365501235</v>
      </c>
      <c r="K20" s="4">
        <f t="shared" si="2"/>
        <v>658.18203398564447</v>
      </c>
      <c r="L20" s="3">
        <f>VLOOKUP($D20,鱼种重量参数!$A$1:$F$99,COLUMN(鱼种重量参数!E$1), FALSE)</f>
        <v>5.2500000000000003E-3</v>
      </c>
      <c r="M20" s="3">
        <f>VLOOKUP($D20,鱼种重量参数!$A$1:$F$99,COLUMN(鱼种重量参数!F$1), FALSE)</f>
        <v>3.09</v>
      </c>
      <c r="N20" s="9">
        <v>2400</v>
      </c>
      <c r="O20" s="9">
        <v>181</v>
      </c>
      <c r="P20" s="12">
        <f t="shared" si="3"/>
        <v>1579</v>
      </c>
      <c r="Q20" s="10">
        <f t="array" ref="Q20">INT(SUMPRODUCT(($D$4:$D$99=$D20)*($F$4:$F$99=$F20),$P$4:$P$99,$O$4:$O$99)/SUMPRODUCT(($D$4:$D$99=$D20)*($F$4:$F$99=$F20),$O$4:$O$99))</f>
        <v>800</v>
      </c>
      <c r="R20" s="9">
        <v>0.6</v>
      </c>
      <c r="S20" s="12"/>
      <c r="T20" s="10"/>
      <c r="U20" s="12">
        <f t="shared" si="4"/>
        <v>1123</v>
      </c>
      <c r="V20" s="47">
        <f t="shared" si="5"/>
        <v>1776</v>
      </c>
      <c r="W20" s="12">
        <v>1776</v>
      </c>
    </row>
    <row r="21" spans="1:23" ht="13.5" customHeight="1">
      <c r="A21" s="11">
        <f>VLOOKUP(C21,[1]鱼种设计表!$B$2:$E$24,4,FALSE)</f>
        <v>3</v>
      </c>
      <c r="B21" s="11">
        <f>VLOOKUP(C21,[1]鱼种设计表!$B$2:$L$24,11,FALSE)</f>
        <v>800</v>
      </c>
      <c r="C21" s="2" t="str">
        <f>VLOOKUP(D21,鱼种重量参数!$A$1:$D$99,4,FALSE)</f>
        <v>白亚口鱼</v>
      </c>
      <c r="D21" s="8" t="s">
        <v>38</v>
      </c>
      <c r="E21" s="8" t="s">
        <v>39</v>
      </c>
      <c r="F21" s="9">
        <v>1</v>
      </c>
      <c r="G21" s="9">
        <v>49</v>
      </c>
      <c r="H21" s="9">
        <v>56</v>
      </c>
      <c r="I21" s="4">
        <f t="shared" si="0"/>
        <v>876.72863365501235</v>
      </c>
      <c r="J21" s="4">
        <f t="shared" si="1"/>
        <v>1324.5254482349999</v>
      </c>
      <c r="K21" s="4">
        <f t="shared" si="2"/>
        <v>1090.245269020766</v>
      </c>
      <c r="L21" s="3">
        <f>VLOOKUP($D21,鱼种重量参数!$A$1:$F$99,COLUMN(鱼种重量参数!E$1), FALSE)</f>
        <v>5.2500000000000003E-3</v>
      </c>
      <c r="M21" s="3">
        <f>VLOOKUP($D21,鱼种重量参数!$A$1:$F$99,COLUMN(鱼种重量参数!F$1), FALSE)</f>
        <v>3.09</v>
      </c>
      <c r="N21" s="9">
        <v>2700</v>
      </c>
      <c r="O21" s="9">
        <v>90</v>
      </c>
      <c r="P21" s="12">
        <f t="shared" si="3"/>
        <v>2943</v>
      </c>
      <c r="Q21" s="10">
        <f t="array" ref="Q21">INT(SUMPRODUCT(($D$4:$D$99=$D21)*($F$4:$F$99=$F21),$P$4:$P$99,$O$4:$O$99)/SUMPRODUCT(($D$4:$D$99=$D21)*($F$4:$F$99=$F21),$O$4:$O$99))</f>
        <v>800</v>
      </c>
      <c r="R21" s="9">
        <v>0.6</v>
      </c>
      <c r="S21" s="12"/>
      <c r="T21" s="10"/>
      <c r="U21" s="12">
        <f t="shared" si="4"/>
        <v>2367</v>
      </c>
      <c r="V21" s="47">
        <f t="shared" si="5"/>
        <v>1998</v>
      </c>
      <c r="W21" s="12">
        <v>1998</v>
      </c>
    </row>
    <row r="22" spans="1:23" ht="13.5" customHeight="1">
      <c r="A22" s="11">
        <f>VLOOKUP(C22,[1]鱼种设计表!$B$2:$E$24,4,FALSE)</f>
        <v>3</v>
      </c>
      <c r="B22" s="11">
        <f>VLOOKUP(C22,[1]鱼种设计表!$B$2:$L$24,11,FALSE)</f>
        <v>800</v>
      </c>
      <c r="C22" s="2" t="str">
        <f>VLOOKUP(D22,鱼种重量参数!$A$1:$D$99,4,FALSE)</f>
        <v>水牛鱼</v>
      </c>
      <c r="D22" s="8" t="s">
        <v>40</v>
      </c>
      <c r="E22" s="8" t="s">
        <v>30</v>
      </c>
      <c r="F22" s="9">
        <v>1</v>
      </c>
      <c r="G22" s="9">
        <v>20</v>
      </c>
      <c r="H22" s="9">
        <v>53</v>
      </c>
      <c r="I22" s="4">
        <f t="shared" si="0"/>
        <v>118.94644220329373</v>
      </c>
      <c r="J22" s="4">
        <f t="shared" si="1"/>
        <v>2324.0815977826774</v>
      </c>
      <c r="K22" s="4">
        <f t="shared" si="2"/>
        <v>903.83386336263459</v>
      </c>
      <c r="L22" s="3">
        <f>VLOOKUP($D22,鱼种重量参数!$A$1:$F$99,COLUMN(鱼种重量参数!E$1), FALSE)</f>
        <v>1.2800000000000001E-2</v>
      </c>
      <c r="M22" s="3">
        <f>VLOOKUP($D22,鱼种重量参数!$A$1:$F$99,COLUMN(鱼种重量参数!F$1), FALSE)</f>
        <v>3.05</v>
      </c>
      <c r="N22" s="9">
        <v>90</v>
      </c>
      <c r="O22" s="9">
        <v>363</v>
      </c>
      <c r="P22" s="12">
        <f t="shared" si="3"/>
        <v>81</v>
      </c>
      <c r="Q22" s="10">
        <f t="array" ref="Q22">INT(SUMPRODUCT(($D$4:$D$99=$D22)*($F$4:$F$99=$F22),$P$4:$P$99,$O$4:$O$99)/SUMPRODUCT(($D$4:$D$99=$D22)*($F$4:$F$99=$F22),$O$4:$O$99))</f>
        <v>816</v>
      </c>
      <c r="R22" s="9">
        <v>0.6</v>
      </c>
      <c r="S22" s="12"/>
      <c r="T22" s="10"/>
      <c r="U22" s="12">
        <f t="shared" si="4"/>
        <v>10</v>
      </c>
      <c r="V22" s="47">
        <f t="shared" si="5"/>
        <v>66</v>
      </c>
      <c r="W22" s="12">
        <v>66</v>
      </c>
    </row>
    <row r="23" spans="1:23" ht="13.5" customHeight="1">
      <c r="A23" s="11">
        <f>VLOOKUP(C23,[1]鱼种设计表!$B$2:$E$24,4,FALSE)</f>
        <v>3</v>
      </c>
      <c r="B23" s="11">
        <f>VLOOKUP(C23,[1]鱼种设计表!$B$2:$L$24,11,FALSE)</f>
        <v>800</v>
      </c>
      <c r="C23" s="2" t="str">
        <f>VLOOKUP(D23,鱼种重量参数!$A$1:$D$99,4,FALSE)</f>
        <v>水牛鱼</v>
      </c>
      <c r="D23" s="8" t="s">
        <v>40</v>
      </c>
      <c r="E23" s="8" t="s">
        <v>31</v>
      </c>
      <c r="F23" s="9">
        <v>1</v>
      </c>
      <c r="G23" s="9">
        <v>53</v>
      </c>
      <c r="H23" s="9">
        <v>81</v>
      </c>
      <c r="I23" s="4">
        <f t="shared" si="0"/>
        <v>2324.0815977826774</v>
      </c>
      <c r="J23" s="4">
        <f t="shared" si="1"/>
        <v>8474.0159523866969</v>
      </c>
      <c r="K23" s="4">
        <f t="shared" si="2"/>
        <v>4966.6575613830701</v>
      </c>
      <c r="L23" s="3">
        <f>VLOOKUP($D23,鱼种重量参数!$A$1:$F$99,COLUMN(鱼种重量参数!E$1), FALSE)</f>
        <v>1.2800000000000001E-2</v>
      </c>
      <c r="M23" s="3">
        <f>VLOOKUP($D23,鱼种重量参数!$A$1:$F$99,COLUMN(鱼种重量参数!F$1), FALSE)</f>
        <v>3.05</v>
      </c>
      <c r="N23" s="9">
        <v>110</v>
      </c>
      <c r="O23" s="9">
        <v>363</v>
      </c>
      <c r="P23" s="12">
        <f t="shared" si="3"/>
        <v>546</v>
      </c>
      <c r="Q23" s="10">
        <f t="array" ref="Q23">INT(SUMPRODUCT(($D$4:$D$99=$D23)*($F$4:$F$99=$F23),$P$4:$P$99,$O$4:$O$99)/SUMPRODUCT(($D$4:$D$99=$D23)*($F$4:$F$99=$F23),$O$4:$O$99))</f>
        <v>816</v>
      </c>
      <c r="R23" s="9">
        <v>0.6</v>
      </c>
      <c r="S23" s="12"/>
      <c r="T23" s="10"/>
      <c r="U23" s="12">
        <f t="shared" si="4"/>
        <v>255</v>
      </c>
      <c r="V23" s="47">
        <f t="shared" si="5"/>
        <v>81</v>
      </c>
      <c r="W23" s="12">
        <v>81</v>
      </c>
    </row>
    <row r="24" spans="1:23" ht="13.5" customHeight="1">
      <c r="A24" s="11">
        <f>VLOOKUP(C24,[1]鱼种设计表!$B$2:$E$24,4,FALSE)</f>
        <v>3</v>
      </c>
      <c r="B24" s="11">
        <f>VLOOKUP(C24,[1]鱼种设计表!$B$2:$L$24,11,FALSE)</f>
        <v>800</v>
      </c>
      <c r="C24" s="2" t="str">
        <f>VLOOKUP(D24,鱼种重量参数!$A$1:$D$99,4,FALSE)</f>
        <v>水牛鱼</v>
      </c>
      <c r="D24" s="8" t="s">
        <v>40</v>
      </c>
      <c r="E24" s="8" t="s">
        <v>36</v>
      </c>
      <c r="F24" s="9">
        <v>1</v>
      </c>
      <c r="G24" s="9">
        <v>81</v>
      </c>
      <c r="H24" s="9">
        <v>100</v>
      </c>
      <c r="I24" s="4">
        <f t="shared" si="0"/>
        <v>8474.0159523866969</v>
      </c>
      <c r="J24" s="4">
        <f t="shared" si="1"/>
        <v>16114.245270965348</v>
      </c>
      <c r="K24" s="4">
        <f t="shared" si="2"/>
        <v>12021.172643966383</v>
      </c>
      <c r="L24" s="3">
        <f>VLOOKUP($D24,鱼种重量参数!$A$1:$F$99,COLUMN(鱼种重量参数!E$1), FALSE)</f>
        <v>1.2800000000000001E-2</v>
      </c>
      <c r="M24" s="3">
        <f>VLOOKUP($D24,鱼种重量参数!$A$1:$F$99,COLUMN(鱼种重量参数!F$1), FALSE)</f>
        <v>3.05</v>
      </c>
      <c r="N24" s="9">
        <v>140</v>
      </c>
      <c r="O24" s="9">
        <v>181</v>
      </c>
      <c r="P24" s="12">
        <f t="shared" si="3"/>
        <v>1682</v>
      </c>
      <c r="Q24" s="10">
        <f t="array" ref="Q24">INT(SUMPRODUCT(($D$4:$D$99=$D24)*($F$4:$F$99=$F24),$P$4:$P$99,$O$4:$O$99)/SUMPRODUCT(($D$4:$D$99=$D24)*($F$4:$F$99=$F24),$O$4:$O$99))</f>
        <v>816</v>
      </c>
      <c r="R24" s="9">
        <v>0.6</v>
      </c>
      <c r="S24" s="12"/>
      <c r="T24" s="10"/>
      <c r="U24" s="12">
        <f t="shared" si="4"/>
        <v>1186</v>
      </c>
      <c r="V24" s="47">
        <f t="shared" si="5"/>
        <v>103</v>
      </c>
      <c r="W24" s="12">
        <v>103</v>
      </c>
    </row>
    <row r="25" spans="1:23" ht="13.5" customHeight="1">
      <c r="A25" s="11">
        <f>VLOOKUP(C25,[1]鱼种设计表!$B$2:$E$24,4,FALSE)</f>
        <v>3</v>
      </c>
      <c r="B25" s="11">
        <f>VLOOKUP(C25,[1]鱼种设计表!$B$2:$L$24,11,FALSE)</f>
        <v>800</v>
      </c>
      <c r="C25" s="2" t="str">
        <f>VLOOKUP(D25,鱼种重量参数!$A$1:$D$99,4,FALSE)</f>
        <v>水牛鱼</v>
      </c>
      <c r="D25" s="8" t="s">
        <v>40</v>
      </c>
      <c r="E25" s="8" t="s">
        <v>39</v>
      </c>
      <c r="F25" s="9">
        <v>1</v>
      </c>
      <c r="G25" s="9">
        <v>100</v>
      </c>
      <c r="H25" s="9">
        <v>113</v>
      </c>
      <c r="I25" s="4">
        <f t="shared" si="0"/>
        <v>16114.245270965348</v>
      </c>
      <c r="J25" s="4">
        <f t="shared" si="1"/>
        <v>23393.716485280002</v>
      </c>
      <c r="K25" s="4">
        <f t="shared" si="2"/>
        <v>19602.382445206273</v>
      </c>
      <c r="L25" s="3">
        <f>VLOOKUP($D25,鱼种重量参数!$A$1:$F$99,COLUMN(鱼种重量参数!E$1), FALSE)</f>
        <v>1.2800000000000001E-2</v>
      </c>
      <c r="M25" s="3">
        <f>VLOOKUP($D25,鱼种重量参数!$A$1:$F$99,COLUMN(鱼种重量参数!F$1), FALSE)</f>
        <v>3.05</v>
      </c>
      <c r="N25" s="9">
        <v>160</v>
      </c>
      <c r="O25" s="9">
        <v>90</v>
      </c>
      <c r="P25" s="12">
        <f t="shared" si="3"/>
        <v>3136</v>
      </c>
      <c r="Q25" s="10">
        <f t="array" ref="Q25">INT(SUMPRODUCT(($D$4:$D$99=$D25)*($F$4:$F$99=$F25),$P$4:$P$99,$O$4:$O$99)/SUMPRODUCT(($D$4:$D$99=$D25)*($F$4:$F$99=$F25),$O$4:$O$99))</f>
        <v>816</v>
      </c>
      <c r="R25" s="9">
        <v>0.6</v>
      </c>
      <c r="S25" s="12"/>
      <c r="T25" s="10"/>
      <c r="U25" s="12">
        <f t="shared" si="4"/>
        <v>2578</v>
      </c>
      <c r="V25" s="47">
        <f t="shared" si="5"/>
        <v>118</v>
      </c>
      <c r="W25" s="12">
        <v>118</v>
      </c>
    </row>
    <row r="26" spans="1:23" ht="13.5" customHeight="1">
      <c r="A26" s="11">
        <f>VLOOKUP(C26,[1]鱼种设计表!$B$2:$E$24,4,FALSE)</f>
        <v>3.5</v>
      </c>
      <c r="B26" s="11">
        <f>VLOOKUP(C26,[1]鱼种设计表!$B$2:$L$24,11,FALSE)</f>
        <v>1000</v>
      </c>
      <c r="C26" s="2" t="str">
        <f>VLOOKUP(D26,鱼种重量参数!$A$1:$D$99,4,FALSE)</f>
        <v>大口牛胭脂鱼</v>
      </c>
      <c r="D26" s="35" t="s">
        <v>41</v>
      </c>
      <c r="E26" s="8" t="s">
        <v>30</v>
      </c>
      <c r="F26" s="9">
        <v>1</v>
      </c>
      <c r="G26" s="9">
        <v>25</v>
      </c>
      <c r="H26" s="9">
        <v>61</v>
      </c>
      <c r="I26" s="4">
        <f t="shared" si="0"/>
        <v>253.125</v>
      </c>
      <c r="J26" s="4">
        <f t="shared" si="1"/>
        <v>3677.0921999999996</v>
      </c>
      <c r="K26" s="4">
        <f t="shared" si="2"/>
        <v>1513.7118</v>
      </c>
      <c r="L26" s="3">
        <f>VLOOKUP($D26,鱼种重量参数!$A$1:$F$99,COLUMN(鱼种重量参数!E$1), FALSE)</f>
        <v>1.6199999999999999E-2</v>
      </c>
      <c r="M26" s="3">
        <f>VLOOKUP($D26,鱼种重量参数!$A$1:$F$99,COLUMN(鱼种重量参数!F$1), FALSE)</f>
        <v>3</v>
      </c>
      <c r="N26" s="9">
        <v>100</v>
      </c>
      <c r="O26" s="9">
        <v>363</v>
      </c>
      <c r="P26" s="12">
        <f t="shared" si="3"/>
        <v>151</v>
      </c>
      <c r="Q26" s="10">
        <f t="array" ref="Q26">INT(SUMPRODUCT(($D$4:$D$99=$D26)*($F$4:$F$99=$F26),$P$4:$P$99,$O$4:$O$99)/SUMPRODUCT(($D$4:$D$99=$D26)*($F$4:$F$99=$F26),$O$4:$O$99))</f>
        <v>1085</v>
      </c>
      <c r="R26" s="9">
        <v>0.6</v>
      </c>
      <c r="S26" s="12"/>
      <c r="T26" s="10"/>
      <c r="U26" s="12">
        <f t="shared" si="4"/>
        <v>25</v>
      </c>
      <c r="V26" s="47">
        <f t="shared" si="5"/>
        <v>74</v>
      </c>
      <c r="W26" s="12">
        <v>74</v>
      </c>
    </row>
    <row r="27" spans="1:23" ht="13.5" customHeight="1">
      <c r="A27" s="11">
        <f>VLOOKUP(C27,[1]鱼种设计表!$B$2:$E$24,4,FALSE)</f>
        <v>3.5</v>
      </c>
      <c r="B27" s="11">
        <f>VLOOKUP(C27,[1]鱼种设计表!$B$2:$L$24,11,FALSE)</f>
        <v>1000</v>
      </c>
      <c r="C27" s="2" t="str">
        <f>VLOOKUP(D27,鱼种重量参数!$A$1:$D$99,4,FALSE)</f>
        <v>大口牛胭脂鱼</v>
      </c>
      <c r="D27" s="8" t="s">
        <v>41</v>
      </c>
      <c r="E27" s="8" t="s">
        <v>31</v>
      </c>
      <c r="F27" s="9">
        <v>1</v>
      </c>
      <c r="G27" s="9">
        <v>61</v>
      </c>
      <c r="H27" s="9">
        <v>92</v>
      </c>
      <c r="I27" s="4">
        <f t="shared" si="0"/>
        <v>3677.0921999999996</v>
      </c>
      <c r="J27" s="4">
        <f t="shared" si="1"/>
        <v>12614.7456</v>
      </c>
      <c r="K27" s="4">
        <f t="shared" si="2"/>
        <v>7550.4352499999995</v>
      </c>
      <c r="L27" s="3">
        <f>VLOOKUP($D27,鱼种重量参数!$A$1:$F$99,COLUMN(鱼种重量参数!E$1), FALSE)</f>
        <v>1.6199999999999999E-2</v>
      </c>
      <c r="M27" s="3">
        <f>VLOOKUP($D27,鱼种重量参数!$A$1:$F$99,COLUMN(鱼种重量参数!F$1), FALSE)</f>
        <v>3</v>
      </c>
      <c r="N27" s="9">
        <v>110</v>
      </c>
      <c r="O27" s="9">
        <v>363</v>
      </c>
      <c r="P27" s="12">
        <f t="shared" si="3"/>
        <v>830</v>
      </c>
      <c r="Q27" s="10">
        <f t="array" ref="Q27">INT(SUMPRODUCT(($D$4:$D$99=$D27)*($F$4:$F$99=$F27),$P$4:$P$99,$O$4:$O$99)/SUMPRODUCT(($D$4:$D$99=$D27)*($F$4:$F$99=$F27),$O$4:$O$99))</f>
        <v>1085</v>
      </c>
      <c r="R27" s="9">
        <v>0.6</v>
      </c>
      <c r="S27" s="12"/>
      <c r="T27" s="10"/>
      <c r="U27" s="12">
        <f t="shared" si="4"/>
        <v>404</v>
      </c>
      <c r="V27" s="47">
        <f t="shared" si="5"/>
        <v>81</v>
      </c>
      <c r="W27" s="12">
        <v>81</v>
      </c>
    </row>
    <row r="28" spans="1:23" ht="13.5" customHeight="1">
      <c r="A28" s="11">
        <f>VLOOKUP(C28,[1]鱼种设计表!$B$2:$E$24,4,FALSE)</f>
        <v>3.5</v>
      </c>
      <c r="B28" s="11">
        <f>VLOOKUP(C28,[1]鱼种设计表!$B$2:$L$24,11,FALSE)</f>
        <v>1000</v>
      </c>
      <c r="C28" s="2" t="str">
        <f>VLOOKUP(D28,鱼种重量参数!$A$1:$D$99,4,FALSE)</f>
        <v>大口牛胭脂鱼</v>
      </c>
      <c r="D28" s="8" t="s">
        <v>41</v>
      </c>
      <c r="E28" s="8" t="s">
        <v>36</v>
      </c>
      <c r="F28" s="9">
        <v>1</v>
      </c>
      <c r="G28" s="9">
        <v>92</v>
      </c>
      <c r="H28" s="9">
        <v>112</v>
      </c>
      <c r="I28" s="4">
        <f t="shared" si="0"/>
        <v>12614.7456</v>
      </c>
      <c r="J28" s="4">
        <f t="shared" si="1"/>
        <v>22759.833599999998</v>
      </c>
      <c r="K28" s="4">
        <f t="shared" si="2"/>
        <v>17356.809600000001</v>
      </c>
      <c r="L28" s="3">
        <f>VLOOKUP($D28,鱼种重量参数!$A$1:$F$99,COLUMN(鱼种重量参数!E$1), FALSE)</f>
        <v>1.6199999999999999E-2</v>
      </c>
      <c r="M28" s="3">
        <f>VLOOKUP($D28,鱼种重量参数!$A$1:$F$99,COLUMN(鱼种重量参数!F$1), FALSE)</f>
        <v>3</v>
      </c>
      <c r="N28" s="9">
        <v>120</v>
      </c>
      <c r="O28" s="9">
        <v>181</v>
      </c>
      <c r="P28" s="12">
        <f t="shared" si="3"/>
        <v>2082</v>
      </c>
      <c r="Q28" s="10">
        <f t="array" ref="Q28">INT(SUMPRODUCT(($D$4:$D$99=$D28)*($F$4:$F$99=$F28),$P$4:$P$99,$O$4:$O$99)/SUMPRODUCT(($D$4:$D$99=$D28)*($F$4:$F$99=$F28),$O$4:$O$99))</f>
        <v>1085</v>
      </c>
      <c r="R28" s="9">
        <v>0.6</v>
      </c>
      <c r="S28" s="12"/>
      <c r="T28" s="10"/>
      <c r="U28" s="12">
        <f t="shared" si="4"/>
        <v>1513</v>
      </c>
      <c r="V28" s="47">
        <f t="shared" si="5"/>
        <v>88</v>
      </c>
      <c r="W28" s="12">
        <v>88</v>
      </c>
    </row>
    <row r="29" spans="1:23" ht="13.5" customHeight="1">
      <c r="A29" s="11">
        <f>VLOOKUP(C29,[1]鱼种设计表!$B$2:$E$24,4,FALSE)</f>
        <v>3.5</v>
      </c>
      <c r="B29" s="11">
        <f>VLOOKUP(C29,[1]鱼种设计表!$B$2:$L$24,11,FALSE)</f>
        <v>1000</v>
      </c>
      <c r="C29" s="2" t="str">
        <f>VLOOKUP(D29,鱼种重量参数!$A$1:$D$99,4,FALSE)</f>
        <v>大口牛胭脂鱼</v>
      </c>
      <c r="D29" s="8" t="s">
        <v>41</v>
      </c>
      <c r="E29" s="8" t="s">
        <v>39</v>
      </c>
      <c r="F29" s="9">
        <v>1</v>
      </c>
      <c r="G29" s="9">
        <v>112</v>
      </c>
      <c r="H29" s="9">
        <v>127</v>
      </c>
      <c r="I29" s="4">
        <f t="shared" si="0"/>
        <v>22759.833599999998</v>
      </c>
      <c r="J29" s="4">
        <f t="shared" si="1"/>
        <v>33183.804599999996</v>
      </c>
      <c r="K29" s="4">
        <f t="shared" si="2"/>
        <v>27754.030350000001</v>
      </c>
      <c r="L29" s="3">
        <f>VLOOKUP($D29,鱼种重量参数!$A$1:$F$99,COLUMN(鱼种重量参数!E$1), FALSE)</f>
        <v>1.6199999999999999E-2</v>
      </c>
      <c r="M29" s="3">
        <f>VLOOKUP($D29,鱼种重量参数!$A$1:$F$99,COLUMN(鱼种重量参数!F$1), FALSE)</f>
        <v>3</v>
      </c>
      <c r="N29" s="9">
        <v>140</v>
      </c>
      <c r="O29" s="9">
        <v>90</v>
      </c>
      <c r="P29" s="12">
        <f t="shared" si="3"/>
        <v>3885</v>
      </c>
      <c r="Q29" s="10">
        <f t="array" ref="Q29">INT(SUMPRODUCT(($D$4:$D$99=$D29)*($F$4:$F$99=$F29),$P$4:$P$99,$O$4:$O$99)/SUMPRODUCT(($D$4:$D$99=$D29)*($F$4:$F$99=$F29),$O$4:$O$99))</f>
        <v>1085</v>
      </c>
      <c r="R29" s="9">
        <v>0.6</v>
      </c>
      <c r="S29" s="12"/>
      <c r="T29" s="10"/>
      <c r="U29" s="12">
        <f t="shared" si="4"/>
        <v>3186</v>
      </c>
      <c r="V29" s="47">
        <f t="shared" si="5"/>
        <v>103</v>
      </c>
      <c r="W29" s="12">
        <v>103</v>
      </c>
    </row>
    <row r="30" spans="1:23" ht="13.5" customHeight="1">
      <c r="A30" s="11">
        <f>VLOOKUP(C30,[1]鱼种设计表!$B$2:$E$24,4,FALSE)</f>
        <v>4</v>
      </c>
      <c r="B30" s="11">
        <f>VLOOKUP(C30,[1]鱼种设计表!$B$2:$L$24,11,FALSE)</f>
        <v>1600</v>
      </c>
      <c r="C30" s="2" t="str">
        <f>VLOOKUP(D30,鱼种重量参数!$A$1:$D$99,4,FALSE)</f>
        <v>丁鱥</v>
      </c>
      <c r="D30" s="8" t="s">
        <v>42</v>
      </c>
      <c r="E30" s="8" t="s">
        <v>30</v>
      </c>
      <c r="F30" s="9">
        <v>1</v>
      </c>
      <c r="G30" s="9">
        <v>10</v>
      </c>
      <c r="H30" s="9">
        <v>28</v>
      </c>
      <c r="I30" s="4">
        <f t="shared" si="0"/>
        <v>12.3</v>
      </c>
      <c r="J30" s="4">
        <f t="shared" si="1"/>
        <v>270.00959999999998</v>
      </c>
      <c r="K30" s="4">
        <f t="shared" si="2"/>
        <v>103.2954</v>
      </c>
      <c r="L30" s="3">
        <f>VLOOKUP($D30,鱼种重量参数!$A$1:$F$99,COLUMN(鱼种重量参数!E$1), FALSE)</f>
        <v>1.23E-2</v>
      </c>
      <c r="M30" s="3">
        <f>VLOOKUP($D30,鱼种重量参数!$A$1:$F$99,COLUMN(鱼种重量参数!F$1), FALSE)</f>
        <v>3</v>
      </c>
      <c r="N30" s="9">
        <v>1600</v>
      </c>
      <c r="O30" s="9">
        <v>350</v>
      </c>
      <c r="P30" s="12">
        <f t="shared" si="3"/>
        <v>165</v>
      </c>
      <c r="Q30" s="10">
        <f t="array" ref="Q30">INT(SUMPRODUCT(($D$4:$D$99=$D30)*($F$4:$F$99=$F30),$P$4:$P$99,$O$4:$O$99)/SUMPRODUCT(($D$4:$D$99=$D30)*($F$4:$F$99=$F30),$O$4:$O$99))</f>
        <v>1557</v>
      </c>
      <c r="R30" s="9">
        <v>0.6</v>
      </c>
      <c r="S30" s="12"/>
      <c r="T30" s="10"/>
      <c r="U30" s="12">
        <f t="shared" si="4"/>
        <v>19</v>
      </c>
      <c r="V30" s="47">
        <f t="shared" si="5"/>
        <v>1184</v>
      </c>
      <c r="W30" s="12">
        <v>1184</v>
      </c>
    </row>
    <row r="31" spans="1:23" ht="13.5" customHeight="1">
      <c r="A31" s="11">
        <f>VLOOKUP(C31,[1]鱼种设计表!$B$2:$E$24,4,FALSE)</f>
        <v>4</v>
      </c>
      <c r="B31" s="11">
        <f>VLOOKUP(C31,[1]鱼种设计表!$B$2:$L$24,11,FALSE)</f>
        <v>1600</v>
      </c>
      <c r="C31" s="2" t="str">
        <f>VLOOKUP(D31,鱼种重量参数!$A$1:$D$99,4,FALSE)</f>
        <v>丁鱥</v>
      </c>
      <c r="D31" s="8" t="s">
        <v>42</v>
      </c>
      <c r="E31" s="8" t="s">
        <v>31</v>
      </c>
      <c r="F31" s="9">
        <v>1</v>
      </c>
      <c r="G31" s="9">
        <v>28</v>
      </c>
      <c r="H31" s="9">
        <v>43</v>
      </c>
      <c r="I31" s="4">
        <f t="shared" si="0"/>
        <v>270.00959999999998</v>
      </c>
      <c r="J31" s="4">
        <f t="shared" si="1"/>
        <v>977.93610000000001</v>
      </c>
      <c r="K31" s="4">
        <f t="shared" si="2"/>
        <v>574.84972500000003</v>
      </c>
      <c r="L31" s="3">
        <f>VLOOKUP($D31,鱼种重量参数!$A$1:$F$99,COLUMN(鱼种重量参数!E$1), FALSE)</f>
        <v>1.23E-2</v>
      </c>
      <c r="M31" s="3">
        <f>VLOOKUP($D31,鱼种重量参数!$A$1:$F$99,COLUMN(鱼种重量参数!F$1), FALSE)</f>
        <v>3</v>
      </c>
      <c r="N31" s="9">
        <v>1700</v>
      </c>
      <c r="O31" s="9">
        <v>350</v>
      </c>
      <c r="P31" s="12">
        <f t="shared" si="3"/>
        <v>977</v>
      </c>
      <c r="Q31" s="10">
        <f t="array" ref="Q31">INT(SUMPRODUCT(($D$4:$D$99=$D31)*($F$4:$F$99=$F31),$P$4:$P$99,$O$4:$O$99)/SUMPRODUCT(($D$4:$D$99=$D31)*($F$4:$F$99=$F31),$O$4:$O$99))</f>
        <v>1557</v>
      </c>
      <c r="R31" s="9">
        <v>0.6</v>
      </c>
      <c r="S31" s="12"/>
      <c r="T31" s="10"/>
      <c r="U31" s="12">
        <f t="shared" si="4"/>
        <v>459</v>
      </c>
      <c r="V31" s="47">
        <f t="shared" si="5"/>
        <v>1258</v>
      </c>
      <c r="W31" s="12">
        <v>1258</v>
      </c>
    </row>
    <row r="32" spans="1:23" ht="13.5" customHeight="1">
      <c r="A32" s="11">
        <f>VLOOKUP(C32,[1]鱼种设计表!$B$2:$E$24,4,FALSE)</f>
        <v>4</v>
      </c>
      <c r="B32" s="11">
        <f>VLOOKUP(C32,[1]鱼种设计表!$B$2:$L$24,11,FALSE)</f>
        <v>1600</v>
      </c>
      <c r="C32" s="2" t="str">
        <f>VLOOKUP(D32,鱼种重量参数!$A$1:$D$99,4,FALSE)</f>
        <v>丁鱥</v>
      </c>
      <c r="D32" s="8" t="s">
        <v>42</v>
      </c>
      <c r="E32" s="8" t="s">
        <v>36</v>
      </c>
      <c r="F32" s="9">
        <v>1</v>
      </c>
      <c r="G32" s="9">
        <v>43</v>
      </c>
      <c r="H32" s="9">
        <v>55</v>
      </c>
      <c r="I32" s="4">
        <f t="shared" si="0"/>
        <v>977.93610000000001</v>
      </c>
      <c r="J32" s="4">
        <f t="shared" si="1"/>
        <v>2046.4125000000001</v>
      </c>
      <c r="K32" s="4">
        <f t="shared" si="2"/>
        <v>1468.7799000000002</v>
      </c>
      <c r="L32" s="3">
        <f>VLOOKUP($D32,鱼种重量参数!$A$1:$F$99,COLUMN(鱼种重量参数!E$1), FALSE)</f>
        <v>1.23E-2</v>
      </c>
      <c r="M32" s="3">
        <f>VLOOKUP($D32,鱼种重量参数!$A$1:$F$99,COLUMN(鱼种重量参数!F$1), FALSE)</f>
        <v>3</v>
      </c>
      <c r="N32" s="9">
        <v>1800</v>
      </c>
      <c r="O32" s="9">
        <v>175</v>
      </c>
      <c r="P32" s="12">
        <f t="shared" si="3"/>
        <v>2643</v>
      </c>
      <c r="Q32" s="10">
        <f t="array" ref="Q32">INT(SUMPRODUCT(($D$4:$D$99=$D32)*($F$4:$F$99=$F32),$P$4:$P$99,$O$4:$O$99)/SUMPRODUCT(($D$4:$D$99=$D32)*($F$4:$F$99=$F32),$O$4:$O$99))</f>
        <v>1557</v>
      </c>
      <c r="R32" s="9">
        <v>0.6</v>
      </c>
      <c r="S32" s="12"/>
      <c r="T32" s="10"/>
      <c r="U32" s="12">
        <f t="shared" si="4"/>
        <v>1760</v>
      </c>
      <c r="V32" s="47">
        <f t="shared" si="5"/>
        <v>1332</v>
      </c>
      <c r="W32" s="12">
        <v>1332</v>
      </c>
    </row>
    <row r="33" spans="1:23" ht="13.5" customHeight="1">
      <c r="A33" s="11">
        <f>VLOOKUP(C33,[1]鱼种设计表!$B$2:$E$24,4,FALSE)</f>
        <v>4</v>
      </c>
      <c r="B33" s="11">
        <f>VLOOKUP(C33,[1]鱼种设计表!$B$2:$L$24,11,FALSE)</f>
        <v>1600</v>
      </c>
      <c r="C33" s="2" t="str">
        <f>VLOOKUP(D33,鱼种重量参数!$A$1:$D$99,4,FALSE)</f>
        <v>丁鱥</v>
      </c>
      <c r="D33" s="8" t="s">
        <v>42</v>
      </c>
      <c r="E33" s="8" t="s">
        <v>39</v>
      </c>
      <c r="F33" s="9">
        <v>1</v>
      </c>
      <c r="G33" s="9">
        <v>55</v>
      </c>
      <c r="H33" s="9">
        <v>64</v>
      </c>
      <c r="I33" s="4">
        <f t="shared" si="0"/>
        <v>2046.4125000000001</v>
      </c>
      <c r="J33" s="4">
        <f t="shared" si="1"/>
        <v>3224.3712</v>
      </c>
      <c r="K33" s="4">
        <f t="shared" si="2"/>
        <v>2605.751925</v>
      </c>
      <c r="L33" s="3">
        <f>VLOOKUP($D33,鱼种重量参数!$A$1:$F$99,COLUMN(鱼种重量参数!E$1), FALSE)</f>
        <v>1.23E-2</v>
      </c>
      <c r="M33" s="3">
        <f>VLOOKUP($D33,鱼种重量参数!$A$1:$F$99,COLUMN(鱼种重量参数!F$1), FALSE)</f>
        <v>3</v>
      </c>
      <c r="N33" s="9">
        <v>1900</v>
      </c>
      <c r="O33" s="9">
        <v>87</v>
      </c>
      <c r="P33" s="12">
        <f t="shared" si="3"/>
        <v>4950</v>
      </c>
      <c r="Q33" s="10">
        <f t="array" ref="Q33">INT(SUMPRODUCT(($D$4:$D$99=$D33)*($F$4:$F$99=$F33),$P$4:$P$99,$O$4:$O$99)/SUMPRODUCT(($D$4:$D$99=$D33)*($F$4:$F$99=$F33),$O$4:$O$99))</f>
        <v>1557</v>
      </c>
      <c r="R33" s="9">
        <v>0.6</v>
      </c>
      <c r="S33" s="12"/>
      <c r="T33" s="10"/>
      <c r="U33" s="12">
        <f t="shared" si="4"/>
        <v>3888</v>
      </c>
      <c r="V33" s="47">
        <f t="shared" si="5"/>
        <v>1406</v>
      </c>
      <c r="W33" s="12">
        <v>1406</v>
      </c>
    </row>
    <row r="34" spans="1:23" ht="13.5" customHeight="1">
      <c r="A34" s="11">
        <f>VLOOKUP(C34,[1]鱼种设计表!$B$2:$E$24,4,FALSE)</f>
        <v>4</v>
      </c>
      <c r="B34" s="11">
        <f>VLOOKUP(C34,[1]鱼种设计表!$B$2:$L$24,11,FALSE)</f>
        <v>1600</v>
      </c>
      <c r="C34" s="2" t="str">
        <f>VLOOKUP(D34,鱼种重量参数!$A$1:$D$99,4,FALSE)</f>
        <v>丁鱥</v>
      </c>
      <c r="D34" s="8" t="s">
        <v>42</v>
      </c>
      <c r="E34" s="8" t="s">
        <v>43</v>
      </c>
      <c r="F34" s="9">
        <v>1</v>
      </c>
      <c r="G34" s="9">
        <v>64</v>
      </c>
      <c r="H34" s="9">
        <v>70</v>
      </c>
      <c r="I34" s="4">
        <f t="shared" si="0"/>
        <v>3224.3712</v>
      </c>
      <c r="J34" s="4">
        <f t="shared" si="1"/>
        <v>4218.8999999999996</v>
      </c>
      <c r="K34" s="4">
        <f t="shared" si="2"/>
        <v>3706.8017999999997</v>
      </c>
      <c r="L34" s="3">
        <f>VLOOKUP($D34,鱼种重量参数!$A$1:$F$99,COLUMN(鱼种重量参数!E$1), FALSE)</f>
        <v>1.23E-2</v>
      </c>
      <c r="M34" s="3">
        <f>VLOOKUP($D34,鱼种重量参数!$A$1:$F$99,COLUMN(鱼种重量参数!F$1), FALSE)</f>
        <v>3</v>
      </c>
      <c r="N34" s="9">
        <v>2000</v>
      </c>
      <c r="O34" s="9">
        <v>35</v>
      </c>
      <c r="P34" s="12">
        <f t="shared" si="3"/>
        <v>7413</v>
      </c>
      <c r="Q34" s="10">
        <f t="array" ref="Q34">INT(SUMPRODUCT(($D$4:$D$99=$D34)*($F$4:$F$99=$F34),$P$4:$P$99,$O$4:$O$99)/SUMPRODUCT(($D$4:$D$99=$D34)*($F$4:$F$99=$F34),$O$4:$O$99))</f>
        <v>1557</v>
      </c>
      <c r="R34" s="9">
        <v>0.6</v>
      </c>
      <c r="S34" s="12"/>
      <c r="T34" s="10"/>
      <c r="U34" s="12">
        <f t="shared" si="4"/>
        <v>6448</v>
      </c>
      <c r="V34" s="47">
        <f t="shared" si="5"/>
        <v>1480</v>
      </c>
      <c r="W34" s="12">
        <v>1480</v>
      </c>
    </row>
    <row r="35" spans="1:23" ht="13.5" customHeight="1">
      <c r="A35" s="11">
        <f>VLOOKUP(C35,[1]鱼种设计表!$B$2:$E$24,4,FALSE)</f>
        <v>4.3</v>
      </c>
      <c r="B35" s="11">
        <f>VLOOKUP(C35,[1]鱼种设计表!$B$2:$L$24,11,FALSE)</f>
        <v>1800</v>
      </c>
      <c r="C35" s="2" t="str">
        <f>VLOOKUP(D35,鱼种重量参数!$A$1:$D$99,4,FALSE)</f>
        <v>斑点叉尾鮰</v>
      </c>
      <c r="D35" s="8" t="s">
        <v>44</v>
      </c>
      <c r="E35" s="8" t="s">
        <v>30</v>
      </c>
      <c r="F35" s="9">
        <v>1</v>
      </c>
      <c r="G35" s="9">
        <v>10</v>
      </c>
      <c r="H35" s="9">
        <v>47</v>
      </c>
      <c r="I35" s="4">
        <f t="shared" si="0"/>
        <v>10.43482136871439</v>
      </c>
      <c r="J35" s="4">
        <f t="shared" si="1"/>
        <v>1284.4267951743614</v>
      </c>
      <c r="K35" s="4">
        <f t="shared" si="2"/>
        <v>396.28928230096517</v>
      </c>
      <c r="L35" s="3">
        <f>VLOOKUP($D35,鱼种重量参数!$A$1:$F$99,COLUMN(鱼种重量参数!E$1), FALSE)</f>
        <v>8.0999999999999996E-3</v>
      </c>
      <c r="M35" s="3">
        <f>VLOOKUP($D35,鱼种重量参数!$A$1:$F$99,COLUMN(鱼种重量参数!F$1), FALSE)</f>
        <v>3.11</v>
      </c>
      <c r="N35" s="9">
        <v>280</v>
      </c>
      <c r="O35" s="9">
        <v>350</v>
      </c>
      <c r="P35" s="12">
        <f t="shared" si="3"/>
        <v>110</v>
      </c>
      <c r="Q35" s="10">
        <f t="array" ref="Q35">INT(SUMPRODUCT(($D$4:$D$99=$D35)*($F$4:$F$99=$F35),$P$4:$P$99,$O$4:$O$99)/SUMPRODUCT(($D$4:$D$99=$D35)*($F$4:$F$99=$F35),$O$4:$O$99))</f>
        <v>1903</v>
      </c>
      <c r="R35" s="9">
        <v>0.6</v>
      </c>
      <c r="S35" s="12"/>
      <c r="T35" s="10"/>
      <c r="U35" s="12">
        <f t="shared" si="4"/>
        <v>2</v>
      </c>
      <c r="V35" s="47">
        <f t="shared" si="5"/>
        <v>207</v>
      </c>
      <c r="W35" s="12">
        <v>207</v>
      </c>
    </row>
    <row r="36" spans="1:23" ht="13.5" customHeight="1">
      <c r="A36" s="11">
        <f>VLOOKUP(C36,[1]鱼种设计表!$B$2:$E$24,4,FALSE)</f>
        <v>4.3</v>
      </c>
      <c r="B36" s="11">
        <f>VLOOKUP(C36,[1]鱼种设计表!$B$2:$L$24,11,FALSE)</f>
        <v>1800</v>
      </c>
      <c r="C36" s="2" t="str">
        <f>VLOOKUP(D36,鱼种重量参数!$A$1:$D$99,4,FALSE)</f>
        <v>斑点叉尾鮰</v>
      </c>
      <c r="D36" s="8" t="s">
        <v>44</v>
      </c>
      <c r="E36" s="8" t="s">
        <v>31</v>
      </c>
      <c r="F36" s="9">
        <v>1</v>
      </c>
      <c r="G36" s="9">
        <v>47</v>
      </c>
      <c r="H36" s="9">
        <v>78</v>
      </c>
      <c r="I36" s="4">
        <f t="shared" ref="I36:I67" si="6">$L36*POWER(G36, $M36)</f>
        <v>1284.4267951743614</v>
      </c>
      <c r="J36" s="4">
        <f t="shared" ref="J36:J67" si="7">$L36*POWER(H36, $M36)</f>
        <v>6207.2499440841066</v>
      </c>
      <c r="K36" s="4">
        <f t="shared" ref="K36:K67" si="8">$L36*(POWER(H36,$M36+1)-POWER($G36,$M36+1))/($M36+1)/($H36-$G36)</f>
        <v>3326.2494016589289</v>
      </c>
      <c r="L36" s="3">
        <f>VLOOKUP($D36,鱼种重量参数!$A$1:$F$99,COLUMN(鱼种重量参数!E$1), FALSE)</f>
        <v>8.0999999999999996E-3</v>
      </c>
      <c r="M36" s="3">
        <f>VLOOKUP($D36,鱼种重量参数!$A$1:$F$99,COLUMN(鱼种重量参数!F$1), FALSE)</f>
        <v>3.11</v>
      </c>
      <c r="N36" s="9">
        <v>300</v>
      </c>
      <c r="O36" s="9">
        <v>350</v>
      </c>
      <c r="P36" s="12">
        <f t="shared" ref="P36:P67" si="9">INT(K36*N36/1000)</f>
        <v>997</v>
      </c>
      <c r="Q36" s="10">
        <f t="array" ref="Q36">INT(SUMPRODUCT(($D$4:$D$99=$D36)*($F$4:$F$99=$F36),$P$4:$P$99,$O$4:$O$99)/SUMPRODUCT(($D$4:$D$99=$D36)*($F$4:$F$99=$F36),$O$4:$O$99))</f>
        <v>1903</v>
      </c>
      <c r="R36" s="9">
        <v>0.6</v>
      </c>
      <c r="S36" s="12"/>
      <c r="T36" s="10"/>
      <c r="U36" s="12">
        <f t="shared" ref="U36:U57" si="10">INT(I36*N36/1000)</f>
        <v>385</v>
      </c>
      <c r="V36" s="47">
        <f t="shared" si="5"/>
        <v>222</v>
      </c>
      <c r="W36" s="12">
        <v>222</v>
      </c>
    </row>
    <row r="37" spans="1:23" ht="13.5" customHeight="1">
      <c r="A37" s="11">
        <f>VLOOKUP(C37,[1]鱼种设计表!$B$2:$E$24,4,FALSE)</f>
        <v>4.3</v>
      </c>
      <c r="B37" s="11">
        <f>VLOOKUP(C37,[1]鱼种设计表!$B$2:$L$24,11,FALSE)</f>
        <v>1800</v>
      </c>
      <c r="C37" s="2" t="str">
        <f>VLOOKUP(D37,鱼种重量参数!$A$1:$D$99,4,FALSE)</f>
        <v>斑点叉尾鮰</v>
      </c>
      <c r="D37" s="8" t="s">
        <v>44</v>
      </c>
      <c r="E37" s="8" t="s">
        <v>36</v>
      </c>
      <c r="F37" s="9">
        <v>1</v>
      </c>
      <c r="G37" s="9">
        <v>78</v>
      </c>
      <c r="H37" s="9">
        <v>102</v>
      </c>
      <c r="I37" s="4">
        <f t="shared" si="6"/>
        <v>6207.2499440841066</v>
      </c>
      <c r="J37" s="4">
        <f t="shared" si="7"/>
        <v>14296.560059215804</v>
      </c>
      <c r="K37" s="4">
        <f t="shared" si="8"/>
        <v>9875.1381833074702</v>
      </c>
      <c r="L37" s="3">
        <f>VLOOKUP($D37,鱼种重量参数!$A$1:$F$99,COLUMN(鱼种重量参数!E$1), FALSE)</f>
        <v>8.0999999999999996E-3</v>
      </c>
      <c r="M37" s="3">
        <f>VLOOKUP($D37,鱼种重量参数!$A$1:$F$99,COLUMN(鱼种重量参数!F$1), FALSE)</f>
        <v>3.11</v>
      </c>
      <c r="N37" s="9">
        <v>320</v>
      </c>
      <c r="O37" s="9">
        <v>175</v>
      </c>
      <c r="P37" s="12">
        <f t="shared" si="9"/>
        <v>3160</v>
      </c>
      <c r="Q37" s="10">
        <f t="array" ref="Q37">INT(SUMPRODUCT(($D$4:$D$99=$D37)*($F$4:$F$99=$F37),$P$4:$P$99,$O$4:$O$99)/SUMPRODUCT(($D$4:$D$99=$D37)*($F$4:$F$99=$F37),$O$4:$O$99))</f>
        <v>1903</v>
      </c>
      <c r="R37" s="9">
        <v>0.6</v>
      </c>
      <c r="S37" s="12"/>
      <c r="T37" s="10"/>
      <c r="U37" s="12">
        <f t="shared" si="10"/>
        <v>1986</v>
      </c>
      <c r="V37" s="47">
        <f t="shared" si="5"/>
        <v>236</v>
      </c>
      <c r="W37" s="12">
        <v>236</v>
      </c>
    </row>
    <row r="38" spans="1:23" ht="13.5" customHeight="1">
      <c r="A38" s="11">
        <f>VLOOKUP(C38,[1]鱼种设计表!$B$2:$E$24,4,FALSE)</f>
        <v>4.3</v>
      </c>
      <c r="B38" s="11">
        <f>VLOOKUP(C38,[1]鱼种设计表!$B$2:$L$24,11,FALSE)</f>
        <v>1800</v>
      </c>
      <c r="C38" s="2" t="str">
        <f>VLOOKUP(D38,鱼种重量参数!$A$1:$D$99,4,FALSE)</f>
        <v>斑点叉尾鮰</v>
      </c>
      <c r="D38" s="8" t="s">
        <v>44</v>
      </c>
      <c r="E38" s="8" t="s">
        <v>39</v>
      </c>
      <c r="F38" s="9">
        <v>1</v>
      </c>
      <c r="G38" s="9">
        <v>102</v>
      </c>
      <c r="H38" s="9">
        <v>120</v>
      </c>
      <c r="I38" s="4">
        <f t="shared" si="6"/>
        <v>14296.560059215804</v>
      </c>
      <c r="J38" s="4">
        <f t="shared" si="7"/>
        <v>23699.47328817008</v>
      </c>
      <c r="K38" s="4">
        <f t="shared" si="8"/>
        <v>18730.571350910981</v>
      </c>
      <c r="L38" s="3">
        <f>VLOOKUP($D38,鱼种重量参数!$A$1:$F$99,COLUMN(鱼种重量参数!E$1), FALSE)</f>
        <v>8.0999999999999996E-3</v>
      </c>
      <c r="M38" s="3">
        <f>VLOOKUP($D38,鱼种重量参数!$A$1:$F$99,COLUMN(鱼种重量参数!F$1), FALSE)</f>
        <v>3.11</v>
      </c>
      <c r="N38" s="9">
        <v>350</v>
      </c>
      <c r="O38" s="9">
        <v>87</v>
      </c>
      <c r="P38" s="12">
        <f t="shared" si="9"/>
        <v>6555</v>
      </c>
      <c r="Q38" s="10">
        <f t="array" ref="Q38">INT(SUMPRODUCT(($D$4:$D$99=$D38)*($F$4:$F$99=$F38),$P$4:$P$99,$O$4:$O$99)/SUMPRODUCT(($D$4:$D$99=$D38)*($F$4:$F$99=$F38),$O$4:$O$99))</f>
        <v>1903</v>
      </c>
      <c r="R38" s="9">
        <v>0.6</v>
      </c>
      <c r="S38" s="12"/>
      <c r="T38" s="10"/>
      <c r="U38" s="12">
        <f t="shared" si="10"/>
        <v>5003</v>
      </c>
      <c r="V38" s="47">
        <f t="shared" si="5"/>
        <v>259</v>
      </c>
      <c r="W38" s="12">
        <v>259</v>
      </c>
    </row>
    <row r="39" spans="1:23" ht="13.5" customHeight="1">
      <c r="A39" s="11">
        <f>VLOOKUP(C39,[1]鱼种设计表!$B$2:$E$24,4,FALSE)</f>
        <v>4.3</v>
      </c>
      <c r="B39" s="11">
        <f>VLOOKUP(C39,[1]鱼种设计表!$B$2:$L$24,11,FALSE)</f>
        <v>1800</v>
      </c>
      <c r="C39" s="2" t="str">
        <f>VLOOKUP(D39,鱼种重量参数!$A$1:$D$99,4,FALSE)</f>
        <v>斑点叉尾鮰</v>
      </c>
      <c r="D39" s="8" t="s">
        <v>44</v>
      </c>
      <c r="E39" s="8" t="s">
        <v>43</v>
      </c>
      <c r="F39" s="9">
        <v>1</v>
      </c>
      <c r="G39" s="9">
        <v>120</v>
      </c>
      <c r="H39" s="9">
        <v>132</v>
      </c>
      <c r="I39" s="4">
        <f t="shared" si="6"/>
        <v>23699.47328817008</v>
      </c>
      <c r="J39" s="4">
        <f t="shared" si="7"/>
        <v>31876.449691362985</v>
      </c>
      <c r="K39" s="4">
        <f t="shared" si="8"/>
        <v>27651.146891311768</v>
      </c>
      <c r="L39" s="3">
        <f>VLOOKUP($D39,鱼种重量参数!$A$1:$F$99,COLUMN(鱼种重量参数!E$1), FALSE)</f>
        <v>8.0999999999999996E-3</v>
      </c>
      <c r="M39" s="3">
        <f>VLOOKUP($D39,鱼种重量参数!$A$1:$F$99,COLUMN(鱼种重量参数!F$1), FALSE)</f>
        <v>3.11</v>
      </c>
      <c r="N39" s="9">
        <v>400</v>
      </c>
      <c r="O39" s="9">
        <v>35</v>
      </c>
      <c r="P39" s="12">
        <f t="shared" si="9"/>
        <v>11060</v>
      </c>
      <c r="Q39" s="10">
        <f t="array" ref="Q39">INT(SUMPRODUCT(($D$4:$D$99=$D39)*($F$4:$F$99=$F39),$P$4:$P$99,$O$4:$O$99)/SUMPRODUCT(($D$4:$D$99=$D39)*($F$4:$F$99=$F39),$O$4:$O$99))</f>
        <v>1903</v>
      </c>
      <c r="R39" s="9">
        <v>0.6</v>
      </c>
      <c r="S39" s="12"/>
      <c r="T39" s="10"/>
      <c r="U39" s="12">
        <f t="shared" si="10"/>
        <v>9479</v>
      </c>
      <c r="V39" s="47">
        <f t="shared" si="5"/>
        <v>296</v>
      </c>
      <c r="W39" s="12">
        <v>296</v>
      </c>
    </row>
    <row r="40" spans="1:23" ht="13.5" customHeight="1">
      <c r="A40" s="11">
        <f>VLOOKUP(C40,[1]鱼种设计表!$B$2:$E$24,4,FALSE)</f>
        <v>1.2</v>
      </c>
      <c r="B40" s="11">
        <f>VLOOKUP(C40,[1]鱼种设计表!$B$2:$L$24,11,FALSE)</f>
        <v>240</v>
      </c>
      <c r="C40" s="2" t="str">
        <f>VLOOKUP(D40,鱼种重量参数!$A$1:$D$99,4,FALSE)</f>
        <v>美鳊</v>
      </c>
      <c r="D40" s="8" t="s">
        <v>32</v>
      </c>
      <c r="E40" s="8" t="s">
        <v>30</v>
      </c>
      <c r="F40" s="9">
        <v>2</v>
      </c>
      <c r="G40" s="9">
        <v>10</v>
      </c>
      <c r="H40" s="9">
        <v>16</v>
      </c>
      <c r="I40" s="4">
        <f t="shared" si="6"/>
        <v>16.489594261672124</v>
      </c>
      <c r="J40" s="4">
        <f t="shared" si="7"/>
        <v>71.125136962888405</v>
      </c>
      <c r="K40" s="4">
        <f t="shared" si="8"/>
        <v>39.460918442396263</v>
      </c>
      <c r="L40" s="3">
        <f>VLOOKUP($D40,鱼种重量参数!$A$1:$F$99,COLUMN(鱼种重量参数!E$1), FALSE)</f>
        <v>1.2800000000000001E-2</v>
      </c>
      <c r="M40" s="3">
        <f>VLOOKUP($D40,鱼种重量参数!$A$1:$F$99,COLUMN(鱼种重量参数!F$1), FALSE)</f>
        <v>3.11</v>
      </c>
      <c r="N40" s="9">
        <v>2500</v>
      </c>
      <c r="O40" s="9">
        <v>500</v>
      </c>
      <c r="P40" s="12">
        <f t="shared" si="9"/>
        <v>98</v>
      </c>
      <c r="Q40" s="10">
        <f t="array" ref="Q40">INT(SUMPRODUCT(($D$4:$D$99=$D40)*($F$4:$F$99=$F40),$P$4:$P$99,$O$4:$O$99)/SUMPRODUCT(($D$4:$D$99=$D40)*($F$4:$F$99=$F40),$O$4:$O$99))</f>
        <v>230</v>
      </c>
      <c r="R40" s="9">
        <v>1.6</v>
      </c>
      <c r="S40" s="12"/>
      <c r="T40" s="10"/>
      <c r="U40" s="12">
        <f t="shared" si="10"/>
        <v>41</v>
      </c>
      <c r="V40" s="47">
        <f t="shared" si="5"/>
        <v>1850</v>
      </c>
      <c r="W40" s="12">
        <v>1850</v>
      </c>
    </row>
    <row r="41" spans="1:23" ht="13.5" customHeight="1">
      <c r="A41" s="11">
        <f>VLOOKUP(C41,[1]鱼种设计表!$B$2:$E$24,4,FALSE)</f>
        <v>1.2</v>
      </c>
      <c r="B41" s="11">
        <f>VLOOKUP(C41,[1]鱼种设计表!$B$2:$L$24,11,FALSE)</f>
        <v>240</v>
      </c>
      <c r="C41" s="2" t="str">
        <f>VLOOKUP(D41,鱼种重量参数!$A$1:$D$99,4,FALSE)</f>
        <v>美鳊</v>
      </c>
      <c r="D41" s="8" t="s">
        <v>32</v>
      </c>
      <c r="E41" s="8" t="s">
        <v>31</v>
      </c>
      <c r="F41" s="9">
        <v>2</v>
      </c>
      <c r="G41" s="9">
        <v>16</v>
      </c>
      <c r="H41" s="9">
        <v>20</v>
      </c>
      <c r="I41" s="4">
        <f t="shared" si="6"/>
        <v>71.125136962888405</v>
      </c>
      <c r="J41" s="4">
        <f t="shared" si="7"/>
        <v>142.36828588558325</v>
      </c>
      <c r="K41" s="4">
        <f t="shared" si="8"/>
        <v>103.97588359522176</v>
      </c>
      <c r="L41" s="3">
        <f>VLOOKUP($D41,鱼种重量参数!$A$1:$F$99,COLUMN(鱼种重量参数!E$1), FALSE)</f>
        <v>1.2800000000000001E-2</v>
      </c>
      <c r="M41" s="3">
        <f>VLOOKUP($D41,鱼种重量参数!$A$1:$F$99,COLUMN(鱼种重量参数!F$1), FALSE)</f>
        <v>3.11</v>
      </c>
      <c r="N41" s="9">
        <v>3500</v>
      </c>
      <c r="O41" s="9">
        <v>500</v>
      </c>
      <c r="P41" s="12">
        <f t="shared" si="9"/>
        <v>363</v>
      </c>
      <c r="Q41" s="10">
        <f t="array" ref="Q41">INT(SUMPRODUCT(($D$4:$D$99=$D41)*($F$4:$F$99=$F41),$P$4:$P$99,$O$4:$O$99)/SUMPRODUCT(($D$4:$D$99=$D41)*($F$4:$F$99=$F41),$O$4:$O$99))</f>
        <v>230</v>
      </c>
      <c r="R41" s="9">
        <v>2.6</v>
      </c>
      <c r="S41" s="12"/>
      <c r="T41" s="10"/>
      <c r="U41" s="12">
        <f t="shared" si="10"/>
        <v>248</v>
      </c>
      <c r="V41" s="47">
        <f t="shared" si="5"/>
        <v>2590</v>
      </c>
      <c r="W41" s="12">
        <v>2590</v>
      </c>
    </row>
    <row r="42" spans="1:23" ht="13.5" customHeight="1">
      <c r="A42" s="11">
        <f>VLOOKUP(C42,[1]鱼种设计表!$B$2:$E$24,4,FALSE)</f>
        <v>2</v>
      </c>
      <c r="B42" s="11">
        <f>VLOOKUP(C42,[1]鱼种设计表!$B$2:$L$24,11,FALSE)</f>
        <v>400</v>
      </c>
      <c r="C42" s="2" t="str">
        <f>VLOOKUP(D42,鱼种重量参数!$A$1:$D$99,4,FALSE)</f>
        <v>蓝鳃太阳鱼</v>
      </c>
      <c r="D42" s="8" t="s">
        <v>35</v>
      </c>
      <c r="E42" s="8" t="s">
        <v>30</v>
      </c>
      <c r="F42" s="9">
        <v>2</v>
      </c>
      <c r="G42" s="9">
        <v>10</v>
      </c>
      <c r="H42" s="9">
        <v>22</v>
      </c>
      <c r="I42" s="4">
        <f t="shared" si="6"/>
        <v>14.743485661608476</v>
      </c>
      <c r="J42" s="4">
        <f t="shared" si="7"/>
        <v>178.09668801636374</v>
      </c>
      <c r="K42" s="4">
        <f t="shared" si="8"/>
        <v>75.534701116665047</v>
      </c>
      <c r="L42" s="3">
        <f>VLOOKUP($D42,鱼种重量参数!$A$1:$F$99,COLUMN(鱼种重量参数!E$1), FALSE)</f>
        <v>1.0200000000000001E-2</v>
      </c>
      <c r="M42" s="3">
        <f>VLOOKUP($D42,鱼种重量参数!$A$1:$F$99,COLUMN(鱼种重量参数!F$1), FALSE)</f>
        <v>3.16</v>
      </c>
      <c r="N42" s="9">
        <v>800</v>
      </c>
      <c r="O42" s="9">
        <v>400</v>
      </c>
      <c r="P42" s="12">
        <f t="shared" si="9"/>
        <v>60</v>
      </c>
      <c r="Q42" s="10">
        <f t="array" ref="Q42">INT(SUMPRODUCT(($D$4:$D$99=$D42)*($F$4:$F$99=$F42),$P$4:$P$99,$O$4:$O$99)/SUMPRODUCT(($D$4:$D$99=$D42)*($F$4:$F$99=$F42),$O$4:$O$99))</f>
        <v>398</v>
      </c>
      <c r="R42" s="9">
        <v>3.6</v>
      </c>
      <c r="S42" s="12"/>
      <c r="T42" s="10"/>
      <c r="U42" s="12">
        <f t="shared" si="10"/>
        <v>11</v>
      </c>
      <c r="V42" s="47">
        <f t="shared" si="5"/>
        <v>592</v>
      </c>
      <c r="W42" s="12">
        <v>592</v>
      </c>
    </row>
    <row r="43" spans="1:23" ht="13.5" customHeight="1">
      <c r="A43" s="11">
        <f>VLOOKUP(C43,[1]鱼种设计表!$B$2:$E$24,4,FALSE)</f>
        <v>2</v>
      </c>
      <c r="B43" s="11">
        <f>VLOOKUP(C43,[1]鱼种设计表!$B$2:$L$24,11,FALSE)</f>
        <v>400</v>
      </c>
      <c r="C43" s="2" t="str">
        <f>VLOOKUP(D43,鱼种重量参数!$A$1:$D$99,4,FALSE)</f>
        <v>蓝鳃太阳鱼</v>
      </c>
      <c r="D43" s="8" t="s">
        <v>35</v>
      </c>
      <c r="E43" s="8" t="s">
        <v>31</v>
      </c>
      <c r="F43" s="9">
        <v>2</v>
      </c>
      <c r="G43" s="9">
        <v>22</v>
      </c>
      <c r="H43" s="9">
        <v>33</v>
      </c>
      <c r="I43" s="4">
        <f t="shared" si="6"/>
        <v>178.09668801636374</v>
      </c>
      <c r="J43" s="4">
        <f t="shared" si="7"/>
        <v>641.36347220895777</v>
      </c>
      <c r="K43" s="4">
        <f t="shared" si="8"/>
        <v>376.89832706590101</v>
      </c>
      <c r="L43" s="3">
        <f>VLOOKUP($D43,鱼种重量参数!$A$1:$F$99,COLUMN(鱼种重量参数!E$1), FALSE)</f>
        <v>1.0200000000000001E-2</v>
      </c>
      <c r="M43" s="3">
        <f>VLOOKUP($D43,鱼种重量参数!$A$1:$F$99,COLUMN(鱼种重量参数!F$1), FALSE)</f>
        <v>3.16</v>
      </c>
      <c r="N43" s="9">
        <v>1000</v>
      </c>
      <c r="O43" s="9">
        <v>400</v>
      </c>
      <c r="P43" s="12">
        <f t="shared" si="9"/>
        <v>376</v>
      </c>
      <c r="Q43" s="10">
        <f t="array" ref="Q43">INT(SUMPRODUCT(($D$4:$D$99=$D43)*($F$4:$F$99=$F43),$P$4:$P$99,$O$4:$O$99)/SUMPRODUCT(($D$4:$D$99=$D43)*($F$4:$F$99=$F43),$O$4:$O$99))</f>
        <v>398</v>
      </c>
      <c r="R43" s="9">
        <v>4.5999999999999996</v>
      </c>
      <c r="S43" s="12"/>
      <c r="T43" s="10"/>
      <c r="U43" s="12">
        <f t="shared" si="10"/>
        <v>178</v>
      </c>
      <c r="V43" s="47">
        <f t="shared" si="5"/>
        <v>740</v>
      </c>
      <c r="W43" s="12">
        <v>740</v>
      </c>
    </row>
    <row r="44" spans="1:23" ht="13.5" customHeight="1">
      <c r="A44" s="11">
        <f>VLOOKUP(C44,[1]鱼种设计表!$B$2:$E$24,4,FALSE)</f>
        <v>2</v>
      </c>
      <c r="B44" s="11">
        <f>VLOOKUP(C44,[1]鱼种设计表!$B$2:$L$24,11,FALSE)</f>
        <v>400</v>
      </c>
      <c r="C44" s="2" t="str">
        <f>VLOOKUP(D44,鱼种重量参数!$A$1:$D$99,4,FALSE)</f>
        <v>蓝鳃太阳鱼</v>
      </c>
      <c r="D44" s="8" t="s">
        <v>35</v>
      </c>
      <c r="E44" s="8" t="s">
        <v>36</v>
      </c>
      <c r="F44" s="9">
        <v>2</v>
      </c>
      <c r="G44" s="9">
        <v>33</v>
      </c>
      <c r="H44" s="9">
        <v>41</v>
      </c>
      <c r="I44" s="4">
        <f t="shared" si="6"/>
        <v>641.36347220895777</v>
      </c>
      <c r="J44" s="4">
        <f t="shared" si="7"/>
        <v>1273.4947502289024</v>
      </c>
      <c r="K44" s="4">
        <f t="shared" si="8"/>
        <v>932.9414115531647</v>
      </c>
      <c r="L44" s="3">
        <f>VLOOKUP($D44,鱼种重量参数!$A$1:$F$99,COLUMN(鱼种重量参数!E$1), FALSE)</f>
        <v>1.0200000000000001E-2</v>
      </c>
      <c r="M44" s="3">
        <f>VLOOKUP($D44,鱼种重量参数!$A$1:$F$99,COLUMN(鱼种重量参数!F$1), FALSE)</f>
        <v>3.16</v>
      </c>
      <c r="N44" s="9">
        <v>1200</v>
      </c>
      <c r="O44" s="9">
        <v>200</v>
      </c>
      <c r="P44" s="12">
        <f t="shared" si="9"/>
        <v>1119</v>
      </c>
      <c r="Q44" s="10">
        <f t="array" ref="Q44">INT(SUMPRODUCT(($D$4:$D$99=$D44)*($F$4:$F$99=$F44),$P$4:$P$99,$O$4:$O$99)/SUMPRODUCT(($D$4:$D$99=$D44)*($F$4:$F$99=$F44),$O$4:$O$99))</f>
        <v>398</v>
      </c>
      <c r="R44" s="9">
        <v>5.6</v>
      </c>
      <c r="S44" s="12"/>
      <c r="T44" s="10"/>
      <c r="U44" s="12">
        <f t="shared" si="10"/>
        <v>769</v>
      </c>
      <c r="V44" s="47">
        <f t="shared" si="5"/>
        <v>888</v>
      </c>
      <c r="W44" s="12">
        <v>888</v>
      </c>
    </row>
    <row r="45" spans="1:23" ht="13.5" customHeight="1">
      <c r="A45" s="11">
        <f>VLOOKUP(C45,[1]鱼种设计表!$B$2:$E$24,4,FALSE)</f>
        <v>2.2999999999999998</v>
      </c>
      <c r="B45" s="11">
        <f>VLOOKUP(C45,[1]鱼种设计表!$B$2:$L$24,11,FALSE)</f>
        <v>460</v>
      </c>
      <c r="C45" s="2" t="str">
        <f>VLOOKUP(D45,鱼种重量参数!$A$1:$D$99,4,FALSE)</f>
        <v>小冠太阳鱼</v>
      </c>
      <c r="D45" s="8" t="s">
        <v>37</v>
      </c>
      <c r="E45" s="8" t="s">
        <v>30</v>
      </c>
      <c r="F45" s="9">
        <v>2</v>
      </c>
      <c r="G45" s="9">
        <v>10</v>
      </c>
      <c r="H45" s="9">
        <v>25</v>
      </c>
      <c r="I45" s="4">
        <f t="shared" si="6"/>
        <v>15.97429444099487</v>
      </c>
      <c r="J45" s="4">
        <f t="shared" si="7"/>
        <v>276.06739176378653</v>
      </c>
      <c r="K45" s="4">
        <f t="shared" si="8"/>
        <v>109.35834306057897</v>
      </c>
      <c r="L45" s="3">
        <f>VLOOKUP($D45,鱼种重量参数!$A$1:$F$99,COLUMN(鱼种重量参数!E$1), FALSE)</f>
        <v>1.24E-2</v>
      </c>
      <c r="M45" s="3">
        <f>VLOOKUP($D45,鱼种重量参数!$A$1:$F$99,COLUMN(鱼种重量参数!F$1), FALSE)</f>
        <v>3.11</v>
      </c>
      <c r="N45" s="9">
        <v>600</v>
      </c>
      <c r="O45" s="9">
        <v>400</v>
      </c>
      <c r="P45" s="12">
        <f t="shared" si="9"/>
        <v>65</v>
      </c>
      <c r="Q45" s="10">
        <f t="array" ref="Q45">INT(SUMPRODUCT(($D$4:$D$99=$D45)*($F$4:$F$99=$F45),$P$4:$P$99,$O$4:$O$99)/SUMPRODUCT(($D$4:$D$99=$D45)*($F$4:$F$99=$F45),$O$4:$O$99))</f>
        <v>460</v>
      </c>
      <c r="R45" s="9">
        <v>6.6</v>
      </c>
      <c r="S45" s="12"/>
      <c r="T45" s="10"/>
      <c r="U45" s="12">
        <f t="shared" si="10"/>
        <v>9</v>
      </c>
      <c r="V45" s="47">
        <f t="shared" si="5"/>
        <v>444</v>
      </c>
      <c r="W45" s="12">
        <v>444</v>
      </c>
    </row>
    <row r="46" spans="1:23" ht="13.5" customHeight="1">
      <c r="A46" s="11">
        <f>VLOOKUP(C46,[1]鱼种设计表!$B$2:$E$24,4,FALSE)</f>
        <v>2.2999999999999998</v>
      </c>
      <c r="B46" s="11">
        <f>VLOOKUP(C46,[1]鱼种设计表!$B$2:$L$24,11,FALSE)</f>
        <v>460</v>
      </c>
      <c r="C46" s="2" t="str">
        <f>VLOOKUP(D46,鱼种重量参数!$A$1:$D$99,4,FALSE)</f>
        <v>小冠太阳鱼</v>
      </c>
      <c r="D46" s="8" t="s">
        <v>37</v>
      </c>
      <c r="E46" s="8" t="s">
        <v>31</v>
      </c>
      <c r="F46" s="9">
        <v>2</v>
      </c>
      <c r="G46" s="9">
        <v>25</v>
      </c>
      <c r="H46" s="9">
        <v>38</v>
      </c>
      <c r="I46" s="4">
        <f t="shared" si="6"/>
        <v>276.06739176378653</v>
      </c>
      <c r="J46" s="4">
        <f t="shared" si="7"/>
        <v>1015.1931311574335</v>
      </c>
      <c r="K46" s="4">
        <f t="shared" si="8"/>
        <v>592.84398633516309</v>
      </c>
      <c r="L46" s="3">
        <f>VLOOKUP($D46,鱼种重量参数!$A$1:$F$99,COLUMN(鱼种重量参数!E$1), FALSE)</f>
        <v>1.24E-2</v>
      </c>
      <c r="M46" s="3">
        <f>VLOOKUP($D46,鱼种重量参数!$A$1:$F$99,COLUMN(鱼种重量参数!F$1), FALSE)</f>
        <v>3.11</v>
      </c>
      <c r="N46" s="9">
        <v>750</v>
      </c>
      <c r="O46" s="9">
        <v>400</v>
      </c>
      <c r="P46" s="12">
        <f t="shared" si="9"/>
        <v>444</v>
      </c>
      <c r="Q46" s="10">
        <f t="array" ref="Q46">INT(SUMPRODUCT(($D$4:$D$99=$D46)*($F$4:$F$99=$F46),$P$4:$P$99,$O$4:$O$99)/SUMPRODUCT(($D$4:$D$99=$D46)*($F$4:$F$99=$F46),$O$4:$O$99))</f>
        <v>460</v>
      </c>
      <c r="R46" s="9">
        <v>7.6</v>
      </c>
      <c r="S46" s="12"/>
      <c r="T46" s="10"/>
      <c r="U46" s="12">
        <f t="shared" si="10"/>
        <v>207</v>
      </c>
      <c r="V46" s="47">
        <f t="shared" si="5"/>
        <v>555</v>
      </c>
      <c r="W46" s="12">
        <v>555</v>
      </c>
    </row>
    <row r="47" spans="1:23" ht="13.5" customHeight="1">
      <c r="A47" s="11">
        <f>VLOOKUP(C47,[1]鱼种设计表!$B$2:$E$24,4,FALSE)</f>
        <v>2.2999999999999998</v>
      </c>
      <c r="B47" s="11">
        <f>VLOOKUP(C47,[1]鱼种设计表!$B$2:$L$24,11,FALSE)</f>
        <v>460</v>
      </c>
      <c r="C47" s="2" t="str">
        <f>VLOOKUP(D47,鱼种重量参数!$A$1:$D$99,4,FALSE)</f>
        <v>小冠太阳鱼</v>
      </c>
      <c r="D47" s="8" t="s">
        <v>37</v>
      </c>
      <c r="E47" s="8" t="s">
        <v>36</v>
      </c>
      <c r="F47" s="9">
        <v>2</v>
      </c>
      <c r="G47" s="9">
        <v>38</v>
      </c>
      <c r="H47" s="9">
        <v>48</v>
      </c>
      <c r="I47" s="4">
        <f t="shared" si="6"/>
        <v>1015.1931311574335</v>
      </c>
      <c r="J47" s="4">
        <f t="shared" si="7"/>
        <v>2099.335904093557</v>
      </c>
      <c r="K47" s="4">
        <f t="shared" si="8"/>
        <v>1513.157771593872</v>
      </c>
      <c r="L47" s="3">
        <f>VLOOKUP($D47,鱼种重量参数!$A$1:$F$99,COLUMN(鱼种重量参数!E$1), FALSE)</f>
        <v>1.24E-2</v>
      </c>
      <c r="M47" s="3">
        <f>VLOOKUP($D47,鱼种重量参数!$A$1:$F$99,COLUMN(鱼种重量参数!F$1), FALSE)</f>
        <v>3.11</v>
      </c>
      <c r="N47" s="9">
        <v>850</v>
      </c>
      <c r="O47" s="9">
        <v>200</v>
      </c>
      <c r="P47" s="12">
        <f t="shared" si="9"/>
        <v>1286</v>
      </c>
      <c r="Q47" s="10">
        <f t="array" ref="Q47">INT(SUMPRODUCT(($D$4:$D$99=$D47)*($F$4:$F$99=$F47),$P$4:$P$99,$O$4:$O$99)/SUMPRODUCT(($D$4:$D$99=$D47)*($F$4:$F$99=$F47),$O$4:$O$99))</f>
        <v>460</v>
      </c>
      <c r="R47" s="9">
        <v>8.6</v>
      </c>
      <c r="S47" s="12"/>
      <c r="T47" s="10"/>
      <c r="U47" s="12">
        <f t="shared" si="10"/>
        <v>862</v>
      </c>
      <c r="V47" s="47">
        <f t="shared" si="5"/>
        <v>629</v>
      </c>
      <c r="W47" s="12">
        <v>629</v>
      </c>
    </row>
    <row r="48" spans="1:23" ht="13.5" customHeight="1">
      <c r="A48" s="11">
        <f>VLOOKUP(C48,[1]鱼种设计表!$B$2:$E$24,4,FALSE)</f>
        <v>2</v>
      </c>
      <c r="B48" s="11">
        <f>VLOOKUP(C48,[1]鱼种设计表!$B$2:$L$24,11,FALSE)</f>
        <v>400</v>
      </c>
      <c r="C48" s="2" t="str">
        <f>VLOOKUP(D48,鱼种重量参数!$A$1:$D$99,4,FALSE)</f>
        <v>美洲西鲱</v>
      </c>
      <c r="D48" s="8" t="s">
        <v>45</v>
      </c>
      <c r="E48" s="8" t="s">
        <v>30</v>
      </c>
      <c r="F48" s="9">
        <v>2</v>
      </c>
      <c r="G48" s="9">
        <v>15</v>
      </c>
      <c r="H48" s="9">
        <v>35</v>
      </c>
      <c r="I48" s="4">
        <f t="shared" si="6"/>
        <v>27.076566748872171</v>
      </c>
      <c r="J48" s="4">
        <f t="shared" si="7"/>
        <v>368.09684459214907</v>
      </c>
      <c r="K48" s="4">
        <f t="shared" si="8"/>
        <v>152.90736592514889</v>
      </c>
      <c r="L48" s="3">
        <f>VLOOKUP($D48,鱼种重量参数!$A$1:$F$99,COLUMN(鱼种重量参数!E$1), FALSE)</f>
        <v>6.4599999999999996E-3</v>
      </c>
      <c r="M48" s="3">
        <f>VLOOKUP($D48,鱼种重量参数!$A$1:$F$99,COLUMN(鱼种重量参数!F$1), FALSE)</f>
        <v>3.08</v>
      </c>
      <c r="N48" s="9">
        <v>550</v>
      </c>
      <c r="O48" s="9">
        <v>500</v>
      </c>
      <c r="P48" s="12">
        <f t="shared" si="9"/>
        <v>84</v>
      </c>
      <c r="Q48" s="10">
        <f t="array" ref="Q48">INT(SUMPRODUCT(($D$4:$D$99=$D48)*($F$4:$F$99=$F48),$P$4:$P$99,$O$4:$O$99)/SUMPRODUCT(($D$4:$D$99=$D48)*($F$4:$F$99=$F48),$O$4:$O$99))</f>
        <v>405</v>
      </c>
      <c r="R48" s="9">
        <v>9.6</v>
      </c>
      <c r="S48" s="12"/>
      <c r="T48" s="10"/>
      <c r="U48" s="12">
        <f t="shared" si="10"/>
        <v>14</v>
      </c>
      <c r="V48" s="47">
        <f t="shared" si="5"/>
        <v>407</v>
      </c>
      <c r="W48" s="12">
        <v>407</v>
      </c>
    </row>
    <row r="49" spans="1:23" ht="13.5" customHeight="1">
      <c r="A49" s="11">
        <f>VLOOKUP(C49,[1]鱼种设计表!$B$2:$E$24,4,FALSE)</f>
        <v>2</v>
      </c>
      <c r="B49" s="11">
        <f>VLOOKUP(C49,[1]鱼种设计表!$B$2:$L$24,11,FALSE)</f>
        <v>400</v>
      </c>
      <c r="C49" s="2" t="str">
        <f>VLOOKUP(D49,鱼种重量参数!$A$1:$D$99,4,FALSE)</f>
        <v>美洲西鲱</v>
      </c>
      <c r="D49" s="8" t="s">
        <v>45</v>
      </c>
      <c r="E49" s="8" t="s">
        <v>31</v>
      </c>
      <c r="F49" s="9">
        <v>2</v>
      </c>
      <c r="G49" s="9">
        <v>35</v>
      </c>
      <c r="H49" s="9">
        <v>65</v>
      </c>
      <c r="I49" s="4">
        <f t="shared" si="6"/>
        <v>368.09684459214907</v>
      </c>
      <c r="J49" s="4">
        <f t="shared" si="7"/>
        <v>2477.4543249505637</v>
      </c>
      <c r="K49" s="4">
        <f t="shared" si="8"/>
        <v>1210.3851434727246</v>
      </c>
      <c r="L49" s="3">
        <f>VLOOKUP($D49,鱼种重量参数!$A$1:$F$99,COLUMN(鱼种重量参数!E$1), FALSE)</f>
        <v>6.4599999999999996E-3</v>
      </c>
      <c r="M49" s="3">
        <f>VLOOKUP($D49,鱼种重量参数!$A$1:$F$99,COLUMN(鱼种重量参数!F$1), FALSE)</f>
        <v>3.08</v>
      </c>
      <c r="N49" s="9">
        <v>600</v>
      </c>
      <c r="O49" s="9">
        <v>500</v>
      </c>
      <c r="P49" s="12">
        <f t="shared" si="9"/>
        <v>726</v>
      </c>
      <c r="Q49" s="10">
        <f t="array" ref="Q49">INT(SUMPRODUCT(($D$4:$D$99=$D49)*($F$4:$F$99=$F49),$P$4:$P$99,$O$4:$O$99)/SUMPRODUCT(($D$4:$D$99=$D49)*($F$4:$F$99=$F49),$O$4:$O$99))</f>
        <v>405</v>
      </c>
      <c r="R49" s="9">
        <v>10.6</v>
      </c>
      <c r="S49" s="12"/>
      <c r="T49" s="10"/>
      <c r="U49" s="12">
        <f t="shared" si="10"/>
        <v>220</v>
      </c>
      <c r="V49" s="47">
        <f t="shared" si="5"/>
        <v>444</v>
      </c>
      <c r="W49" s="12">
        <v>444</v>
      </c>
    </row>
    <row r="50" spans="1:23" ht="13.5" customHeight="1">
      <c r="A50" s="11">
        <f>VLOOKUP(C50,[1]鱼种设计表!$B$2:$E$24,4,FALSE)</f>
        <v>2</v>
      </c>
      <c r="B50" s="11">
        <f>VLOOKUP(C50,[1]鱼种设计表!$B$2:$L$24,11,FALSE)</f>
        <v>400</v>
      </c>
      <c r="C50" s="2" t="str">
        <f>VLOOKUP(D50,鱼种重量参数!$A$1:$D$99,4,FALSE)</f>
        <v>岩钝鲈</v>
      </c>
      <c r="D50" s="8" t="s">
        <v>46</v>
      </c>
      <c r="E50" s="8" t="s">
        <v>30</v>
      </c>
      <c r="F50" s="9">
        <v>2</v>
      </c>
      <c r="G50" s="9">
        <v>10</v>
      </c>
      <c r="H50" s="9">
        <v>30</v>
      </c>
      <c r="I50" s="4">
        <f t="shared" si="6"/>
        <v>12.5</v>
      </c>
      <c r="J50" s="4">
        <f t="shared" si="7"/>
        <v>337.5</v>
      </c>
      <c r="K50" s="4">
        <f t="shared" si="8"/>
        <v>125</v>
      </c>
      <c r="L50" s="3">
        <f>VLOOKUP($D50,鱼种重量参数!$A$1:$F$99,COLUMN(鱼种重量参数!E$1), FALSE)</f>
        <v>1.2500000000000001E-2</v>
      </c>
      <c r="M50" s="3">
        <f>VLOOKUP($D50,鱼种重量参数!$A$1:$F$99,COLUMN(鱼种重量参数!F$1), FALSE)</f>
        <v>3</v>
      </c>
      <c r="N50" s="9">
        <v>1000</v>
      </c>
      <c r="O50" s="9">
        <v>500</v>
      </c>
      <c r="P50" s="12">
        <f t="shared" si="9"/>
        <v>125</v>
      </c>
      <c r="Q50" s="10">
        <f t="array" ref="Q50">INT(SUMPRODUCT(($D$4:$D$99=$D50)*($F$4:$F$99=$F50),$P$4:$P$99,$O$4:$O$99)/SUMPRODUCT(($D$4:$D$99=$D50)*($F$4:$F$99=$F50),$O$4:$O$99))</f>
        <v>407</v>
      </c>
      <c r="R50" s="9">
        <v>11.6</v>
      </c>
      <c r="S50" s="12"/>
      <c r="T50" s="10"/>
      <c r="U50" s="12">
        <f t="shared" si="10"/>
        <v>12</v>
      </c>
      <c r="V50" s="47">
        <f t="shared" si="5"/>
        <v>740</v>
      </c>
      <c r="W50" s="12">
        <v>740</v>
      </c>
    </row>
    <row r="51" spans="1:23" ht="13.5" customHeight="1">
      <c r="A51" s="11">
        <f>VLOOKUP(C51,[1]鱼种设计表!$B$2:$E$24,4,FALSE)</f>
        <v>2</v>
      </c>
      <c r="B51" s="11">
        <f>VLOOKUP(C51,[1]鱼种设计表!$B$2:$L$24,11,FALSE)</f>
        <v>400</v>
      </c>
      <c r="C51" s="2" t="str">
        <f>VLOOKUP(D51,鱼种重量参数!$A$1:$D$99,4,FALSE)</f>
        <v>岩钝鲈</v>
      </c>
      <c r="D51" s="8" t="s">
        <v>46</v>
      </c>
      <c r="E51" s="8" t="s">
        <v>31</v>
      </c>
      <c r="F51" s="9">
        <v>2</v>
      </c>
      <c r="G51" s="9">
        <v>30</v>
      </c>
      <c r="H51" s="9">
        <v>43</v>
      </c>
      <c r="I51" s="4">
        <f t="shared" si="6"/>
        <v>337.5</v>
      </c>
      <c r="J51" s="4">
        <f t="shared" si="7"/>
        <v>993.83750000000009</v>
      </c>
      <c r="K51" s="4">
        <f t="shared" si="8"/>
        <v>627.11562500000002</v>
      </c>
      <c r="L51" s="3">
        <f>VLOOKUP($D51,鱼种重量参数!$A$1:$F$99,COLUMN(鱼种重量参数!E$1), FALSE)</f>
        <v>1.2500000000000001E-2</v>
      </c>
      <c r="M51" s="3">
        <f>VLOOKUP($D51,鱼种重量参数!$A$1:$F$99,COLUMN(鱼种重量参数!F$1), FALSE)</f>
        <v>3</v>
      </c>
      <c r="N51" s="9">
        <v>1100</v>
      </c>
      <c r="O51" s="9">
        <v>500</v>
      </c>
      <c r="P51" s="12">
        <f t="shared" si="9"/>
        <v>689</v>
      </c>
      <c r="Q51" s="10">
        <f t="array" ref="Q51">INT(SUMPRODUCT(($D$4:$D$99=$D51)*($F$4:$F$99=$F51),$P$4:$P$99,$O$4:$O$99)/SUMPRODUCT(($D$4:$D$99=$D51)*($F$4:$F$99=$F51),$O$4:$O$99))</f>
        <v>407</v>
      </c>
      <c r="R51" s="9">
        <v>12.6</v>
      </c>
      <c r="S51" s="12"/>
      <c r="T51" s="10"/>
      <c r="U51" s="12">
        <f t="shared" si="10"/>
        <v>371</v>
      </c>
      <c r="V51" s="47">
        <f t="shared" si="5"/>
        <v>814</v>
      </c>
      <c r="W51" s="12">
        <v>814</v>
      </c>
    </row>
    <row r="52" spans="1:23" ht="13.5" customHeight="1">
      <c r="A52" s="11">
        <f>VLOOKUP(C52,[1]鱼种设计表!$B$2:$E$24,4,FALSE)</f>
        <v>2.5</v>
      </c>
      <c r="B52" s="11">
        <f>VLOOKUP(C52,[1]鱼种设计表!$B$2:$L$24,11,FALSE)</f>
        <v>500</v>
      </c>
      <c r="C52" s="2" t="str">
        <f>VLOOKUP(D52,鱼种重量参数!$A$1:$D$99,4,FALSE)</f>
        <v>弓鳍鱼</v>
      </c>
      <c r="D52" s="8" t="s">
        <v>47</v>
      </c>
      <c r="E52" s="8" t="s">
        <v>30</v>
      </c>
      <c r="F52" s="9">
        <v>2</v>
      </c>
      <c r="G52" s="9">
        <v>15</v>
      </c>
      <c r="H52" s="9">
        <v>33</v>
      </c>
      <c r="I52" s="4">
        <f t="shared" si="6"/>
        <v>43.944969229535836</v>
      </c>
      <c r="J52" s="4">
        <f t="shared" si="7"/>
        <v>583.51974718815495</v>
      </c>
      <c r="K52" s="4">
        <f t="shared" si="8"/>
        <v>241.3937839922902</v>
      </c>
      <c r="L52" s="3">
        <f>VLOOKUP($D52,鱼种重量参数!$A$1:$F$99,COLUMN(鱼种重量参数!E$1), FALSE)</f>
        <v>6.1000000000000004E-3</v>
      </c>
      <c r="M52" s="3">
        <f>VLOOKUP($D52,鱼种重量参数!$A$1:$F$99,COLUMN(鱼种重量参数!F$1), FALSE)</f>
        <v>3.28</v>
      </c>
      <c r="N52" s="9">
        <v>540</v>
      </c>
      <c r="O52" s="9">
        <v>500</v>
      </c>
      <c r="P52" s="12">
        <f t="shared" si="9"/>
        <v>130</v>
      </c>
      <c r="Q52" s="10">
        <f t="array" ref="Q52">INT(SUMPRODUCT(($D$4:$D$99=$D52)*($F$4:$F$99=$F52),$P$4:$P$99,$O$4:$O$99)/SUMPRODUCT(($D$4:$D$99=$D52)*($F$4:$F$99=$F52),$O$4:$O$99))</f>
        <v>512</v>
      </c>
      <c r="R52" s="9">
        <v>13.6</v>
      </c>
      <c r="S52" s="12"/>
      <c r="T52" s="10"/>
      <c r="U52" s="12">
        <f t="shared" si="10"/>
        <v>23</v>
      </c>
      <c r="V52" s="47">
        <f t="shared" si="5"/>
        <v>399</v>
      </c>
      <c r="W52" s="12">
        <v>399</v>
      </c>
    </row>
    <row r="53" spans="1:23" ht="13.5" customHeight="1">
      <c r="A53" s="11">
        <f>VLOOKUP(C53,[1]鱼种设计表!$B$2:$E$24,4,FALSE)</f>
        <v>2.5</v>
      </c>
      <c r="B53" s="11">
        <f>VLOOKUP(C53,[1]鱼种设计表!$B$2:$L$24,11,FALSE)</f>
        <v>500</v>
      </c>
      <c r="C53" s="2" t="str">
        <f>VLOOKUP(D53,鱼种重量参数!$A$1:$D$99,4,FALSE)</f>
        <v>弓鳍鱼</v>
      </c>
      <c r="D53" s="8" t="s">
        <v>47</v>
      </c>
      <c r="E53" s="8" t="s">
        <v>31</v>
      </c>
      <c r="F53" s="9">
        <v>2</v>
      </c>
      <c r="G53" s="9">
        <v>33</v>
      </c>
      <c r="H53" s="9">
        <v>52</v>
      </c>
      <c r="I53" s="4">
        <f t="shared" si="6"/>
        <v>583.51974718815495</v>
      </c>
      <c r="J53" s="4">
        <f t="shared" si="7"/>
        <v>2593.1091769475361</v>
      </c>
      <c r="K53" s="4">
        <f t="shared" si="8"/>
        <v>1421.36652169285</v>
      </c>
      <c r="L53" s="3">
        <f>VLOOKUP($D53,鱼种重量参数!$A$1:$F$99,COLUMN(鱼种重量参数!E$1), FALSE)</f>
        <v>6.1000000000000004E-3</v>
      </c>
      <c r="M53" s="3">
        <f>VLOOKUP($D53,鱼种重量参数!$A$1:$F$99,COLUMN(鱼种重量参数!F$1), FALSE)</f>
        <v>3.28</v>
      </c>
      <c r="N53" s="9">
        <v>630</v>
      </c>
      <c r="O53" s="9">
        <v>500</v>
      </c>
      <c r="P53" s="12">
        <f t="shared" si="9"/>
        <v>895</v>
      </c>
      <c r="Q53" s="10">
        <f t="array" ref="Q53">INT(SUMPRODUCT(($D$4:$D$99=$D53)*($F$4:$F$99=$F53),$P$4:$P$99,$O$4:$O$99)/SUMPRODUCT(($D$4:$D$99=$D53)*($F$4:$F$99=$F53),$O$4:$O$99))</f>
        <v>512</v>
      </c>
      <c r="R53" s="9">
        <v>14.6</v>
      </c>
      <c r="S53" s="12"/>
      <c r="T53" s="10"/>
      <c r="U53" s="12">
        <f t="shared" si="10"/>
        <v>367</v>
      </c>
      <c r="V53" s="47">
        <f t="shared" si="5"/>
        <v>466</v>
      </c>
      <c r="W53" s="12">
        <v>466</v>
      </c>
    </row>
    <row r="54" spans="1:23" ht="13.5" customHeight="1">
      <c r="A54" s="11">
        <f>VLOOKUP(C54,[1]鱼种设计表!$B$2:$E$24,4,FALSE)</f>
        <v>3.3</v>
      </c>
      <c r="B54" s="11">
        <f>VLOOKUP(C54,[1]鱼种设计表!$B$2:$L$24,11,FALSE)</f>
        <v>900</v>
      </c>
      <c r="C54" s="2" t="str">
        <f>VLOOKUP(D54,鱼种重量参数!$A$1:$D$99,4,FALSE)</f>
        <v>黄鲈</v>
      </c>
      <c r="D54" s="8" t="s">
        <v>48</v>
      </c>
      <c r="E54" s="8" t="s">
        <v>30</v>
      </c>
      <c r="F54" s="9">
        <v>2</v>
      </c>
      <c r="G54" s="9">
        <v>10</v>
      </c>
      <c r="H54" s="9">
        <v>26</v>
      </c>
      <c r="I54" s="4">
        <f t="shared" si="6"/>
        <v>13.728626547120081</v>
      </c>
      <c r="J54" s="4">
        <f t="shared" si="7"/>
        <v>303.48745149982199</v>
      </c>
      <c r="K54" s="4">
        <f t="shared" si="8"/>
        <v>114.28932006963689</v>
      </c>
      <c r="L54" s="3">
        <f>VLOOKUP($D54,鱼种重量参数!$A$1:$F$99,COLUMN(鱼种重量参数!E$1), FALSE)</f>
        <v>7.9000000000000008E-3</v>
      </c>
      <c r="M54" s="3">
        <f>VLOOKUP($D54,鱼种重量参数!$A$1:$F$99,COLUMN(鱼种重量参数!F$1), FALSE)</f>
        <v>3.24</v>
      </c>
      <c r="N54" s="9">
        <v>1100</v>
      </c>
      <c r="O54" s="9">
        <v>400</v>
      </c>
      <c r="P54" s="12">
        <f t="shared" si="9"/>
        <v>125</v>
      </c>
      <c r="Q54" s="10">
        <f t="array" ref="Q54">INT(SUMPRODUCT(($D$4:$D$99=$D54)*($F$4:$F$99=$F54),$P$4:$P$99,$O$4:$O$99)/SUMPRODUCT(($D$4:$D$99=$D54)*($F$4:$F$99=$F54),$O$4:$O$99))</f>
        <v>906</v>
      </c>
      <c r="R54" s="9">
        <v>15.6</v>
      </c>
      <c r="S54" s="12"/>
      <c r="T54" s="10"/>
      <c r="U54" s="12">
        <f t="shared" si="10"/>
        <v>15</v>
      </c>
      <c r="V54" s="47">
        <f t="shared" si="5"/>
        <v>814</v>
      </c>
      <c r="W54" s="12">
        <v>814</v>
      </c>
    </row>
    <row r="55" spans="1:23" ht="13.5" customHeight="1">
      <c r="A55" s="11">
        <f>VLOOKUP(C55,[1]鱼种设计表!$B$2:$E$24,4,FALSE)</f>
        <v>3.3</v>
      </c>
      <c r="B55" s="11">
        <f>VLOOKUP(C55,[1]鱼种设计表!$B$2:$L$24,11,FALSE)</f>
        <v>900</v>
      </c>
      <c r="C55" s="2" t="str">
        <f>VLOOKUP(D55,鱼种重量参数!$A$1:$D$99,4,FALSE)</f>
        <v>黄鲈</v>
      </c>
      <c r="D55" s="8" t="s">
        <v>48</v>
      </c>
      <c r="E55" s="8" t="s">
        <v>31</v>
      </c>
      <c r="F55" s="9">
        <v>2</v>
      </c>
      <c r="G55" s="9">
        <v>26</v>
      </c>
      <c r="H55" s="9">
        <v>40</v>
      </c>
      <c r="I55" s="4">
        <f t="shared" si="6"/>
        <v>303.48745149982199</v>
      </c>
      <c r="J55" s="4">
        <f t="shared" si="7"/>
        <v>1225.466555154288</v>
      </c>
      <c r="K55" s="4">
        <f t="shared" si="8"/>
        <v>692.85694857102794</v>
      </c>
      <c r="L55" s="3">
        <f>VLOOKUP($D55,鱼种重量参数!$A$1:$F$99,COLUMN(鱼种重量参数!E$1), FALSE)</f>
        <v>7.9000000000000008E-3</v>
      </c>
      <c r="M55" s="3">
        <f>VLOOKUP($D55,鱼种重量参数!$A$1:$F$99,COLUMN(鱼种重量参数!F$1), FALSE)</f>
        <v>3.24</v>
      </c>
      <c r="N55" s="9">
        <v>1250</v>
      </c>
      <c r="O55" s="9">
        <v>400</v>
      </c>
      <c r="P55" s="12">
        <f t="shared" si="9"/>
        <v>866</v>
      </c>
      <c r="Q55" s="10">
        <f t="array" ref="Q55">INT(SUMPRODUCT(($D$4:$D$99=$D55)*($F$4:$F$99=$F55),$P$4:$P$99,$O$4:$O$99)/SUMPRODUCT(($D$4:$D$99=$D55)*($F$4:$F$99=$F55),$O$4:$O$99))</f>
        <v>906</v>
      </c>
      <c r="R55" s="9">
        <v>16.600000000000001</v>
      </c>
      <c r="S55" s="12"/>
      <c r="T55" s="10"/>
      <c r="U55" s="12">
        <f t="shared" si="10"/>
        <v>379</v>
      </c>
      <c r="V55" s="47">
        <f t="shared" si="5"/>
        <v>925</v>
      </c>
      <c r="W55" s="12">
        <v>925</v>
      </c>
    </row>
    <row r="56" spans="1:23" ht="13.5" customHeight="1">
      <c r="A56" s="11">
        <f>VLOOKUP(C56,[1]鱼种设计表!$B$2:$E$24,4,FALSE)</f>
        <v>3.3</v>
      </c>
      <c r="B56" s="11">
        <f>VLOOKUP(C56,[1]鱼种设计表!$B$2:$L$24,11,FALSE)</f>
        <v>900</v>
      </c>
      <c r="C56" s="2" t="str">
        <f>VLOOKUP(D56,鱼种重量参数!$A$1:$D$99,4,FALSE)</f>
        <v>黄鲈</v>
      </c>
      <c r="D56" s="8" t="s">
        <v>48</v>
      </c>
      <c r="E56" s="8" t="s">
        <v>36</v>
      </c>
      <c r="F56" s="9">
        <v>2</v>
      </c>
      <c r="G56" s="9">
        <v>40</v>
      </c>
      <c r="H56" s="9">
        <v>50</v>
      </c>
      <c r="I56" s="4">
        <f t="shared" si="6"/>
        <v>1225.466555154288</v>
      </c>
      <c r="J56" s="4">
        <f t="shared" si="7"/>
        <v>2525.165838276414</v>
      </c>
      <c r="K56" s="4">
        <f t="shared" si="8"/>
        <v>1821.6893798973858</v>
      </c>
      <c r="L56" s="3">
        <f>VLOOKUP($D56,鱼种重量参数!$A$1:$F$99,COLUMN(鱼种重量参数!E$1), FALSE)</f>
        <v>7.9000000000000008E-3</v>
      </c>
      <c r="M56" s="3">
        <f>VLOOKUP($D56,鱼种重量参数!$A$1:$F$99,COLUMN(鱼种重量参数!F$1), FALSE)</f>
        <v>3.24</v>
      </c>
      <c r="N56" s="9">
        <v>1400</v>
      </c>
      <c r="O56" s="9">
        <v>200</v>
      </c>
      <c r="P56" s="12">
        <f t="shared" si="9"/>
        <v>2550</v>
      </c>
      <c r="Q56" s="10">
        <f t="array" ref="Q56">INT(SUMPRODUCT(($D$4:$D$99=$D56)*($F$4:$F$99=$F56),$P$4:$P$99,$O$4:$O$99)/SUMPRODUCT(($D$4:$D$99=$D56)*($F$4:$F$99=$F56),$O$4:$O$99))</f>
        <v>906</v>
      </c>
      <c r="R56" s="9">
        <v>17.600000000000001</v>
      </c>
      <c r="S56" s="12"/>
      <c r="T56" s="10"/>
      <c r="U56" s="12">
        <f t="shared" si="10"/>
        <v>1715</v>
      </c>
      <c r="V56" s="47">
        <f t="shared" si="5"/>
        <v>1036</v>
      </c>
      <c r="W56" s="12">
        <v>1036</v>
      </c>
    </row>
    <row r="57" spans="1:23" ht="13.5" customHeight="1">
      <c r="A57" s="11">
        <f>VLOOKUP(C57,[1]鱼种设计表!$B$2:$E$24,4,FALSE)</f>
        <v>3.5</v>
      </c>
      <c r="B57" s="11">
        <f>VLOOKUP(C57,[1]鱼种设计表!$B$2:$L$24,11,FALSE)</f>
        <v>1000</v>
      </c>
      <c r="C57" s="2" t="str">
        <f>VLOOKUP(D57,鱼种重量参数!$A$1:$D$99,4,FALSE)</f>
        <v>红鳍狗鱼</v>
      </c>
      <c r="D57" s="8" t="s">
        <v>49</v>
      </c>
      <c r="E57" s="8" t="s">
        <v>30</v>
      </c>
      <c r="F57" s="9">
        <v>2</v>
      </c>
      <c r="G57" s="9">
        <v>10</v>
      </c>
      <c r="H57" s="9">
        <v>22</v>
      </c>
      <c r="I57" s="4">
        <f t="shared" si="6"/>
        <v>5.4996558469700743</v>
      </c>
      <c r="J57" s="4">
        <f t="shared" si="7"/>
        <v>61.397249621834568</v>
      </c>
      <c r="K57" s="4">
        <f t="shared" si="8"/>
        <v>26.595708809742661</v>
      </c>
      <c r="L57" s="3">
        <f>VLOOKUP($D57,鱼种重量参数!$A$1:$F$99,COLUMN(鱼种重量参数!E$1), FALSE)</f>
        <v>4.79E-3</v>
      </c>
      <c r="M57" s="3">
        <f>VLOOKUP($D57,鱼种重量参数!$A$1:$F$99,COLUMN(鱼种重量参数!F$1), FALSE)</f>
        <v>3.06</v>
      </c>
      <c r="N57" s="9">
        <v>8000</v>
      </c>
      <c r="O57" s="9">
        <v>400</v>
      </c>
      <c r="P57" s="12">
        <f t="shared" si="9"/>
        <v>212</v>
      </c>
      <c r="Q57" s="10">
        <f t="array" ref="Q57">INT(SUMPRODUCT(($D$4:$D$99=$D57)*($F$4:$F$99=$F57),$P$4:$P$99,$O$4:$O$99)/SUMPRODUCT(($D$4:$D$99=$D57)*($F$4:$F$99=$F57),$O$4:$O$99))</f>
        <v>1049</v>
      </c>
      <c r="R57" s="9">
        <v>18.600000000000001</v>
      </c>
      <c r="S57" s="12"/>
      <c r="T57" s="10"/>
      <c r="U57" s="12">
        <f t="shared" si="10"/>
        <v>43</v>
      </c>
      <c r="V57" s="47">
        <f t="shared" si="5"/>
        <v>5920</v>
      </c>
      <c r="W57" s="12">
        <v>5920</v>
      </c>
    </row>
    <row r="58" spans="1:23" ht="13.5" customHeight="1">
      <c r="A58" s="11">
        <f>VLOOKUP(C58,[1]鱼种设计表!$B$2:$E$24,4,FALSE)</f>
        <v>3.5</v>
      </c>
      <c r="B58" s="11">
        <f>VLOOKUP(C58,[1]鱼种设计表!$B$2:$L$24,11,FALSE)</f>
        <v>1000</v>
      </c>
      <c r="C58" s="2" t="str">
        <f>VLOOKUP(D58,鱼种重量参数!$A$1:$D$99,4,FALSE)</f>
        <v>红鳍狗鱼</v>
      </c>
      <c r="D58" s="8" t="s">
        <v>49</v>
      </c>
      <c r="E58" s="8" t="s">
        <v>31</v>
      </c>
      <c r="F58" s="9">
        <v>2</v>
      </c>
      <c r="G58" s="9">
        <v>22</v>
      </c>
      <c r="H58" s="9">
        <v>32</v>
      </c>
      <c r="I58" s="4">
        <f t="shared" si="6"/>
        <v>61.397249621834568</v>
      </c>
      <c r="J58" s="4">
        <f t="shared" si="7"/>
        <v>193.23885125376904</v>
      </c>
      <c r="K58" s="4">
        <f t="shared" si="8"/>
        <v>119.03703813892238</v>
      </c>
      <c r="L58" s="3">
        <f>VLOOKUP($D58,鱼种重量参数!$A$1:$F$99,COLUMN(鱼种重量参数!E$1), FALSE)</f>
        <v>4.79E-3</v>
      </c>
      <c r="M58" s="3">
        <f>VLOOKUP($D58,鱼种重量参数!$A$1:$F$99,COLUMN(鱼种重量参数!F$1), FALSE)</f>
        <v>3.06</v>
      </c>
      <c r="N58" s="9">
        <v>9000</v>
      </c>
      <c r="O58" s="9">
        <v>400</v>
      </c>
      <c r="P58" s="12">
        <f t="shared" si="9"/>
        <v>1071</v>
      </c>
      <c r="Q58" s="10">
        <f t="array" ref="Q58">INT(SUMPRODUCT(($D$4:$D$99=$D58)*($F$4:$F$99=$F58),$P$4:$P$99,$O$4:$O$99)/SUMPRODUCT(($D$4:$D$99=$D58)*($F$4:$F$99=$F58),$O$4:$O$99))</f>
        <v>1049</v>
      </c>
      <c r="R58" s="9">
        <v>19.600000000000001</v>
      </c>
      <c r="S58" s="12"/>
      <c r="T58" s="10"/>
      <c r="U58" s="12">
        <f t="shared" ref="U58:U78" si="11">INT(I58*N58/1000)</f>
        <v>552</v>
      </c>
      <c r="V58" s="47">
        <f t="shared" si="5"/>
        <v>6660</v>
      </c>
      <c r="W58" s="12">
        <v>6660</v>
      </c>
    </row>
    <row r="59" spans="1:23" ht="13.5" customHeight="1">
      <c r="A59" s="11">
        <f>VLOOKUP(C59,[1]鱼种设计表!$B$2:$E$24,4,FALSE)</f>
        <v>3.5</v>
      </c>
      <c r="B59" s="11">
        <f>VLOOKUP(C59,[1]鱼种设计表!$B$2:$L$24,11,FALSE)</f>
        <v>1000</v>
      </c>
      <c r="C59" s="2" t="str">
        <f>VLOOKUP(D59,鱼种重量参数!$A$1:$D$99,4,FALSE)</f>
        <v>红鳍狗鱼</v>
      </c>
      <c r="D59" s="8" t="s">
        <v>49</v>
      </c>
      <c r="E59" s="8" t="s">
        <v>36</v>
      </c>
      <c r="F59" s="9">
        <v>2</v>
      </c>
      <c r="G59" s="9">
        <v>32</v>
      </c>
      <c r="H59" s="9">
        <v>39</v>
      </c>
      <c r="I59" s="4">
        <f t="shared" si="6"/>
        <v>193.23885125376904</v>
      </c>
      <c r="J59" s="4">
        <f t="shared" si="7"/>
        <v>353.9918072829297</v>
      </c>
      <c r="K59" s="4">
        <f t="shared" si="8"/>
        <v>268.19272497936856</v>
      </c>
      <c r="L59" s="3">
        <f>VLOOKUP($D59,鱼种重量参数!$A$1:$F$99,COLUMN(鱼种重量参数!E$1), FALSE)</f>
        <v>4.79E-3</v>
      </c>
      <c r="M59" s="3">
        <f>VLOOKUP($D59,鱼种重量参数!$A$1:$F$99,COLUMN(鱼种重量参数!F$1), FALSE)</f>
        <v>3.06</v>
      </c>
      <c r="N59" s="9">
        <v>10000</v>
      </c>
      <c r="O59" s="9">
        <v>200</v>
      </c>
      <c r="P59" s="12">
        <f t="shared" si="9"/>
        <v>2681</v>
      </c>
      <c r="Q59" s="10">
        <f t="array" ref="Q59">INT(SUMPRODUCT(($D$4:$D$99=$D59)*($F$4:$F$99=$F59),$P$4:$P$99,$O$4:$O$99)/SUMPRODUCT(($D$4:$D$99=$D59)*($F$4:$F$99=$F59),$O$4:$O$99))</f>
        <v>1049</v>
      </c>
      <c r="R59" s="9">
        <v>20.6</v>
      </c>
      <c r="S59" s="12"/>
      <c r="T59" s="10"/>
      <c r="U59" s="12">
        <f t="shared" si="11"/>
        <v>1932</v>
      </c>
      <c r="V59" s="47">
        <f t="shared" si="5"/>
        <v>7400</v>
      </c>
      <c r="W59" s="12">
        <v>7400</v>
      </c>
    </row>
    <row r="60" spans="1:23" ht="13.5" customHeight="1">
      <c r="A60" s="11">
        <f>VLOOKUP(C60,[1]鱼种设计表!$B$2:$E$24,4,FALSE)</f>
        <v>4.5</v>
      </c>
      <c r="B60" s="11">
        <f>VLOOKUP(C60,[1]鱼种设计表!$B$2:$L$24,11,FALSE)</f>
        <v>2000</v>
      </c>
      <c r="C60" s="2" t="str">
        <f>VLOOKUP(D60,鱼种重量参数!$A$1:$D$99,4,FALSE)</f>
        <v>斑点黑鲈</v>
      </c>
      <c r="D60" s="8" t="s">
        <v>50</v>
      </c>
      <c r="E60" s="8" t="s">
        <v>30</v>
      </c>
      <c r="F60" s="9">
        <v>2</v>
      </c>
      <c r="G60" s="9">
        <v>12</v>
      </c>
      <c r="H60" s="9">
        <v>30</v>
      </c>
      <c r="I60" s="4">
        <f t="shared" si="6"/>
        <v>17.910794979690756</v>
      </c>
      <c r="J60" s="4">
        <f t="shared" si="7"/>
        <v>342.35895381265516</v>
      </c>
      <c r="K60" s="4">
        <f t="shared" si="8"/>
        <v>132.38334748056064</v>
      </c>
      <c r="L60" s="3">
        <f>VLOOKUP($D60,鱼种重量参数!$A$1:$F$99,COLUMN(鱼种重量参数!E$1), FALSE)</f>
        <v>6.0000000000000001E-3</v>
      </c>
      <c r="M60" s="3">
        <f>VLOOKUP($D60,鱼种重量参数!$A$1:$F$99,COLUMN(鱼种重量参数!F$1), FALSE)</f>
        <v>3.22</v>
      </c>
      <c r="N60" s="9">
        <v>1700</v>
      </c>
      <c r="O60" s="9">
        <v>363</v>
      </c>
      <c r="P60" s="12">
        <f t="shared" si="9"/>
        <v>225</v>
      </c>
      <c r="Q60" s="10">
        <f t="array" ref="Q60">INT(SUMPRODUCT(($D$4:$D$99=$D60)*($F$4:$F$99=$F60),$P$4:$P$99,$O$4:$O$99)/SUMPRODUCT(($D$4:$D$99=$D60)*($F$4:$F$99=$F60),$O$4:$O$99))</f>
        <v>1996</v>
      </c>
      <c r="R60" s="9">
        <v>21.6</v>
      </c>
      <c r="S60" s="12"/>
      <c r="T60" s="10"/>
      <c r="U60" s="12">
        <f t="shared" si="11"/>
        <v>30</v>
      </c>
      <c r="V60" s="47">
        <f t="shared" si="5"/>
        <v>1258</v>
      </c>
      <c r="W60" s="12">
        <v>1258</v>
      </c>
    </row>
    <row r="61" spans="1:23" ht="13.5" customHeight="1">
      <c r="A61" s="11">
        <f>VLOOKUP(C61,[1]鱼种设计表!$B$2:$E$24,4,FALSE)</f>
        <v>4.5</v>
      </c>
      <c r="B61" s="11">
        <f>VLOOKUP(C61,[1]鱼种设计表!$B$2:$L$24,11,FALSE)</f>
        <v>2000</v>
      </c>
      <c r="C61" s="2" t="str">
        <f>VLOOKUP(D61,鱼种重量参数!$A$1:$D$99,4,FALSE)</f>
        <v>斑点黑鲈</v>
      </c>
      <c r="D61" s="8" t="s">
        <v>50</v>
      </c>
      <c r="E61" s="8" t="s">
        <v>31</v>
      </c>
      <c r="F61" s="9">
        <v>2</v>
      </c>
      <c r="G61" s="9">
        <v>30</v>
      </c>
      <c r="H61" s="9">
        <v>46</v>
      </c>
      <c r="I61" s="4">
        <f t="shared" si="6"/>
        <v>342.35895381265516</v>
      </c>
      <c r="J61" s="4">
        <f t="shared" si="7"/>
        <v>1355.9118878681322</v>
      </c>
      <c r="K61" s="4">
        <f t="shared" si="8"/>
        <v>771.64067280145753</v>
      </c>
      <c r="L61" s="3">
        <f>VLOOKUP($D61,鱼种重量参数!$A$1:$F$99,COLUMN(鱼种重量参数!E$1), FALSE)</f>
        <v>6.0000000000000001E-3</v>
      </c>
      <c r="M61" s="3">
        <f>VLOOKUP($D61,鱼种重量参数!$A$1:$F$99,COLUMN(鱼种重量参数!F$1), FALSE)</f>
        <v>3.22</v>
      </c>
      <c r="N61" s="9">
        <v>1850</v>
      </c>
      <c r="O61" s="9">
        <v>363</v>
      </c>
      <c r="P61" s="12">
        <f t="shared" si="9"/>
        <v>1427</v>
      </c>
      <c r="Q61" s="10">
        <f t="array" ref="Q61">INT(SUMPRODUCT(($D$4:$D$99=$D61)*($F$4:$F$99=$F61),$P$4:$P$99,$O$4:$O$99)/SUMPRODUCT(($D$4:$D$99=$D61)*($F$4:$F$99=$F61),$O$4:$O$99))</f>
        <v>1996</v>
      </c>
      <c r="R61" s="9">
        <v>22.6</v>
      </c>
      <c r="S61" s="12"/>
      <c r="T61" s="10"/>
      <c r="U61" s="12">
        <f t="shared" si="11"/>
        <v>633</v>
      </c>
      <c r="V61" s="47">
        <f t="shared" si="5"/>
        <v>1369</v>
      </c>
      <c r="W61" s="12">
        <v>1369</v>
      </c>
    </row>
    <row r="62" spans="1:23" ht="13.5" customHeight="1">
      <c r="A62" s="11">
        <f>VLOOKUP(C62,[1]鱼种设计表!$B$2:$E$24,4,FALSE)</f>
        <v>4.5</v>
      </c>
      <c r="B62" s="11">
        <f>VLOOKUP(C62,[1]鱼种设计表!$B$2:$L$24,11,FALSE)</f>
        <v>2000</v>
      </c>
      <c r="C62" s="2" t="str">
        <f>VLOOKUP(D62,鱼种重量参数!$A$1:$D$99,4,FALSE)</f>
        <v>斑点黑鲈</v>
      </c>
      <c r="D62" s="8" t="s">
        <v>50</v>
      </c>
      <c r="E62" s="8" t="s">
        <v>36</v>
      </c>
      <c r="F62" s="9">
        <v>2</v>
      </c>
      <c r="G62" s="9">
        <v>46</v>
      </c>
      <c r="H62" s="9">
        <v>56</v>
      </c>
      <c r="I62" s="4">
        <f t="shared" si="6"/>
        <v>1355.9118878681322</v>
      </c>
      <c r="J62" s="4">
        <f t="shared" si="7"/>
        <v>2554.5634689815834</v>
      </c>
      <c r="K62" s="4">
        <f t="shared" si="8"/>
        <v>1911.9338251430006</v>
      </c>
      <c r="L62" s="3">
        <f>VLOOKUP($D62,鱼种重量参数!$A$1:$F$99,COLUMN(鱼种重量参数!E$1), FALSE)</f>
        <v>6.0000000000000001E-3</v>
      </c>
      <c r="M62" s="3">
        <f>VLOOKUP($D62,鱼种重量参数!$A$1:$F$99,COLUMN(鱼种重量参数!F$1), FALSE)</f>
        <v>3.22</v>
      </c>
      <c r="N62" s="9">
        <v>2100</v>
      </c>
      <c r="O62" s="9">
        <v>181</v>
      </c>
      <c r="P62" s="12">
        <f t="shared" si="9"/>
        <v>4015</v>
      </c>
      <c r="Q62" s="10">
        <f t="array" ref="Q62">INT(SUMPRODUCT(($D$4:$D$99=$D62)*($F$4:$F$99=$F62),$P$4:$P$99,$O$4:$O$99)/SUMPRODUCT(($D$4:$D$99=$D62)*($F$4:$F$99=$F62),$O$4:$O$99))</f>
        <v>1996</v>
      </c>
      <c r="R62" s="9">
        <v>23.6</v>
      </c>
      <c r="S62" s="12"/>
      <c r="T62" s="10"/>
      <c r="U62" s="12">
        <f t="shared" si="11"/>
        <v>2847</v>
      </c>
      <c r="V62" s="47">
        <f t="shared" si="5"/>
        <v>1554</v>
      </c>
      <c r="W62" s="12">
        <v>1554</v>
      </c>
    </row>
    <row r="63" spans="1:23" ht="13.5" customHeight="1">
      <c r="A63" s="11">
        <f>VLOOKUP(C63,[1]鱼种设计表!$B$2:$E$24,4,FALSE)</f>
        <v>4.5</v>
      </c>
      <c r="B63" s="11">
        <f>VLOOKUP(C63,[1]鱼种设计表!$B$2:$L$24,11,FALSE)</f>
        <v>2000</v>
      </c>
      <c r="C63" s="2" t="str">
        <f>VLOOKUP(D63,鱼种重量参数!$A$1:$D$99,4,FALSE)</f>
        <v>斑点黑鲈</v>
      </c>
      <c r="D63" s="8" t="s">
        <v>50</v>
      </c>
      <c r="E63" s="8" t="s">
        <v>39</v>
      </c>
      <c r="F63" s="9">
        <v>2</v>
      </c>
      <c r="G63" s="9">
        <v>56</v>
      </c>
      <c r="H63" s="9">
        <v>64</v>
      </c>
      <c r="I63" s="4">
        <f t="shared" si="6"/>
        <v>2554.5634689815834</v>
      </c>
      <c r="J63" s="4">
        <f t="shared" si="7"/>
        <v>3926.9083609351683</v>
      </c>
      <c r="K63" s="4">
        <f t="shared" si="8"/>
        <v>3206.9484845048164</v>
      </c>
      <c r="L63" s="3">
        <f>VLOOKUP($D63,鱼种重量参数!$A$1:$F$99,COLUMN(鱼种重量参数!E$1), FALSE)</f>
        <v>6.0000000000000001E-3</v>
      </c>
      <c r="M63" s="3">
        <f>VLOOKUP($D63,鱼种重量参数!$A$1:$F$99,COLUMN(鱼种重量参数!F$1), FALSE)</f>
        <v>3.22</v>
      </c>
      <c r="N63" s="9">
        <v>2300</v>
      </c>
      <c r="O63" s="9">
        <v>90</v>
      </c>
      <c r="P63" s="12">
        <f t="shared" si="9"/>
        <v>7375</v>
      </c>
      <c r="Q63" s="10">
        <f t="array" ref="Q63">INT(SUMPRODUCT(($D$4:$D$99=$D63)*($F$4:$F$99=$F63),$P$4:$P$99,$O$4:$O$99)/SUMPRODUCT(($D$4:$D$99=$D63)*($F$4:$F$99=$F63),$O$4:$O$99))</f>
        <v>1996</v>
      </c>
      <c r="R63" s="9">
        <v>24.6</v>
      </c>
      <c r="S63" s="12"/>
      <c r="T63" s="10"/>
      <c r="U63" s="12">
        <f t="shared" si="11"/>
        <v>5875</v>
      </c>
      <c r="V63" s="47">
        <f t="shared" si="5"/>
        <v>1702</v>
      </c>
      <c r="W63" s="12">
        <v>1702</v>
      </c>
    </row>
    <row r="64" spans="1:23" ht="13.5" customHeight="1">
      <c r="A64" s="11">
        <f>VLOOKUP(C64,[1]鱼种设计表!$B$2:$E$24,4,FALSE)</f>
        <v>5</v>
      </c>
      <c r="B64" s="11">
        <f>VLOOKUP(C64,[1]鱼种设计表!$B$2:$L$24,11,FALSE)</f>
        <v>3200</v>
      </c>
      <c r="C64" s="2" t="str">
        <f>VLOOKUP(D64,鱼种重量参数!$A$1:$D$99,4,FALSE)</f>
        <v>大口黑鲈</v>
      </c>
      <c r="D64" s="8" t="s">
        <v>51</v>
      </c>
      <c r="E64" s="8" t="s">
        <v>30</v>
      </c>
      <c r="F64" s="9">
        <v>2</v>
      </c>
      <c r="G64" s="9">
        <v>15</v>
      </c>
      <c r="H64" s="9">
        <v>40</v>
      </c>
      <c r="I64" s="4">
        <f t="shared" si="6"/>
        <v>33.975708865566901</v>
      </c>
      <c r="J64" s="4">
        <f t="shared" si="7"/>
        <v>807.32338376308053</v>
      </c>
      <c r="K64" s="4">
        <f t="shared" si="8"/>
        <v>300.55129756538781</v>
      </c>
      <c r="L64" s="3">
        <f>VLOOKUP($D64,鱼种重量参数!$A$1:$F$99,COLUMN(鱼种重量参数!E$1), FALSE)</f>
        <v>5.4000000000000003E-3</v>
      </c>
      <c r="M64" s="3">
        <f>VLOOKUP($D64,鱼种重量参数!$A$1:$F$99,COLUMN(鱼种重量参数!F$1), FALSE)</f>
        <v>3.23</v>
      </c>
      <c r="N64" s="9">
        <v>1000</v>
      </c>
      <c r="O64" s="9">
        <v>350</v>
      </c>
      <c r="P64" s="12">
        <f t="shared" si="9"/>
        <v>300</v>
      </c>
      <c r="Q64" s="10">
        <f t="array" ref="Q64">INT(SUMPRODUCT(($D$4:$D$99=$D64)*($F$4:$F$99=$F64),$P$4:$P$99,$O$4:$O$99)/SUMPRODUCT(($D$4:$D$99=$D64)*($F$4:$F$99=$F64),$O$4:$O$99))</f>
        <v>2758</v>
      </c>
      <c r="R64" s="9">
        <v>25.6</v>
      </c>
      <c r="S64" s="12"/>
      <c r="T64" s="10"/>
      <c r="U64" s="12">
        <f t="shared" si="11"/>
        <v>33</v>
      </c>
      <c r="V64" s="47">
        <f t="shared" si="5"/>
        <v>740</v>
      </c>
      <c r="W64" s="12">
        <v>740</v>
      </c>
    </row>
    <row r="65" spans="1:23" ht="13.5" customHeight="1">
      <c r="A65" s="11">
        <f>VLOOKUP(C65,[1]鱼种设计表!$B$2:$E$24,4,FALSE)</f>
        <v>5</v>
      </c>
      <c r="B65" s="11">
        <f>VLOOKUP(C65,[1]鱼种设计表!$B$2:$L$24,11,FALSE)</f>
        <v>3200</v>
      </c>
      <c r="C65" s="2" t="str">
        <f>VLOOKUP(D65,鱼种重量参数!$A$1:$D$99,4,FALSE)</f>
        <v>大口黑鲈</v>
      </c>
      <c r="D65" s="8" t="s">
        <v>51</v>
      </c>
      <c r="E65" s="8" t="s">
        <v>31</v>
      </c>
      <c r="F65" s="9">
        <v>2</v>
      </c>
      <c r="G65" s="9">
        <v>40</v>
      </c>
      <c r="H65" s="9">
        <v>61</v>
      </c>
      <c r="I65" s="4">
        <f t="shared" si="6"/>
        <v>807.32338376308053</v>
      </c>
      <c r="J65" s="4">
        <f t="shared" si="7"/>
        <v>3155.0709280133301</v>
      </c>
      <c r="K65" s="4">
        <f t="shared" si="8"/>
        <v>1803.0664331677399</v>
      </c>
      <c r="L65" s="3">
        <f>VLOOKUP($D65,鱼种重量参数!$A$1:$F$99,COLUMN(鱼种重量参数!E$1), FALSE)</f>
        <v>5.4000000000000003E-3</v>
      </c>
      <c r="M65" s="3">
        <f>VLOOKUP($D65,鱼种重量参数!$A$1:$F$99,COLUMN(鱼种重量参数!F$1), FALSE)</f>
        <v>3.23</v>
      </c>
      <c r="N65" s="9">
        <v>1000</v>
      </c>
      <c r="O65" s="9">
        <v>350</v>
      </c>
      <c r="P65" s="12">
        <f t="shared" si="9"/>
        <v>1803</v>
      </c>
      <c r="Q65" s="10">
        <f t="array" ref="Q65">INT(SUMPRODUCT(($D$4:$D$99=$D65)*($F$4:$F$99=$F65),$P$4:$P$99,$O$4:$O$99)/SUMPRODUCT(($D$4:$D$99=$D65)*($F$4:$F$99=$F65),$O$4:$O$99))</f>
        <v>2758</v>
      </c>
      <c r="R65" s="9">
        <v>26.6</v>
      </c>
      <c r="S65" s="12"/>
      <c r="T65" s="10"/>
      <c r="U65" s="12">
        <f t="shared" si="11"/>
        <v>807</v>
      </c>
      <c r="V65" s="47">
        <f t="shared" si="5"/>
        <v>740</v>
      </c>
      <c r="W65" s="12">
        <v>740</v>
      </c>
    </row>
    <row r="66" spans="1:23" ht="13.5" customHeight="1">
      <c r="A66" s="11">
        <f>VLOOKUP(C66,[1]鱼种设计表!$B$2:$E$24,4,FALSE)</f>
        <v>5</v>
      </c>
      <c r="B66" s="11">
        <f>VLOOKUP(C66,[1]鱼种设计表!$B$2:$L$24,11,FALSE)</f>
        <v>3200</v>
      </c>
      <c r="C66" s="2" t="str">
        <f>VLOOKUP(D66,鱼种重量参数!$A$1:$D$99,4,FALSE)</f>
        <v>大口黑鲈</v>
      </c>
      <c r="D66" s="8" t="s">
        <v>51</v>
      </c>
      <c r="E66" s="8" t="s">
        <v>36</v>
      </c>
      <c r="F66" s="9">
        <v>2</v>
      </c>
      <c r="G66" s="9">
        <v>61</v>
      </c>
      <c r="H66" s="9">
        <v>77</v>
      </c>
      <c r="I66" s="4">
        <f t="shared" si="6"/>
        <v>3155.0709280133301</v>
      </c>
      <c r="J66" s="4">
        <f t="shared" si="7"/>
        <v>6695.1267311906595</v>
      </c>
      <c r="K66" s="4">
        <f t="shared" si="8"/>
        <v>4773.4254091735984</v>
      </c>
      <c r="L66" s="3">
        <f>VLOOKUP($D66,鱼种重量参数!$A$1:$F$99,COLUMN(鱼种重量参数!E$1), FALSE)</f>
        <v>5.4000000000000003E-3</v>
      </c>
      <c r="M66" s="3">
        <f>VLOOKUP($D66,鱼种重量参数!$A$1:$F$99,COLUMN(鱼种重量参数!F$1), FALSE)</f>
        <v>3.23</v>
      </c>
      <c r="N66" s="9">
        <v>1000</v>
      </c>
      <c r="O66" s="9">
        <v>175</v>
      </c>
      <c r="P66" s="12">
        <f t="shared" si="9"/>
        <v>4773</v>
      </c>
      <c r="Q66" s="10">
        <f t="array" ref="Q66">INT(SUMPRODUCT(($D$4:$D$99=$D66)*($F$4:$F$99=$F66),$P$4:$P$99,$O$4:$O$99)/SUMPRODUCT(($D$4:$D$99=$D66)*($F$4:$F$99=$F66),$O$4:$O$99))</f>
        <v>2758</v>
      </c>
      <c r="R66" s="9">
        <v>27.6</v>
      </c>
      <c r="S66" s="12"/>
      <c r="T66" s="10"/>
      <c r="U66" s="12">
        <f t="shared" si="11"/>
        <v>3155</v>
      </c>
      <c r="V66" s="47">
        <f t="shared" si="5"/>
        <v>740</v>
      </c>
      <c r="W66" s="12">
        <v>740</v>
      </c>
    </row>
    <row r="67" spans="1:23" ht="13.5" customHeight="1">
      <c r="A67" s="11">
        <f>VLOOKUP(C67,[1]鱼种设计表!$B$2:$E$24,4,FALSE)</f>
        <v>5</v>
      </c>
      <c r="B67" s="11">
        <f>VLOOKUP(C67,[1]鱼种设计表!$B$2:$L$24,11,FALSE)</f>
        <v>3200</v>
      </c>
      <c r="C67" s="2" t="str">
        <f>VLOOKUP(D67,鱼种重量参数!$A$1:$D$99,4,FALSE)</f>
        <v>大口黑鲈</v>
      </c>
      <c r="D67" s="8" t="s">
        <v>51</v>
      </c>
      <c r="E67" s="8" t="s">
        <v>39</v>
      </c>
      <c r="F67" s="9">
        <v>2</v>
      </c>
      <c r="G67" s="9">
        <v>77</v>
      </c>
      <c r="H67" s="9">
        <v>89</v>
      </c>
      <c r="I67" s="4">
        <f t="shared" si="6"/>
        <v>6695.1267311906595</v>
      </c>
      <c r="J67" s="4">
        <f t="shared" si="7"/>
        <v>10688.665381271516</v>
      </c>
      <c r="K67" s="4">
        <f t="shared" si="8"/>
        <v>8584.8396499504579</v>
      </c>
      <c r="L67" s="3">
        <f>VLOOKUP($D67,鱼种重量参数!$A$1:$F$99,COLUMN(鱼种重量参数!E$1), FALSE)</f>
        <v>5.4000000000000003E-3</v>
      </c>
      <c r="M67" s="3">
        <f>VLOOKUP($D67,鱼种重量参数!$A$1:$F$99,COLUMN(鱼种重量参数!F$1), FALSE)</f>
        <v>3.23</v>
      </c>
      <c r="N67" s="9">
        <v>1000</v>
      </c>
      <c r="O67" s="9">
        <v>87</v>
      </c>
      <c r="P67" s="12">
        <f t="shared" si="9"/>
        <v>8584</v>
      </c>
      <c r="Q67" s="10">
        <f t="array" ref="Q67">INT(SUMPRODUCT(($D$4:$D$99=$D67)*($F$4:$F$99=$F67),$P$4:$P$99,$O$4:$O$99)/SUMPRODUCT(($D$4:$D$99=$D67)*($F$4:$F$99=$F67),$O$4:$O$99))</f>
        <v>2758</v>
      </c>
      <c r="R67" s="9">
        <v>28.6</v>
      </c>
      <c r="S67" s="12"/>
      <c r="T67" s="10"/>
      <c r="U67" s="12">
        <f t="shared" si="11"/>
        <v>6695</v>
      </c>
      <c r="V67" s="47">
        <f t="shared" si="5"/>
        <v>740</v>
      </c>
      <c r="W67" s="12">
        <v>740</v>
      </c>
    </row>
    <row r="68" spans="1:23" ht="13.5" customHeight="1">
      <c r="A68" s="11">
        <f>VLOOKUP(C68,[1]鱼种设计表!$B$2:$E$24,4,FALSE)</f>
        <v>5</v>
      </c>
      <c r="B68" s="11">
        <f>VLOOKUP(C68,[1]鱼种设计表!$B$2:$L$24,11,FALSE)</f>
        <v>3200</v>
      </c>
      <c r="C68" s="2" t="str">
        <f>VLOOKUP(D68,鱼种重量参数!$A$1:$D$99,4,FALSE)</f>
        <v>大口黑鲈</v>
      </c>
      <c r="D68" s="8" t="s">
        <v>51</v>
      </c>
      <c r="E68" s="8" t="s">
        <v>43</v>
      </c>
      <c r="F68" s="9">
        <v>2</v>
      </c>
      <c r="G68" s="9">
        <v>89</v>
      </c>
      <c r="H68" s="9">
        <v>97</v>
      </c>
      <c r="I68" s="4">
        <f t="shared" ref="I68:I78" si="12">$L68*POWER(G68, $M68)</f>
        <v>10688.665381271516</v>
      </c>
      <c r="J68" s="4">
        <f t="shared" ref="J68:J78" si="13">$L68*POWER(H68, $M68)</f>
        <v>14114.5313116752</v>
      </c>
      <c r="K68" s="4">
        <f t="shared" ref="K68:K78" si="14">$L68*(POWER(H68,$M68+1)-POWER($G68,$M68+1))/($M68+1)/($H68-$G68)</f>
        <v>12346.877018301748</v>
      </c>
      <c r="L68" s="3">
        <f>VLOOKUP($D68,鱼种重量参数!$A$1:$F$99,COLUMN(鱼种重量参数!E$1), FALSE)</f>
        <v>5.4000000000000003E-3</v>
      </c>
      <c r="M68" s="3">
        <f>VLOOKUP($D68,鱼种重量参数!$A$1:$F$99,COLUMN(鱼种重量参数!F$1), FALSE)</f>
        <v>3.23</v>
      </c>
      <c r="N68" s="9">
        <v>1000</v>
      </c>
      <c r="O68" s="9">
        <v>35</v>
      </c>
      <c r="P68" s="12">
        <f t="shared" ref="P68:P78" si="15">INT(K68*N68/1000)</f>
        <v>12346</v>
      </c>
      <c r="Q68" s="10">
        <f t="array" ref="Q68">INT(SUMPRODUCT(($D$4:$D$99=$D68)*($F$4:$F$99=$F68),$P$4:$P$99,$O$4:$O$99)/SUMPRODUCT(($D$4:$D$99=$D68)*($F$4:$F$99=$F68),$O$4:$O$99))</f>
        <v>2758</v>
      </c>
      <c r="R68" s="9">
        <v>29.6</v>
      </c>
      <c r="S68" s="12"/>
      <c r="T68" s="10"/>
      <c r="U68" s="12">
        <f t="shared" si="11"/>
        <v>10688</v>
      </c>
      <c r="V68" s="47">
        <f t="shared" si="5"/>
        <v>740</v>
      </c>
      <c r="W68" s="12">
        <v>740</v>
      </c>
    </row>
    <row r="69" spans="1:23" ht="13.5" customHeight="1">
      <c r="A69" s="11">
        <f>VLOOKUP(C69,[1]鱼种设计表!$B$2:$E$24,4,FALSE)</f>
        <v>5</v>
      </c>
      <c r="B69" s="11">
        <f>VLOOKUP(C69,[1]鱼种设计表!$B$2:$L$24,11,FALSE)</f>
        <v>3200</v>
      </c>
      <c r="C69" s="2" t="str">
        <f>VLOOKUP(D69,鱼种重量参数!$A$1:$D$99,4,FALSE)</f>
        <v>美洲鳗鲡</v>
      </c>
      <c r="D69" s="8" t="s">
        <v>52</v>
      </c>
      <c r="E69" s="8" t="s">
        <v>30</v>
      </c>
      <c r="F69" s="9">
        <v>2</v>
      </c>
      <c r="G69" s="9">
        <v>20</v>
      </c>
      <c r="H69" s="9">
        <v>60</v>
      </c>
      <c r="I69" s="4">
        <f t="shared" si="12"/>
        <v>31.249077009913808</v>
      </c>
      <c r="J69" s="4">
        <f t="shared" si="13"/>
        <v>1445.4077309829256</v>
      </c>
      <c r="K69" s="4">
        <f t="shared" si="14"/>
        <v>479.39578128495168</v>
      </c>
      <c r="L69" s="3">
        <f>VLOOKUP($D69,鱼种重量参数!$A$1:$F$99,COLUMN(鱼种重量参数!E$1), FALSE)</f>
        <v>8.9999999999999998E-4</v>
      </c>
      <c r="M69" s="3">
        <f>VLOOKUP($D69,鱼种重量参数!$A$1:$F$99,COLUMN(鱼种重量参数!F$1), FALSE)</f>
        <v>3.49</v>
      </c>
      <c r="N69" s="9">
        <v>500</v>
      </c>
      <c r="O69" s="9">
        <v>350</v>
      </c>
      <c r="P69" s="12">
        <f t="shared" si="15"/>
        <v>239</v>
      </c>
      <c r="Q69" s="10">
        <f t="array" ref="Q69">INT(SUMPRODUCT(($D$4:$D$99=$D69)*($F$4:$F$99=$F69),$P$4:$P$99,$O$4:$O$99)/SUMPRODUCT(($D$4:$D$99=$D69)*($F$4:$F$99=$F69),$O$4:$O$99))</f>
        <v>3436</v>
      </c>
      <c r="R69" s="9">
        <v>30.6</v>
      </c>
      <c r="S69" s="12"/>
      <c r="T69" s="10"/>
      <c r="U69" s="12">
        <f t="shared" si="11"/>
        <v>15</v>
      </c>
      <c r="V69" s="47">
        <f t="shared" ref="V69:V78" si="16">INT(N69*V$3)</f>
        <v>370</v>
      </c>
      <c r="W69" s="12">
        <v>370</v>
      </c>
    </row>
    <row r="70" spans="1:23" ht="13.5" customHeight="1">
      <c r="A70" s="11">
        <f>VLOOKUP(C70,[1]鱼种设计表!$B$2:$E$24,4,FALSE)</f>
        <v>5</v>
      </c>
      <c r="B70" s="11">
        <f>VLOOKUP(C70,[1]鱼种设计表!$B$2:$L$24,11,FALSE)</f>
        <v>3200</v>
      </c>
      <c r="C70" s="2" t="str">
        <f>VLOOKUP(D70,鱼种重量参数!$A$1:$D$99,4,FALSE)</f>
        <v>美洲鳗鲡</v>
      </c>
      <c r="D70" s="8" t="s">
        <v>52</v>
      </c>
      <c r="E70" s="8" t="s">
        <v>31</v>
      </c>
      <c r="F70" s="9">
        <v>2</v>
      </c>
      <c r="G70" s="9">
        <v>60</v>
      </c>
      <c r="H70" s="9">
        <v>93</v>
      </c>
      <c r="I70" s="4">
        <f t="shared" si="12"/>
        <v>1445.4077309829256</v>
      </c>
      <c r="J70" s="4">
        <f t="shared" si="13"/>
        <v>6671.8765186110804</v>
      </c>
      <c r="K70" s="4">
        <f t="shared" si="14"/>
        <v>3602.3490070314847</v>
      </c>
      <c r="L70" s="3">
        <f>VLOOKUP($D70,鱼种重量参数!$A$1:$F$99,COLUMN(鱼种重量参数!E$1), FALSE)</f>
        <v>8.9999999999999998E-4</v>
      </c>
      <c r="M70" s="3">
        <f>VLOOKUP($D70,鱼种重量参数!$A$1:$F$99,COLUMN(鱼种重量参数!F$1), FALSE)</f>
        <v>3.49</v>
      </c>
      <c r="N70" s="9">
        <v>500</v>
      </c>
      <c r="O70" s="9">
        <v>350</v>
      </c>
      <c r="P70" s="12">
        <f t="shared" si="15"/>
        <v>1801</v>
      </c>
      <c r="Q70" s="10">
        <f t="array" ref="Q70">INT(SUMPRODUCT(($D$4:$D$99=$D70)*($F$4:$F$99=$F70),$P$4:$P$99,$O$4:$O$99)/SUMPRODUCT(($D$4:$D$99=$D70)*($F$4:$F$99=$F70),$O$4:$O$99))</f>
        <v>3436</v>
      </c>
      <c r="R70" s="9">
        <v>31.6</v>
      </c>
      <c r="S70" s="12"/>
      <c r="T70" s="10"/>
      <c r="U70" s="12">
        <f t="shared" si="11"/>
        <v>722</v>
      </c>
      <c r="V70" s="47">
        <f t="shared" si="16"/>
        <v>370</v>
      </c>
      <c r="W70" s="12">
        <v>370</v>
      </c>
    </row>
    <row r="71" spans="1:23" ht="13.5" customHeight="1">
      <c r="A71" s="11">
        <f>VLOOKUP(C71,[1]鱼种设计表!$B$2:$E$24,4,FALSE)</f>
        <v>5</v>
      </c>
      <c r="B71" s="11">
        <f>VLOOKUP(C71,[1]鱼种设计表!$B$2:$L$24,11,FALSE)</f>
        <v>3200</v>
      </c>
      <c r="C71" s="2" t="str">
        <f>VLOOKUP(D71,鱼种重量参数!$A$1:$D$99,4,FALSE)</f>
        <v>美洲鳗鲡</v>
      </c>
      <c r="D71" s="8" t="s">
        <v>52</v>
      </c>
      <c r="E71" s="8" t="s">
        <v>36</v>
      </c>
      <c r="F71" s="9">
        <v>2</v>
      </c>
      <c r="G71" s="9">
        <v>93</v>
      </c>
      <c r="H71" s="9">
        <v>119</v>
      </c>
      <c r="I71" s="4">
        <f t="shared" si="12"/>
        <v>6671.8765186110804</v>
      </c>
      <c r="J71" s="4">
        <f t="shared" si="13"/>
        <v>15772.531546203638</v>
      </c>
      <c r="K71" s="4">
        <f t="shared" si="14"/>
        <v>10762.778291651513</v>
      </c>
      <c r="L71" s="3">
        <f>VLOOKUP($D71,鱼种重量参数!$A$1:$F$99,COLUMN(鱼种重量参数!E$1), FALSE)</f>
        <v>8.9999999999999998E-4</v>
      </c>
      <c r="M71" s="3">
        <f>VLOOKUP($D71,鱼种重量参数!$A$1:$F$99,COLUMN(鱼种重量参数!F$1), FALSE)</f>
        <v>3.49</v>
      </c>
      <c r="N71" s="9">
        <v>500</v>
      </c>
      <c r="O71" s="9">
        <v>175</v>
      </c>
      <c r="P71" s="12">
        <f t="shared" si="15"/>
        <v>5381</v>
      </c>
      <c r="Q71" s="10">
        <f t="array" ref="Q71">INT(SUMPRODUCT(($D$4:$D$99=$D71)*($F$4:$F$99=$F71),$P$4:$P$99,$O$4:$O$99)/SUMPRODUCT(($D$4:$D$99=$D71)*($F$4:$F$99=$F71),$O$4:$O$99))</f>
        <v>3436</v>
      </c>
      <c r="R71" s="9">
        <v>32.6</v>
      </c>
      <c r="S71" s="12"/>
      <c r="T71" s="10"/>
      <c r="U71" s="12">
        <f t="shared" si="11"/>
        <v>3335</v>
      </c>
      <c r="V71" s="47">
        <f t="shared" si="16"/>
        <v>370</v>
      </c>
      <c r="W71" s="12">
        <v>370</v>
      </c>
    </row>
    <row r="72" spans="1:23" ht="13.5" customHeight="1">
      <c r="A72" s="11">
        <f>VLOOKUP(C72,[1]鱼种设计表!$B$2:$E$24,4,FALSE)</f>
        <v>5</v>
      </c>
      <c r="B72" s="11">
        <f>VLOOKUP(C72,[1]鱼种设计表!$B$2:$L$24,11,FALSE)</f>
        <v>3200</v>
      </c>
      <c r="C72" s="2" t="str">
        <f>VLOOKUP(D72,鱼种重量参数!$A$1:$D$99,4,FALSE)</f>
        <v>美洲鳗鲡</v>
      </c>
      <c r="D72" s="8" t="s">
        <v>52</v>
      </c>
      <c r="E72" s="8" t="s">
        <v>39</v>
      </c>
      <c r="F72" s="9">
        <v>2</v>
      </c>
      <c r="G72" s="9">
        <v>119</v>
      </c>
      <c r="H72" s="9">
        <v>139</v>
      </c>
      <c r="I72" s="4">
        <f t="shared" si="12"/>
        <v>15772.531546203638</v>
      </c>
      <c r="J72" s="4">
        <f t="shared" si="13"/>
        <v>27124.651205757011</v>
      </c>
      <c r="K72" s="4">
        <f t="shared" si="14"/>
        <v>21084.579772850797</v>
      </c>
      <c r="L72" s="3">
        <f>VLOOKUP($D72,鱼种重量参数!$A$1:$F$99,COLUMN(鱼种重量参数!E$1), FALSE)</f>
        <v>8.9999999999999998E-4</v>
      </c>
      <c r="M72" s="3">
        <f>VLOOKUP($D72,鱼种重量参数!$A$1:$F$99,COLUMN(鱼种重量参数!F$1), FALSE)</f>
        <v>3.49</v>
      </c>
      <c r="N72" s="9">
        <v>600</v>
      </c>
      <c r="O72" s="9">
        <v>87</v>
      </c>
      <c r="P72" s="12">
        <f t="shared" si="15"/>
        <v>12650</v>
      </c>
      <c r="Q72" s="10">
        <f t="array" ref="Q72">INT(SUMPRODUCT(($D$4:$D$99=$D72)*($F$4:$F$99=$F72),$P$4:$P$99,$O$4:$O$99)/SUMPRODUCT(($D$4:$D$99=$D72)*($F$4:$F$99=$F72),$O$4:$O$99))</f>
        <v>3436</v>
      </c>
      <c r="R72" s="9">
        <v>33.6</v>
      </c>
      <c r="S72" s="12"/>
      <c r="T72" s="10"/>
      <c r="U72" s="12">
        <f t="shared" si="11"/>
        <v>9463</v>
      </c>
      <c r="V72" s="47">
        <f t="shared" si="16"/>
        <v>444</v>
      </c>
      <c r="W72" s="12">
        <v>444</v>
      </c>
    </row>
    <row r="73" spans="1:23" ht="13.5" customHeight="1">
      <c r="A73" s="11">
        <f>VLOOKUP(C73,[1]鱼种设计表!$B$2:$E$24,4,FALSE)</f>
        <v>5</v>
      </c>
      <c r="B73" s="11">
        <f>VLOOKUP(C73,[1]鱼种设计表!$B$2:$L$24,11,FALSE)</f>
        <v>3200</v>
      </c>
      <c r="C73" s="2" t="str">
        <f>VLOOKUP(D73,鱼种重量参数!$A$1:$D$99,4,FALSE)</f>
        <v>美洲鳗鲡</v>
      </c>
      <c r="D73" s="8" t="s">
        <v>52</v>
      </c>
      <c r="E73" s="8" t="s">
        <v>43</v>
      </c>
      <c r="F73" s="9">
        <v>2</v>
      </c>
      <c r="G73" s="9">
        <v>139</v>
      </c>
      <c r="H73" s="9">
        <v>152</v>
      </c>
      <c r="I73" s="4">
        <f t="shared" si="12"/>
        <v>27124.651205757011</v>
      </c>
      <c r="J73" s="4">
        <f t="shared" si="13"/>
        <v>37057.543865934698</v>
      </c>
      <c r="K73" s="4">
        <f t="shared" si="14"/>
        <v>31907.146651050964</v>
      </c>
      <c r="L73" s="3">
        <f>VLOOKUP($D73,鱼种重量参数!$A$1:$F$99,COLUMN(鱼种重量参数!E$1), FALSE)</f>
        <v>8.9999999999999998E-4</v>
      </c>
      <c r="M73" s="3">
        <f>VLOOKUP($D73,鱼种重量参数!$A$1:$F$99,COLUMN(鱼种重量参数!F$1), FALSE)</f>
        <v>3.49</v>
      </c>
      <c r="N73" s="9">
        <v>600</v>
      </c>
      <c r="O73" s="9">
        <v>35</v>
      </c>
      <c r="P73" s="12">
        <f t="shared" si="15"/>
        <v>19144</v>
      </c>
      <c r="Q73" s="10">
        <f t="array" ref="Q73">INT(SUMPRODUCT(($D$4:$D$99=$D73)*($F$4:$F$99=$F73),$P$4:$P$99,$O$4:$O$99)/SUMPRODUCT(($D$4:$D$99=$D73)*($F$4:$F$99=$F73),$O$4:$O$99))</f>
        <v>3436</v>
      </c>
      <c r="R73" s="9">
        <v>34.6</v>
      </c>
      <c r="S73" s="12"/>
      <c r="T73" s="10"/>
      <c r="U73" s="12">
        <f t="shared" si="11"/>
        <v>16274</v>
      </c>
      <c r="V73" s="47">
        <f t="shared" si="16"/>
        <v>444</v>
      </c>
      <c r="W73" s="12">
        <v>444</v>
      </c>
    </row>
    <row r="74" spans="1:23" ht="13.5" customHeight="1">
      <c r="A74" s="11">
        <f>VLOOKUP(C74,[1]鱼种设计表!$B$2:$E$24,4,FALSE)</f>
        <v>5.3</v>
      </c>
      <c r="B74" s="11">
        <f>VLOOKUP(C74,[1]鱼种设计表!$B$2:$L$24,11,FALSE)</f>
        <v>3800</v>
      </c>
      <c r="C74" s="2" t="str">
        <f>VLOOKUP(D74,鱼种重量参数!$A$1:$D$99,4,FALSE)</f>
        <v>玻璃梭鲈</v>
      </c>
      <c r="D74" s="8" t="s">
        <v>53</v>
      </c>
      <c r="E74" s="8" t="s">
        <v>30</v>
      </c>
      <c r="F74" s="9">
        <v>2</v>
      </c>
      <c r="G74" s="9">
        <v>20</v>
      </c>
      <c r="H74" s="9">
        <v>46</v>
      </c>
      <c r="I74" s="4">
        <f t="shared" si="12"/>
        <v>91.609025205398723</v>
      </c>
      <c r="J74" s="4">
        <f t="shared" si="13"/>
        <v>1395.6878110602279</v>
      </c>
      <c r="K74" s="4">
        <f t="shared" si="14"/>
        <v>561.78579359270657</v>
      </c>
      <c r="L74" s="3">
        <f>VLOOKUP($D74,鱼种重量参数!$A$1:$F$99,COLUMN(鱼种重量参数!E$1), FALSE)</f>
        <v>5.1000000000000004E-3</v>
      </c>
      <c r="M74" s="3">
        <f>VLOOKUP($D74,鱼种重量参数!$A$1:$F$99,COLUMN(鱼种重量参数!F$1), FALSE)</f>
        <v>3.27</v>
      </c>
      <c r="N74" s="9">
        <v>800</v>
      </c>
      <c r="O74" s="9">
        <v>350</v>
      </c>
      <c r="P74" s="12">
        <f t="shared" si="15"/>
        <v>449</v>
      </c>
      <c r="Q74" s="10">
        <f t="array" ref="Q74">INT(SUMPRODUCT(($D$4:$D$99=$D74)*($F$4:$F$99=$F74),$P$4:$P$99,$O$4:$O$99)/SUMPRODUCT(($D$4:$D$99=$D74)*($F$4:$F$99=$F74),$O$4:$O$99))</f>
        <v>3936</v>
      </c>
      <c r="R74" s="9">
        <v>35.6</v>
      </c>
      <c r="S74" s="12"/>
      <c r="T74" s="10"/>
      <c r="U74" s="12">
        <f t="shared" si="11"/>
        <v>73</v>
      </c>
      <c r="V74" s="47">
        <f t="shared" si="16"/>
        <v>592</v>
      </c>
      <c r="W74" s="12">
        <v>592</v>
      </c>
    </row>
    <row r="75" spans="1:23" ht="13.5" customHeight="1">
      <c r="A75" s="11">
        <f>VLOOKUP(C75,[1]鱼种设计表!$B$2:$E$24,4,FALSE)</f>
        <v>5.3</v>
      </c>
      <c r="B75" s="11">
        <f>VLOOKUP(C75,[1]鱼种设计表!$B$2:$L$24,11,FALSE)</f>
        <v>3800</v>
      </c>
      <c r="C75" s="2" t="str">
        <f>VLOOKUP(D75,鱼种重量参数!$A$1:$D$99,4,FALSE)</f>
        <v>玻璃梭鲈</v>
      </c>
      <c r="D75" s="8" t="s">
        <v>53</v>
      </c>
      <c r="E75" s="8" t="s">
        <v>31</v>
      </c>
      <c r="F75" s="9">
        <v>2</v>
      </c>
      <c r="G75" s="9">
        <v>46</v>
      </c>
      <c r="H75" s="9">
        <v>68</v>
      </c>
      <c r="I75" s="4">
        <f t="shared" si="12"/>
        <v>1395.6878110602279</v>
      </c>
      <c r="J75" s="4">
        <f t="shared" si="13"/>
        <v>5010.4221733879276</v>
      </c>
      <c r="K75" s="4">
        <f t="shared" si="14"/>
        <v>2943.4433519438862</v>
      </c>
      <c r="L75" s="3">
        <f>VLOOKUP($D75,鱼种重量参数!$A$1:$F$99,COLUMN(鱼种重量参数!E$1), FALSE)</f>
        <v>5.1000000000000004E-3</v>
      </c>
      <c r="M75" s="3">
        <f>VLOOKUP($D75,鱼种重量参数!$A$1:$F$99,COLUMN(鱼种重量参数!F$1), FALSE)</f>
        <v>3.27</v>
      </c>
      <c r="N75" s="9">
        <v>850</v>
      </c>
      <c r="O75" s="9">
        <v>350</v>
      </c>
      <c r="P75" s="12">
        <f t="shared" si="15"/>
        <v>2501</v>
      </c>
      <c r="Q75" s="10">
        <f t="array" ref="Q75">INT(SUMPRODUCT(($D$4:$D$99=$D75)*($F$4:$F$99=$F75),$P$4:$P$99,$O$4:$O$99)/SUMPRODUCT(($D$4:$D$99=$D75)*($F$4:$F$99=$F75),$O$4:$O$99))</f>
        <v>3936</v>
      </c>
      <c r="R75" s="9">
        <v>36.6</v>
      </c>
      <c r="S75" s="12"/>
      <c r="T75" s="10"/>
      <c r="U75" s="12">
        <f t="shared" si="11"/>
        <v>1186</v>
      </c>
      <c r="V75" s="47">
        <f t="shared" si="16"/>
        <v>629</v>
      </c>
      <c r="W75" s="12">
        <v>629</v>
      </c>
    </row>
    <row r="76" spans="1:23" ht="13.5" customHeight="1">
      <c r="A76" s="11">
        <f>VLOOKUP(C76,[1]鱼种设计表!$B$2:$E$24,4,FALSE)</f>
        <v>5.3</v>
      </c>
      <c r="B76" s="11">
        <f>VLOOKUP(C76,[1]鱼种设计表!$B$2:$L$24,11,FALSE)</f>
        <v>3800</v>
      </c>
      <c r="C76" s="2" t="str">
        <f>VLOOKUP(D76,鱼种重量参数!$A$1:$D$99,4,FALSE)</f>
        <v>玻璃梭鲈</v>
      </c>
      <c r="D76" s="8" t="s">
        <v>53</v>
      </c>
      <c r="E76" s="8" t="s">
        <v>36</v>
      </c>
      <c r="F76" s="9">
        <v>2</v>
      </c>
      <c r="G76" s="9">
        <v>68</v>
      </c>
      <c r="H76" s="9">
        <v>85</v>
      </c>
      <c r="I76" s="4">
        <f t="shared" si="12"/>
        <v>5010.4221733879276</v>
      </c>
      <c r="J76" s="4">
        <f t="shared" si="13"/>
        <v>10393.69726775745</v>
      </c>
      <c r="K76" s="4">
        <f t="shared" si="14"/>
        <v>7477.0017904532942</v>
      </c>
      <c r="L76" s="3">
        <f>VLOOKUP($D76,鱼种重量参数!$A$1:$F$99,COLUMN(鱼种重量参数!E$1), FALSE)</f>
        <v>5.1000000000000004E-3</v>
      </c>
      <c r="M76" s="3">
        <f>VLOOKUP($D76,鱼种重量参数!$A$1:$F$99,COLUMN(鱼种重量参数!F$1), FALSE)</f>
        <v>3.27</v>
      </c>
      <c r="N76" s="9">
        <v>900</v>
      </c>
      <c r="O76" s="9">
        <v>175</v>
      </c>
      <c r="P76" s="12">
        <f t="shared" si="15"/>
        <v>6729</v>
      </c>
      <c r="Q76" s="10">
        <f t="array" ref="Q76">INT(SUMPRODUCT(($D$4:$D$99=$D76)*($F$4:$F$99=$F76),$P$4:$P$99,$O$4:$O$99)/SUMPRODUCT(($D$4:$D$99=$D76)*($F$4:$F$99=$F76),$O$4:$O$99))</f>
        <v>3936</v>
      </c>
      <c r="R76" s="9">
        <v>37.6</v>
      </c>
      <c r="S76" s="12"/>
      <c r="T76" s="10"/>
      <c r="U76" s="12">
        <f t="shared" si="11"/>
        <v>4509</v>
      </c>
      <c r="V76" s="47">
        <f t="shared" si="16"/>
        <v>666</v>
      </c>
      <c r="W76" s="12">
        <v>666</v>
      </c>
    </row>
    <row r="77" spans="1:23" ht="13.5" customHeight="1">
      <c r="A77" s="11">
        <f>VLOOKUP(C77,[1]鱼种设计表!$B$2:$E$24,4,FALSE)</f>
        <v>5.3</v>
      </c>
      <c r="B77" s="11">
        <f>VLOOKUP(C77,[1]鱼种设计表!$B$2:$L$24,11,FALSE)</f>
        <v>3800</v>
      </c>
      <c r="C77" s="2" t="str">
        <f>VLOOKUP(D77,鱼种重量参数!$A$1:$D$99,4,FALSE)</f>
        <v>玻璃梭鲈</v>
      </c>
      <c r="D77" s="8" t="s">
        <v>53</v>
      </c>
      <c r="E77" s="8" t="s">
        <v>39</v>
      </c>
      <c r="F77" s="9">
        <v>2</v>
      </c>
      <c r="G77" s="9">
        <v>85</v>
      </c>
      <c r="H77" s="9">
        <v>98</v>
      </c>
      <c r="I77" s="4">
        <f t="shared" si="12"/>
        <v>10393.69726775745</v>
      </c>
      <c r="J77" s="4">
        <f t="shared" si="13"/>
        <v>16553.103998534323</v>
      </c>
      <c r="K77" s="4">
        <f t="shared" si="14"/>
        <v>13308.231383480002</v>
      </c>
      <c r="L77" s="3">
        <f>VLOOKUP($D77,鱼种重量参数!$A$1:$F$99,COLUMN(鱼种重量参数!E$1), FALSE)</f>
        <v>5.1000000000000004E-3</v>
      </c>
      <c r="M77" s="3">
        <f>VLOOKUP($D77,鱼种重量参数!$A$1:$F$99,COLUMN(鱼种重量参数!F$1), FALSE)</f>
        <v>3.27</v>
      </c>
      <c r="N77" s="9">
        <v>900</v>
      </c>
      <c r="O77" s="9">
        <v>87</v>
      </c>
      <c r="P77" s="12">
        <f t="shared" si="15"/>
        <v>11977</v>
      </c>
      <c r="Q77" s="10">
        <f t="array" ref="Q77">INT(SUMPRODUCT(($D$4:$D$99=$D77)*($F$4:$F$99=$F77),$P$4:$P$99,$O$4:$O$99)/SUMPRODUCT(($D$4:$D$99=$D77)*($F$4:$F$99=$F77),$O$4:$O$99))</f>
        <v>3936</v>
      </c>
      <c r="R77" s="9">
        <v>38.6</v>
      </c>
      <c r="S77" s="12"/>
      <c r="T77" s="10"/>
      <c r="U77" s="12">
        <f t="shared" si="11"/>
        <v>9354</v>
      </c>
      <c r="V77" s="47">
        <f t="shared" si="16"/>
        <v>666</v>
      </c>
      <c r="W77" s="12">
        <v>666</v>
      </c>
    </row>
    <row r="78" spans="1:23" ht="13.5" customHeight="1">
      <c r="A78" s="11">
        <f>VLOOKUP(C78,[1]鱼种设计表!$B$2:$E$24,4,FALSE)</f>
        <v>5.3</v>
      </c>
      <c r="B78" s="11">
        <f>VLOOKUP(C78,[1]鱼种设计表!$B$2:$L$24,11,FALSE)</f>
        <v>3800</v>
      </c>
      <c r="C78" s="2" t="str">
        <f>VLOOKUP(D78,鱼种重量参数!$A$1:$D$99,4,FALSE)</f>
        <v>玻璃梭鲈</v>
      </c>
      <c r="D78" s="8" t="s">
        <v>53</v>
      </c>
      <c r="E78" s="8" t="s">
        <v>43</v>
      </c>
      <c r="F78" s="9">
        <v>2</v>
      </c>
      <c r="G78" s="9">
        <v>98</v>
      </c>
      <c r="H78" s="9">
        <v>107</v>
      </c>
      <c r="I78" s="4">
        <f t="shared" si="12"/>
        <v>16553.103998534323</v>
      </c>
      <c r="J78" s="4">
        <f t="shared" si="13"/>
        <v>22062.520645279143</v>
      </c>
      <c r="K78" s="4">
        <f t="shared" si="14"/>
        <v>19216.380879222048</v>
      </c>
      <c r="L78" s="3">
        <f>VLOOKUP($D78,鱼种重量参数!$A$1:$F$99,COLUMN(鱼种重量参数!E$1), FALSE)</f>
        <v>5.1000000000000004E-3</v>
      </c>
      <c r="M78" s="3">
        <f>VLOOKUP($D78,鱼种重量参数!$A$1:$F$99,COLUMN(鱼种重量参数!F$1), FALSE)</f>
        <v>3.27</v>
      </c>
      <c r="N78" s="9">
        <v>1000</v>
      </c>
      <c r="O78" s="9">
        <v>35</v>
      </c>
      <c r="P78" s="12">
        <f t="shared" si="15"/>
        <v>19216</v>
      </c>
      <c r="Q78" s="10">
        <f t="array" ref="Q78">INT(SUMPRODUCT(($D$4:$D$99=$D78)*($F$4:$F$99=$F78),$P$4:$P$99,$O$4:$O$99)/SUMPRODUCT(($D$4:$D$99=$D78)*($F$4:$F$99=$F78),$O$4:$O$99))</f>
        <v>3936</v>
      </c>
      <c r="R78" s="9">
        <v>39.6</v>
      </c>
      <c r="S78" s="12"/>
      <c r="T78" s="10"/>
      <c r="U78" s="12">
        <f t="shared" si="11"/>
        <v>16553</v>
      </c>
      <c r="V78" s="47">
        <f t="shared" si="16"/>
        <v>740</v>
      </c>
      <c r="W78" s="12">
        <v>740</v>
      </c>
    </row>
    <row r="79" spans="1:23">
      <c r="C79" s="3"/>
      <c r="D79" s="3"/>
      <c r="E79" s="3"/>
      <c r="F79" s="3"/>
      <c r="G79" s="3"/>
      <c r="H79" s="3"/>
      <c r="I79" s="4"/>
      <c r="J79" s="4"/>
      <c r="K79" s="4"/>
      <c r="L79" s="3"/>
      <c r="M79" s="3"/>
      <c r="N79" s="3"/>
      <c r="U79" s="1"/>
      <c r="V79" s="48"/>
      <c r="W79" s="1"/>
    </row>
    <row r="80" spans="1:23">
      <c r="C80" s="3"/>
      <c r="D80" s="3"/>
      <c r="E80" s="3"/>
      <c r="F80" s="3"/>
      <c r="G80" s="3"/>
      <c r="H80" s="3"/>
      <c r="I80" s="4"/>
      <c r="J80" s="4"/>
      <c r="K80" s="4"/>
      <c r="L80" s="3"/>
      <c r="M80" s="3"/>
      <c r="N80" s="3"/>
      <c r="U80" s="1"/>
      <c r="V80" s="48"/>
      <c r="W80" s="1"/>
    </row>
    <row r="81" spans="3:23">
      <c r="C81" s="3"/>
      <c r="D81" s="3"/>
      <c r="E81" s="3"/>
      <c r="F81" s="3"/>
      <c r="G81" s="3"/>
      <c r="H81" s="3"/>
      <c r="I81" s="4"/>
      <c r="J81" s="4"/>
      <c r="K81" s="4"/>
      <c r="L81" s="3"/>
      <c r="M81" s="3"/>
      <c r="N81" s="3"/>
      <c r="U81" s="1"/>
      <c r="V81" s="48"/>
      <c r="W81" s="1"/>
    </row>
    <row r="82" spans="3:23">
      <c r="C82" s="3"/>
      <c r="D82" s="3"/>
      <c r="E82" s="3"/>
      <c r="F82" s="3"/>
      <c r="G82" s="3"/>
      <c r="H82" s="3"/>
      <c r="I82" s="4"/>
      <c r="J82" s="4"/>
      <c r="K82" s="4"/>
      <c r="L82" s="3"/>
      <c r="M82" s="3"/>
      <c r="N82" s="3"/>
      <c r="U82" s="1"/>
      <c r="V82" s="48"/>
      <c r="W82" s="1"/>
    </row>
    <row r="83" spans="3:23">
      <c r="C83" s="3"/>
      <c r="D83" s="3"/>
      <c r="E83" s="3"/>
      <c r="F83" s="3"/>
      <c r="G83" s="3"/>
      <c r="H83" s="3"/>
      <c r="I83" s="4"/>
      <c r="J83" s="4"/>
      <c r="K83" s="4"/>
      <c r="L83" s="3"/>
      <c r="M83" s="3"/>
      <c r="N83" s="3"/>
      <c r="U83" s="1"/>
      <c r="V83" s="48"/>
      <c r="W83" s="1"/>
    </row>
    <row r="84" spans="3:23">
      <c r="C84" s="3"/>
      <c r="D84" s="3"/>
      <c r="E84" s="3"/>
      <c r="F84" s="3"/>
      <c r="G84" s="3"/>
      <c r="H84" s="3"/>
      <c r="I84" s="4"/>
      <c r="J84" s="4"/>
      <c r="K84" s="4"/>
      <c r="L84" s="3"/>
      <c r="M84" s="3"/>
      <c r="N84" s="3"/>
      <c r="U84" s="1"/>
      <c r="V84" s="48"/>
      <c r="W84" s="1"/>
    </row>
    <row r="85" spans="3:23">
      <c r="C85" s="3"/>
      <c r="D85" s="3"/>
      <c r="E85" s="3"/>
      <c r="F85" s="3"/>
      <c r="G85" s="3"/>
      <c r="H85" s="3"/>
      <c r="I85" s="4"/>
      <c r="J85" s="4"/>
      <c r="K85" s="4"/>
      <c r="L85" s="3"/>
      <c r="M85" s="3"/>
      <c r="N85" s="3"/>
      <c r="U85" s="1"/>
      <c r="V85" s="48"/>
      <c r="W85" s="1"/>
    </row>
    <row r="86" spans="3:23">
      <c r="C86" s="3"/>
      <c r="D86" s="3"/>
      <c r="E86" s="3"/>
      <c r="F86" s="3"/>
      <c r="G86" s="3"/>
      <c r="H86" s="3"/>
      <c r="I86" s="4"/>
      <c r="J86" s="4"/>
      <c r="K86" s="4"/>
      <c r="L86" s="3"/>
      <c r="M86" s="3"/>
      <c r="N86" s="3"/>
      <c r="U86" s="1"/>
      <c r="V86" s="48"/>
      <c r="W86" s="1"/>
    </row>
    <row r="87" spans="3:23">
      <c r="C87" s="3"/>
      <c r="D87" s="3"/>
      <c r="E87" s="3"/>
      <c r="F87" s="3"/>
      <c r="G87" s="3"/>
      <c r="H87" s="3"/>
      <c r="I87" s="4"/>
      <c r="J87" s="4"/>
      <c r="K87" s="4"/>
      <c r="L87" s="3"/>
      <c r="M87" s="3"/>
      <c r="N87" s="3"/>
      <c r="U87" s="1"/>
      <c r="V87" s="48"/>
      <c r="W87" s="1"/>
    </row>
    <row r="88" spans="3:23">
      <c r="C88" s="3"/>
      <c r="D88" s="3"/>
      <c r="E88" s="3"/>
      <c r="F88" s="3"/>
      <c r="G88" s="3"/>
      <c r="H88" s="3"/>
      <c r="I88" s="4"/>
      <c r="J88" s="4"/>
      <c r="K88" s="4"/>
      <c r="L88" s="3"/>
      <c r="M88" s="3"/>
      <c r="N88" s="3"/>
      <c r="U88" s="1"/>
      <c r="V88" s="48"/>
      <c r="W88" s="1"/>
    </row>
    <row r="89" spans="3:23">
      <c r="C89" s="3"/>
      <c r="D89" s="3"/>
      <c r="E89" s="3"/>
      <c r="F89" s="3"/>
      <c r="G89" s="3"/>
      <c r="H89" s="3"/>
      <c r="I89" s="4"/>
      <c r="J89" s="4"/>
      <c r="K89" s="4"/>
      <c r="L89" s="3"/>
      <c r="M89" s="3"/>
      <c r="N89" s="3"/>
      <c r="U89" s="1"/>
      <c r="V89" s="48"/>
      <c r="W89" s="1"/>
    </row>
    <row r="90" spans="3:23">
      <c r="C90" s="3"/>
      <c r="D90" s="3"/>
      <c r="E90" s="3"/>
      <c r="F90" s="3"/>
      <c r="G90" s="3"/>
      <c r="H90" s="3"/>
      <c r="I90" s="4"/>
      <c r="J90" s="4"/>
      <c r="K90" s="4"/>
      <c r="L90" s="3"/>
      <c r="M90" s="3"/>
      <c r="N90" s="3"/>
      <c r="U90" s="1"/>
      <c r="V90" s="48"/>
      <c r="W90" s="1"/>
    </row>
    <row r="91" spans="3:23">
      <c r="C91" s="3"/>
      <c r="D91" s="3"/>
      <c r="E91" s="3"/>
      <c r="F91" s="3"/>
      <c r="G91" s="3"/>
      <c r="H91" s="3"/>
      <c r="I91" s="4"/>
      <c r="J91" s="4"/>
      <c r="K91" s="4"/>
      <c r="L91" s="3"/>
      <c r="M91" s="3"/>
      <c r="N91" s="3"/>
      <c r="U91" s="1"/>
      <c r="V91" s="48"/>
      <c r="W91" s="1"/>
    </row>
    <row r="92" spans="3:23">
      <c r="C92" s="3"/>
      <c r="D92" s="3"/>
      <c r="E92" s="3"/>
      <c r="F92" s="3"/>
      <c r="G92" s="3"/>
      <c r="H92" s="3"/>
      <c r="I92" s="4"/>
      <c r="J92" s="4"/>
      <c r="K92" s="4"/>
      <c r="L92" s="3"/>
      <c r="M92" s="3"/>
      <c r="N92" s="3"/>
      <c r="U92" s="1"/>
      <c r="V92" s="48"/>
      <c r="W92" s="1"/>
    </row>
    <row r="93" spans="3:23">
      <c r="C93" s="3"/>
      <c r="D93" s="3"/>
      <c r="E93" s="3"/>
      <c r="F93" s="3"/>
      <c r="G93" s="3"/>
      <c r="H93" s="3"/>
      <c r="I93" s="4"/>
      <c r="J93" s="4"/>
      <c r="K93" s="4"/>
      <c r="L93" s="3"/>
      <c r="M93" s="3"/>
      <c r="N93" s="3"/>
      <c r="U93" s="1"/>
      <c r="V93" s="48"/>
      <c r="W93" s="1"/>
    </row>
    <row r="94" spans="3:23">
      <c r="C94" s="3"/>
      <c r="D94" s="3"/>
      <c r="E94" s="3"/>
      <c r="F94" s="3"/>
      <c r="G94" s="3"/>
      <c r="H94" s="3"/>
      <c r="I94" s="4"/>
      <c r="J94" s="4"/>
      <c r="K94" s="4"/>
      <c r="L94" s="3"/>
      <c r="M94" s="3"/>
      <c r="N94" s="3"/>
      <c r="U94" s="1"/>
      <c r="V94" s="48"/>
      <c r="W94" s="1"/>
    </row>
    <row r="95" spans="3:23">
      <c r="C95" s="3"/>
      <c r="D95" s="3"/>
      <c r="E95" s="3"/>
      <c r="F95" s="3"/>
      <c r="G95" s="3"/>
      <c r="H95" s="3"/>
      <c r="I95" s="4"/>
      <c r="J95" s="4"/>
      <c r="K95" s="4"/>
      <c r="L95" s="3"/>
      <c r="M95" s="3"/>
      <c r="N95" s="3"/>
      <c r="U95" s="1"/>
      <c r="V95" s="48"/>
      <c r="W95" s="1"/>
    </row>
    <row r="96" spans="3:23">
      <c r="C96" s="3"/>
      <c r="D96" s="3"/>
      <c r="E96" s="3"/>
      <c r="F96" s="3"/>
      <c r="G96" s="3"/>
      <c r="H96" s="3"/>
      <c r="I96" s="4"/>
      <c r="J96" s="4"/>
      <c r="K96" s="4"/>
      <c r="L96" s="3"/>
      <c r="M96" s="3"/>
      <c r="N96" s="3"/>
      <c r="U96" s="1"/>
      <c r="V96" s="48"/>
      <c r="W96" s="1"/>
    </row>
    <row r="97" spans="3:23">
      <c r="C97" s="3"/>
      <c r="D97" s="3"/>
      <c r="E97" s="3"/>
      <c r="F97" s="3"/>
      <c r="G97" s="3"/>
      <c r="H97" s="3"/>
      <c r="I97" s="4"/>
      <c r="J97" s="4"/>
      <c r="K97" s="4"/>
      <c r="L97" s="3"/>
      <c r="M97" s="3"/>
      <c r="N97" s="3"/>
      <c r="U97" s="1"/>
      <c r="V97" s="48"/>
      <c r="W97" s="1"/>
    </row>
    <row r="98" spans="3:23">
      <c r="C98" s="3"/>
      <c r="D98" s="3"/>
      <c r="E98" s="3"/>
      <c r="F98" s="3"/>
      <c r="G98" s="3"/>
      <c r="H98" s="3"/>
      <c r="I98" s="4"/>
      <c r="J98" s="4"/>
      <c r="K98" s="4"/>
      <c r="L98" s="3"/>
      <c r="M98" s="3"/>
      <c r="N98" s="3"/>
      <c r="U98" s="1"/>
      <c r="V98" s="48"/>
      <c r="W98" s="1"/>
    </row>
    <row r="99" spans="3:23">
      <c r="C99" s="3"/>
      <c r="D99" s="3"/>
      <c r="E99" s="3"/>
      <c r="F99" s="3"/>
      <c r="G99" s="3"/>
      <c r="H99" s="3"/>
      <c r="I99" s="4"/>
      <c r="J99" s="4"/>
      <c r="K99" s="4"/>
      <c r="L99" s="3"/>
      <c r="M99" s="3"/>
      <c r="N99" s="3"/>
      <c r="U99" s="1"/>
      <c r="V99" s="48"/>
      <c r="W99" s="1"/>
    </row>
    <row r="100" spans="3:23">
      <c r="C100" s="3"/>
      <c r="D100" s="3"/>
      <c r="E100" s="3"/>
      <c r="F100" s="3"/>
      <c r="G100" s="3"/>
      <c r="H100" s="3"/>
      <c r="I100" s="4"/>
      <c r="J100" s="4"/>
      <c r="K100" s="4"/>
      <c r="L100" s="3"/>
      <c r="M100" s="3"/>
      <c r="N100" s="3"/>
      <c r="U100" s="1"/>
      <c r="V100" s="48"/>
      <c r="W100" s="1"/>
    </row>
    <row r="101" spans="3:23">
      <c r="C101" s="3"/>
      <c r="D101" s="3"/>
      <c r="E101" s="3"/>
      <c r="F101" s="3"/>
      <c r="G101" s="3"/>
      <c r="H101" s="3"/>
      <c r="I101" s="4"/>
      <c r="J101" s="4"/>
      <c r="K101" s="4"/>
      <c r="L101" s="3"/>
      <c r="M101" s="3"/>
      <c r="N101" s="3"/>
      <c r="U101" s="1"/>
      <c r="V101" s="48"/>
      <c r="W101" s="1"/>
    </row>
    <row r="102" spans="3:23">
      <c r="C102" s="3"/>
      <c r="D102" s="3"/>
      <c r="E102" s="3"/>
      <c r="F102" s="3"/>
      <c r="G102" s="3"/>
      <c r="H102" s="3"/>
      <c r="I102" s="4"/>
      <c r="J102" s="4"/>
      <c r="K102" s="4"/>
      <c r="L102" s="3"/>
      <c r="M102" s="3"/>
      <c r="N102" s="3"/>
      <c r="U102" s="1"/>
      <c r="V102" s="48"/>
      <c r="W102" s="1"/>
    </row>
    <row r="103" spans="3:23">
      <c r="C103" s="3"/>
      <c r="D103" s="3"/>
      <c r="E103" s="3"/>
      <c r="F103" s="3"/>
      <c r="G103" s="3"/>
      <c r="H103" s="3"/>
      <c r="I103" s="4"/>
      <c r="J103" s="4"/>
      <c r="K103" s="4"/>
      <c r="L103" s="3"/>
      <c r="M103" s="3"/>
      <c r="N103" s="3"/>
      <c r="U103" s="1"/>
      <c r="V103" s="48"/>
      <c r="W103" s="1"/>
    </row>
    <row r="104" spans="3:23">
      <c r="C104" s="3"/>
      <c r="D104" s="3"/>
      <c r="E104" s="3"/>
      <c r="F104" s="3"/>
      <c r="G104" s="3"/>
      <c r="H104" s="3"/>
      <c r="I104" s="4"/>
      <c r="J104" s="4"/>
      <c r="K104" s="4"/>
      <c r="L104" s="3"/>
      <c r="M104" s="3"/>
      <c r="N104" s="3"/>
      <c r="U104" s="1"/>
      <c r="V104" s="48"/>
      <c r="W104" s="1"/>
    </row>
    <row r="105" spans="3:23">
      <c r="C105" s="3"/>
      <c r="D105" s="3"/>
      <c r="E105" s="3"/>
      <c r="F105" s="3"/>
      <c r="G105" s="3"/>
      <c r="H105" s="3"/>
      <c r="I105" s="4"/>
      <c r="J105" s="4"/>
      <c r="K105" s="4"/>
      <c r="L105" s="3"/>
      <c r="M105" s="3"/>
      <c r="N105" s="3"/>
      <c r="U105" s="1"/>
      <c r="V105" s="48"/>
      <c r="W105" s="1"/>
    </row>
    <row r="106" spans="3:23">
      <c r="C106" s="3"/>
      <c r="D106" s="3"/>
      <c r="E106" s="3"/>
      <c r="F106" s="3"/>
      <c r="G106" s="3"/>
      <c r="H106" s="3"/>
      <c r="I106" s="4"/>
      <c r="J106" s="4"/>
      <c r="K106" s="4"/>
      <c r="L106" s="3"/>
      <c r="M106" s="3"/>
      <c r="N106" s="3"/>
      <c r="U106" s="1"/>
      <c r="V106" s="48"/>
      <c r="W106" s="1"/>
    </row>
    <row r="107" spans="3:23">
      <c r="C107" s="3"/>
      <c r="D107" s="3"/>
      <c r="E107" s="3"/>
      <c r="F107" s="3"/>
      <c r="G107" s="3"/>
      <c r="H107" s="3"/>
      <c r="I107" s="4"/>
      <c r="J107" s="4"/>
      <c r="K107" s="4"/>
      <c r="L107" s="3"/>
      <c r="M107" s="3"/>
      <c r="N107" s="3"/>
      <c r="U107" s="1"/>
      <c r="V107" s="48"/>
      <c r="W107" s="1"/>
    </row>
    <row r="108" spans="3:23">
      <c r="C108" s="3"/>
      <c r="D108" s="3"/>
      <c r="E108" s="3"/>
      <c r="F108" s="3"/>
      <c r="G108" s="3"/>
      <c r="H108" s="3"/>
      <c r="I108" s="4"/>
      <c r="J108" s="4"/>
      <c r="K108" s="4"/>
      <c r="L108" s="3"/>
      <c r="M108" s="3"/>
      <c r="N108" s="3"/>
      <c r="U108" s="1"/>
      <c r="V108" s="48"/>
      <c r="W108" s="1"/>
    </row>
    <row r="109" spans="3:23">
      <c r="C109" s="3"/>
      <c r="D109" s="3"/>
      <c r="E109" s="3"/>
      <c r="F109" s="3"/>
      <c r="G109" s="3"/>
      <c r="H109" s="3"/>
      <c r="I109" s="4"/>
      <c r="J109" s="4"/>
      <c r="K109" s="4"/>
      <c r="L109" s="3"/>
      <c r="M109" s="3"/>
      <c r="N109" s="3"/>
      <c r="U109" s="1"/>
      <c r="V109" s="48"/>
      <c r="W109" s="1"/>
    </row>
    <row r="110" spans="3:23">
      <c r="C110" s="3"/>
      <c r="D110" s="3"/>
      <c r="E110" s="3"/>
      <c r="F110" s="3"/>
      <c r="G110" s="3"/>
      <c r="H110" s="3"/>
      <c r="I110" s="4"/>
      <c r="J110" s="4"/>
      <c r="K110" s="4"/>
      <c r="L110" s="3"/>
      <c r="M110" s="3"/>
      <c r="N110" s="3"/>
      <c r="U110" s="1"/>
      <c r="V110" s="48"/>
      <c r="W110" s="1"/>
    </row>
    <row r="111" spans="3:23">
      <c r="C111" s="3"/>
      <c r="D111" s="3"/>
      <c r="E111" s="3"/>
      <c r="F111" s="3"/>
      <c r="G111" s="3"/>
      <c r="H111" s="3"/>
      <c r="I111" s="4"/>
      <c r="J111" s="4"/>
      <c r="K111" s="4"/>
      <c r="L111" s="3"/>
      <c r="M111" s="3"/>
      <c r="N111" s="3"/>
      <c r="U111" s="1"/>
      <c r="V111" s="48"/>
      <c r="W111" s="1"/>
    </row>
    <row r="112" spans="3:23">
      <c r="C112" s="3"/>
      <c r="D112" s="3"/>
      <c r="E112" s="3"/>
      <c r="F112" s="3"/>
      <c r="G112" s="3"/>
      <c r="H112" s="3"/>
      <c r="I112" s="4"/>
      <c r="J112" s="4"/>
      <c r="K112" s="4"/>
      <c r="L112" s="3"/>
      <c r="M112" s="3"/>
      <c r="N112" s="3"/>
      <c r="U112" s="1"/>
      <c r="V112" s="48"/>
      <c r="W112" s="1"/>
    </row>
    <row r="113" spans="3:23">
      <c r="C113" s="3"/>
      <c r="D113" s="3"/>
      <c r="E113" s="3"/>
      <c r="F113" s="3"/>
      <c r="G113" s="3"/>
      <c r="H113" s="3"/>
      <c r="I113" s="4"/>
      <c r="J113" s="4"/>
      <c r="K113" s="4"/>
      <c r="L113" s="3"/>
      <c r="M113" s="3"/>
      <c r="N113" s="3"/>
      <c r="U113" s="1"/>
      <c r="V113" s="48"/>
      <c r="W113" s="1"/>
    </row>
    <row r="114" spans="3:23">
      <c r="C114" s="3"/>
      <c r="D114" s="3"/>
      <c r="E114" s="3"/>
      <c r="F114" s="3"/>
      <c r="G114" s="3"/>
      <c r="H114" s="3"/>
      <c r="I114" s="4"/>
      <c r="J114" s="4"/>
      <c r="K114" s="4"/>
      <c r="L114" s="3"/>
      <c r="M114" s="3"/>
      <c r="N114" s="3"/>
      <c r="U114" s="1"/>
      <c r="V114" s="48"/>
      <c r="W114" s="1"/>
    </row>
    <row r="115" spans="3:23">
      <c r="C115" s="3"/>
      <c r="D115" s="3"/>
      <c r="E115" s="3"/>
      <c r="F115" s="3"/>
      <c r="G115" s="3"/>
      <c r="H115" s="3"/>
      <c r="I115" s="4"/>
      <c r="J115" s="4"/>
      <c r="K115" s="4"/>
      <c r="L115" s="3"/>
      <c r="M115" s="3"/>
      <c r="N115" s="3"/>
      <c r="U115" s="1"/>
      <c r="V115" s="48"/>
      <c r="W115" s="1"/>
    </row>
    <row r="116" spans="3:23">
      <c r="C116" s="3"/>
      <c r="D116" s="3"/>
      <c r="E116" s="3"/>
      <c r="F116" s="3"/>
      <c r="G116" s="3"/>
      <c r="H116" s="3"/>
      <c r="I116" s="4"/>
      <c r="J116" s="4"/>
      <c r="K116" s="4"/>
      <c r="L116" s="3"/>
      <c r="M116" s="3"/>
      <c r="N116" s="3"/>
      <c r="U116" s="1"/>
      <c r="V116" s="48"/>
      <c r="W116" s="1"/>
    </row>
    <row r="117" spans="3:23">
      <c r="C117" s="3"/>
      <c r="D117" s="3"/>
      <c r="E117" s="3"/>
      <c r="F117" s="3"/>
      <c r="G117" s="3"/>
      <c r="H117" s="3"/>
      <c r="I117" s="4"/>
      <c r="J117" s="4"/>
      <c r="K117" s="4"/>
      <c r="L117" s="3"/>
      <c r="M117" s="3"/>
      <c r="N117" s="3"/>
      <c r="U117" s="1"/>
      <c r="V117" s="48"/>
      <c r="W117" s="1"/>
    </row>
    <row r="118" spans="3:23">
      <c r="C118" s="3"/>
      <c r="D118" s="3"/>
      <c r="E118" s="3"/>
      <c r="F118" s="3"/>
      <c r="G118" s="3"/>
      <c r="H118" s="3"/>
      <c r="I118" s="4"/>
      <c r="J118" s="4"/>
      <c r="K118" s="4"/>
      <c r="L118" s="3"/>
      <c r="M118" s="3"/>
      <c r="N118" s="3"/>
      <c r="U118" s="1"/>
      <c r="V118" s="48"/>
      <c r="W118" s="1"/>
    </row>
    <row r="119" spans="3:23">
      <c r="C119" s="3"/>
      <c r="D119" s="3"/>
      <c r="E119" s="3"/>
      <c r="F119" s="3"/>
      <c r="G119" s="3"/>
      <c r="H119" s="3"/>
      <c r="I119" s="4"/>
      <c r="J119" s="4"/>
      <c r="K119" s="4"/>
      <c r="L119" s="3"/>
      <c r="M119" s="3"/>
      <c r="N119" s="3"/>
      <c r="U119" s="1"/>
      <c r="V119" s="48"/>
      <c r="W119" s="1"/>
    </row>
    <row r="120" spans="3:23">
      <c r="C120" s="3"/>
      <c r="D120" s="3"/>
      <c r="E120" s="3"/>
      <c r="F120" s="3"/>
      <c r="G120" s="3"/>
      <c r="H120" s="3"/>
      <c r="I120" s="4"/>
      <c r="J120" s="4"/>
      <c r="K120" s="4"/>
      <c r="L120" s="3"/>
      <c r="M120" s="3"/>
      <c r="N120" s="3"/>
      <c r="U120" s="1"/>
      <c r="V120" s="48"/>
      <c r="W120" s="1"/>
    </row>
    <row r="121" spans="3:23">
      <c r="C121" s="3"/>
      <c r="D121" s="3"/>
      <c r="E121" s="3"/>
      <c r="F121" s="3"/>
      <c r="G121" s="3"/>
      <c r="H121" s="3"/>
      <c r="I121" s="4"/>
      <c r="J121" s="4"/>
      <c r="K121" s="4"/>
      <c r="L121" s="3"/>
      <c r="M121" s="3"/>
      <c r="N121" s="3"/>
      <c r="U121" s="1"/>
      <c r="V121" s="48"/>
      <c r="W121" s="1"/>
    </row>
    <row r="122" spans="3:23">
      <c r="C122" s="3"/>
      <c r="D122" s="3"/>
      <c r="E122" s="3"/>
      <c r="F122" s="3"/>
      <c r="G122" s="3"/>
      <c r="H122" s="3"/>
      <c r="I122" s="4"/>
      <c r="J122" s="4"/>
      <c r="K122" s="4"/>
      <c r="L122" s="3"/>
      <c r="M122" s="3"/>
      <c r="N122" s="3"/>
      <c r="U122" s="1"/>
      <c r="V122" s="48"/>
      <c r="W122" s="1"/>
    </row>
    <row r="123" spans="3:23">
      <c r="C123" s="3"/>
      <c r="D123" s="3"/>
      <c r="E123" s="3"/>
      <c r="F123" s="3"/>
      <c r="G123" s="3"/>
      <c r="H123" s="3"/>
      <c r="I123" s="4"/>
      <c r="J123" s="4"/>
      <c r="K123" s="4"/>
      <c r="L123" s="3"/>
      <c r="M123" s="3"/>
      <c r="N123" s="3"/>
      <c r="U123" s="1"/>
      <c r="V123" s="48"/>
      <c r="W123" s="1"/>
    </row>
    <row r="124" spans="3:23">
      <c r="C124" s="3"/>
      <c r="D124" s="3"/>
      <c r="E124" s="3"/>
      <c r="F124" s="3"/>
      <c r="G124" s="3"/>
      <c r="H124" s="3"/>
      <c r="I124" s="4"/>
      <c r="J124" s="4"/>
      <c r="K124" s="4"/>
      <c r="L124" s="3"/>
      <c r="M124" s="3"/>
      <c r="N124" s="3"/>
      <c r="U124" s="1"/>
      <c r="V124" s="48"/>
      <c r="W124" s="1"/>
    </row>
    <row r="125" spans="3:23">
      <c r="C125" s="3"/>
      <c r="D125" s="3"/>
      <c r="E125" s="3"/>
      <c r="F125" s="3"/>
      <c r="G125" s="3"/>
      <c r="H125" s="3"/>
      <c r="I125" s="4"/>
      <c r="J125" s="4"/>
      <c r="K125" s="4"/>
      <c r="L125" s="3"/>
      <c r="M125" s="3"/>
      <c r="N125" s="3"/>
      <c r="U125" s="1"/>
      <c r="V125" s="48"/>
      <c r="W125" s="1"/>
    </row>
    <row r="126" spans="3:23">
      <c r="C126" s="3"/>
      <c r="D126" s="3"/>
      <c r="E126" s="3"/>
      <c r="F126" s="3"/>
      <c r="G126" s="3"/>
      <c r="H126" s="3"/>
      <c r="I126" s="4"/>
      <c r="J126" s="4"/>
      <c r="K126" s="4"/>
      <c r="L126" s="3"/>
      <c r="M126" s="3"/>
      <c r="N126" s="3"/>
      <c r="U126" s="1"/>
      <c r="V126" s="48"/>
      <c r="W126" s="1"/>
    </row>
    <row r="127" spans="3:23">
      <c r="C127" s="3"/>
      <c r="D127" s="3"/>
      <c r="E127" s="3"/>
      <c r="F127" s="3"/>
      <c r="G127" s="3"/>
      <c r="H127" s="3"/>
      <c r="I127" s="4"/>
      <c r="J127" s="4"/>
      <c r="K127" s="4"/>
      <c r="L127" s="3"/>
      <c r="M127" s="3"/>
      <c r="N127" s="3"/>
      <c r="U127" s="1"/>
      <c r="V127" s="48"/>
      <c r="W127" s="1"/>
    </row>
    <row r="128" spans="3:23">
      <c r="C128" s="3"/>
      <c r="D128" s="3"/>
      <c r="E128" s="3"/>
      <c r="F128" s="3"/>
      <c r="G128" s="3"/>
      <c r="H128" s="3"/>
      <c r="I128" s="4"/>
      <c r="J128" s="4"/>
      <c r="K128" s="4"/>
      <c r="L128" s="3"/>
      <c r="M128" s="3"/>
      <c r="N128" s="3"/>
      <c r="U128" s="1"/>
      <c r="V128" s="48"/>
      <c r="W128" s="1"/>
    </row>
    <row r="129" spans="3:23">
      <c r="C129" s="3"/>
      <c r="D129" s="3"/>
      <c r="E129" s="3"/>
      <c r="F129" s="3"/>
      <c r="G129" s="3"/>
      <c r="H129" s="3"/>
      <c r="I129" s="4"/>
      <c r="J129" s="4"/>
      <c r="K129" s="4"/>
      <c r="L129" s="3"/>
      <c r="M129" s="3"/>
      <c r="N129" s="3"/>
      <c r="U129" s="1"/>
      <c r="V129" s="48"/>
      <c r="W129" s="1"/>
    </row>
    <row r="130" spans="3:23">
      <c r="C130" s="3"/>
      <c r="D130" s="3"/>
      <c r="E130" s="3"/>
      <c r="F130" s="3"/>
      <c r="G130" s="3"/>
      <c r="H130" s="3"/>
      <c r="I130" s="4"/>
      <c r="J130" s="4"/>
      <c r="K130" s="4"/>
      <c r="L130" s="3"/>
      <c r="M130" s="3"/>
      <c r="N130" s="3"/>
      <c r="U130" s="1"/>
      <c r="V130" s="48"/>
      <c r="W130" s="1"/>
    </row>
    <row r="131" spans="3:23">
      <c r="C131" s="3"/>
      <c r="D131" s="3"/>
      <c r="E131" s="3"/>
      <c r="F131" s="3"/>
      <c r="G131" s="3"/>
      <c r="H131" s="3"/>
      <c r="I131" s="4"/>
      <c r="J131" s="4"/>
      <c r="K131" s="4"/>
      <c r="L131" s="3"/>
      <c r="M131" s="3"/>
      <c r="N131" s="3"/>
      <c r="U131" s="1"/>
      <c r="V131" s="48"/>
      <c r="W131" s="1"/>
    </row>
    <row r="132" spans="3:23">
      <c r="C132" s="3"/>
      <c r="D132" s="3"/>
      <c r="E132" s="3"/>
      <c r="F132" s="3"/>
      <c r="G132" s="3"/>
      <c r="H132" s="3"/>
      <c r="I132" s="4"/>
      <c r="J132" s="4"/>
      <c r="K132" s="4"/>
      <c r="L132" s="3"/>
      <c r="M132" s="3"/>
      <c r="N132" s="3"/>
      <c r="U132" s="1"/>
      <c r="V132" s="48"/>
      <c r="W132" s="1"/>
    </row>
    <row r="133" spans="3:23">
      <c r="C133" s="3"/>
      <c r="D133" s="3"/>
      <c r="E133" s="3"/>
      <c r="F133" s="3"/>
      <c r="G133" s="3"/>
      <c r="H133" s="3"/>
      <c r="I133" s="4"/>
      <c r="J133" s="4"/>
      <c r="K133" s="4"/>
      <c r="L133" s="3"/>
      <c r="M133" s="3"/>
      <c r="N133" s="3"/>
      <c r="U133" s="1"/>
      <c r="V133" s="48"/>
      <c r="W133" s="1"/>
    </row>
    <row r="134" spans="3:23">
      <c r="C134" s="3"/>
      <c r="D134" s="3"/>
      <c r="E134" s="3"/>
      <c r="F134" s="3"/>
      <c r="G134" s="3"/>
      <c r="H134" s="3"/>
      <c r="I134" s="4"/>
      <c r="J134" s="4"/>
      <c r="K134" s="4"/>
      <c r="L134" s="3"/>
      <c r="M134" s="3"/>
      <c r="N134" s="3"/>
      <c r="U134" s="1"/>
      <c r="V134" s="48"/>
      <c r="W134" s="1"/>
    </row>
    <row r="135" spans="3:23">
      <c r="C135" s="3"/>
      <c r="D135" s="3"/>
      <c r="E135" s="3"/>
      <c r="F135" s="3"/>
      <c r="G135" s="3"/>
      <c r="H135" s="3"/>
      <c r="I135" s="4"/>
      <c r="J135" s="4"/>
      <c r="K135" s="4"/>
      <c r="L135" s="3"/>
      <c r="M135" s="3"/>
      <c r="N135" s="3"/>
      <c r="U135" s="1"/>
      <c r="V135" s="48"/>
      <c r="W135" s="1"/>
    </row>
    <row r="136" spans="3:23">
      <c r="C136" s="3"/>
      <c r="D136" s="3"/>
      <c r="E136" s="3"/>
      <c r="F136" s="3"/>
      <c r="G136" s="3"/>
      <c r="H136" s="3"/>
      <c r="I136" s="4"/>
      <c r="J136" s="4"/>
      <c r="K136" s="4"/>
      <c r="L136" s="3"/>
      <c r="M136" s="3"/>
      <c r="N136" s="3"/>
      <c r="U136" s="1"/>
      <c r="V136" s="48"/>
      <c r="W136" s="1"/>
    </row>
    <row r="137" spans="3:23">
      <c r="C137" s="3"/>
      <c r="D137" s="3"/>
      <c r="E137" s="3"/>
      <c r="F137" s="3"/>
      <c r="G137" s="3"/>
      <c r="H137" s="3"/>
      <c r="I137" s="4"/>
      <c r="J137" s="4"/>
      <c r="K137" s="4"/>
      <c r="L137" s="3"/>
      <c r="M137" s="3"/>
      <c r="N137" s="3"/>
      <c r="U137" s="1"/>
      <c r="V137" s="48"/>
      <c r="W137" s="1"/>
    </row>
    <row r="138" spans="3:23">
      <c r="C138" s="3"/>
      <c r="D138" s="3"/>
      <c r="E138" s="3"/>
      <c r="F138" s="3"/>
      <c r="G138" s="3"/>
      <c r="H138" s="3"/>
      <c r="I138" s="4"/>
      <c r="J138" s="4"/>
      <c r="K138" s="4"/>
      <c r="L138" s="3"/>
      <c r="M138" s="3"/>
      <c r="N138" s="3"/>
      <c r="U138" s="1"/>
      <c r="V138" s="48"/>
      <c r="W138" s="1"/>
    </row>
    <row r="139" spans="3:23">
      <c r="C139" s="3"/>
      <c r="D139" s="3"/>
      <c r="E139" s="3"/>
      <c r="F139" s="3"/>
      <c r="G139" s="3"/>
      <c r="H139" s="3"/>
      <c r="I139" s="4"/>
      <c r="J139" s="4"/>
      <c r="K139" s="4"/>
      <c r="L139" s="3"/>
      <c r="M139" s="3"/>
      <c r="N139" s="3"/>
      <c r="U139" s="1"/>
      <c r="V139" s="48"/>
      <c r="W139" s="1"/>
    </row>
    <row r="140" spans="3:23">
      <c r="C140" s="3"/>
      <c r="D140" s="3"/>
      <c r="E140" s="3"/>
      <c r="F140" s="3"/>
      <c r="G140" s="3"/>
      <c r="H140" s="3"/>
      <c r="I140" s="4"/>
      <c r="J140" s="4"/>
      <c r="K140" s="4"/>
      <c r="L140" s="3"/>
      <c r="M140" s="3"/>
      <c r="N140" s="3"/>
      <c r="U140" s="1"/>
      <c r="V140" s="48"/>
      <c r="W140" s="1"/>
    </row>
    <row r="141" spans="3:23">
      <c r="C141" s="3"/>
      <c r="D141" s="3"/>
      <c r="E141" s="3"/>
      <c r="F141" s="3"/>
      <c r="G141" s="3"/>
      <c r="H141" s="3"/>
      <c r="I141" s="4"/>
      <c r="J141" s="4"/>
      <c r="K141" s="4"/>
      <c r="L141" s="3"/>
      <c r="M141" s="3"/>
      <c r="N141" s="3"/>
      <c r="U141" s="1"/>
      <c r="V141" s="48"/>
      <c r="W141" s="1"/>
    </row>
    <row r="142" spans="3:23">
      <c r="C142" s="3"/>
      <c r="D142" s="3"/>
      <c r="E142" s="3"/>
      <c r="F142" s="3"/>
      <c r="G142" s="3"/>
      <c r="H142" s="3"/>
      <c r="I142" s="4"/>
      <c r="J142" s="4"/>
      <c r="K142" s="4"/>
      <c r="L142" s="3"/>
      <c r="M142" s="3"/>
      <c r="N142" s="3"/>
      <c r="U142" s="1"/>
      <c r="V142" s="48"/>
      <c r="W142" s="1"/>
    </row>
    <row r="143" spans="3:23">
      <c r="C143" s="3"/>
      <c r="D143" s="3"/>
      <c r="E143" s="3"/>
      <c r="F143" s="3"/>
      <c r="G143" s="3"/>
      <c r="H143" s="3"/>
      <c r="I143" s="4"/>
      <c r="J143" s="4"/>
      <c r="K143" s="4"/>
      <c r="L143" s="3"/>
      <c r="M143" s="3"/>
      <c r="N143" s="3"/>
      <c r="U143" s="1"/>
      <c r="V143" s="48"/>
      <c r="W143" s="1"/>
    </row>
    <row r="144" spans="3:23">
      <c r="C144" s="3"/>
      <c r="D144" s="3"/>
      <c r="E144" s="3"/>
      <c r="F144" s="3"/>
      <c r="G144" s="3"/>
      <c r="H144" s="3"/>
      <c r="I144" s="4"/>
      <c r="J144" s="4"/>
      <c r="K144" s="4"/>
      <c r="L144" s="3"/>
      <c r="M144" s="3"/>
      <c r="N144" s="3"/>
      <c r="U144" s="1"/>
      <c r="V144" s="48"/>
      <c r="W144" s="1"/>
    </row>
    <row r="145" spans="3:23">
      <c r="C145" s="3"/>
      <c r="D145" s="3"/>
      <c r="E145" s="3"/>
      <c r="F145" s="3"/>
      <c r="G145" s="3"/>
      <c r="H145" s="3"/>
      <c r="I145" s="4"/>
      <c r="J145" s="4"/>
      <c r="K145" s="4"/>
      <c r="L145" s="3"/>
      <c r="M145" s="3"/>
      <c r="N145" s="3"/>
      <c r="U145" s="1"/>
      <c r="V145" s="48"/>
      <c r="W145" s="1"/>
    </row>
    <row r="146" spans="3:23">
      <c r="C146" s="3"/>
      <c r="D146" s="3"/>
      <c r="E146" s="3"/>
      <c r="F146" s="3"/>
      <c r="G146" s="3"/>
      <c r="H146" s="3"/>
      <c r="I146" s="4"/>
      <c r="J146" s="4"/>
      <c r="K146" s="4"/>
      <c r="L146" s="3"/>
      <c r="M146" s="3"/>
      <c r="N146" s="3"/>
      <c r="U146" s="1"/>
      <c r="V146" s="48"/>
      <c r="W146" s="1"/>
    </row>
    <row r="147" spans="3:23">
      <c r="C147" s="3"/>
      <c r="D147" s="3"/>
      <c r="E147" s="3"/>
      <c r="F147" s="3"/>
      <c r="G147" s="3"/>
      <c r="H147" s="3"/>
      <c r="I147" s="4"/>
      <c r="J147" s="4"/>
      <c r="K147" s="4"/>
      <c r="L147" s="3"/>
      <c r="M147" s="3"/>
      <c r="N147" s="3"/>
      <c r="U147" s="1"/>
      <c r="V147" s="48"/>
      <c r="W147" s="1"/>
    </row>
    <row r="148" spans="3:23">
      <c r="C148" s="3"/>
      <c r="D148" s="3"/>
      <c r="E148" s="3"/>
      <c r="F148" s="3"/>
      <c r="G148" s="3"/>
      <c r="H148" s="3"/>
      <c r="I148" s="4"/>
      <c r="J148" s="4"/>
      <c r="K148" s="4"/>
      <c r="L148" s="3"/>
      <c r="M148" s="3"/>
      <c r="N148" s="3"/>
      <c r="U148" s="1"/>
      <c r="V148" s="48"/>
      <c r="W148" s="1"/>
    </row>
    <row r="149" spans="3:23">
      <c r="C149" s="3"/>
      <c r="D149" s="3"/>
      <c r="E149" s="3"/>
      <c r="F149" s="3"/>
      <c r="G149" s="3"/>
      <c r="H149" s="3"/>
      <c r="I149" s="4"/>
      <c r="J149" s="4"/>
      <c r="K149" s="4"/>
      <c r="L149" s="3"/>
      <c r="M149" s="3"/>
      <c r="N149" s="3"/>
      <c r="U149" s="1"/>
      <c r="V149" s="48"/>
      <c r="W149" s="1"/>
    </row>
    <row r="150" spans="3:23">
      <c r="C150" s="3"/>
      <c r="D150" s="3"/>
      <c r="E150" s="3"/>
      <c r="F150" s="3"/>
      <c r="G150" s="3"/>
      <c r="H150" s="3"/>
      <c r="I150" s="4"/>
      <c r="J150" s="4"/>
      <c r="K150" s="4"/>
      <c r="L150" s="3"/>
      <c r="M150" s="3"/>
      <c r="N150" s="3"/>
      <c r="U150" s="1"/>
      <c r="V150" s="48"/>
      <c r="W150" s="1"/>
    </row>
    <row r="151" spans="3:23">
      <c r="C151" s="3"/>
      <c r="D151" s="3"/>
      <c r="E151" s="3"/>
      <c r="F151" s="3"/>
      <c r="G151" s="3"/>
      <c r="H151" s="3"/>
      <c r="I151" s="4"/>
      <c r="J151" s="4"/>
      <c r="K151" s="4"/>
      <c r="L151" s="3"/>
      <c r="M151" s="3"/>
      <c r="N151" s="3"/>
      <c r="U151" s="1"/>
      <c r="V151" s="48"/>
      <c r="W151" s="1"/>
    </row>
    <row r="152" spans="3:23">
      <c r="C152" s="3"/>
      <c r="D152" s="3"/>
      <c r="E152" s="3"/>
      <c r="F152" s="3"/>
      <c r="G152" s="3"/>
      <c r="H152" s="3"/>
      <c r="I152" s="4"/>
      <c r="J152" s="4"/>
      <c r="K152" s="4"/>
      <c r="L152" s="3"/>
      <c r="M152" s="3"/>
      <c r="N152" s="3"/>
      <c r="U152" s="1"/>
      <c r="V152" s="48"/>
      <c r="W152" s="1"/>
    </row>
    <row r="153" spans="3:23">
      <c r="C153" s="3"/>
      <c r="D153" s="3"/>
      <c r="E153" s="3"/>
      <c r="F153" s="3"/>
      <c r="G153" s="3"/>
      <c r="H153" s="3"/>
      <c r="I153" s="4"/>
      <c r="J153" s="4"/>
      <c r="K153" s="4"/>
      <c r="L153" s="3"/>
      <c r="M153" s="3"/>
      <c r="N153" s="3"/>
      <c r="U153" s="1"/>
      <c r="V153" s="48"/>
      <c r="W153" s="1"/>
    </row>
    <row r="154" spans="3:23">
      <c r="C154" s="3"/>
      <c r="D154" s="3"/>
      <c r="E154" s="3"/>
      <c r="F154" s="3"/>
      <c r="G154" s="3"/>
      <c r="H154" s="3"/>
      <c r="I154" s="4"/>
      <c r="J154" s="4"/>
      <c r="K154" s="4"/>
      <c r="L154" s="3"/>
      <c r="M154" s="3"/>
      <c r="N154" s="3"/>
      <c r="U154" s="1"/>
      <c r="V154" s="48"/>
      <c r="W154" s="1"/>
    </row>
    <row r="155" spans="3:23">
      <c r="C155" s="3"/>
      <c r="D155" s="3"/>
      <c r="E155" s="3"/>
      <c r="F155" s="3"/>
      <c r="G155" s="3"/>
      <c r="H155" s="3"/>
      <c r="I155" s="4"/>
      <c r="J155" s="4"/>
      <c r="K155" s="4"/>
      <c r="L155" s="3"/>
      <c r="M155" s="3"/>
      <c r="N155" s="3"/>
      <c r="U155" s="1"/>
      <c r="V155" s="48"/>
      <c r="W155" s="1"/>
    </row>
    <row r="156" spans="3:23">
      <c r="C156" s="3"/>
      <c r="D156" s="3"/>
      <c r="E156" s="3"/>
      <c r="F156" s="3"/>
      <c r="G156" s="3"/>
      <c r="H156" s="3"/>
      <c r="I156" s="4"/>
      <c r="J156" s="4"/>
      <c r="K156" s="4"/>
      <c r="L156" s="3"/>
      <c r="M156" s="3"/>
      <c r="N156" s="3"/>
      <c r="U156" s="1"/>
      <c r="V156" s="48"/>
      <c r="W156" s="1"/>
    </row>
    <row r="157" spans="3:23">
      <c r="C157" s="3"/>
      <c r="D157" s="3"/>
      <c r="E157" s="3"/>
      <c r="F157" s="3"/>
      <c r="G157" s="3"/>
      <c r="H157" s="3"/>
      <c r="I157" s="4"/>
      <c r="J157" s="4"/>
      <c r="K157" s="4"/>
      <c r="L157" s="3"/>
      <c r="M157" s="3"/>
      <c r="N157" s="3"/>
      <c r="U157" s="1"/>
      <c r="V157" s="48"/>
      <c r="W157" s="1"/>
    </row>
    <row r="158" spans="3:23">
      <c r="C158" s="3"/>
      <c r="D158" s="3"/>
      <c r="E158" s="3"/>
      <c r="F158" s="3"/>
      <c r="G158" s="3"/>
      <c r="H158" s="3"/>
      <c r="I158" s="4"/>
      <c r="J158" s="4"/>
      <c r="K158" s="4"/>
      <c r="L158" s="3"/>
      <c r="M158" s="3"/>
      <c r="N158" s="3"/>
      <c r="U158" s="1"/>
      <c r="V158" s="48"/>
      <c r="W158" s="1"/>
    </row>
    <row r="159" spans="3:23">
      <c r="C159" s="3"/>
      <c r="D159" s="3"/>
      <c r="E159" s="3"/>
      <c r="F159" s="3"/>
      <c r="G159" s="3"/>
      <c r="H159" s="3"/>
      <c r="I159" s="4"/>
      <c r="J159" s="4"/>
      <c r="K159" s="4"/>
      <c r="L159" s="3"/>
      <c r="M159" s="3"/>
      <c r="N159" s="3"/>
      <c r="U159" s="1"/>
      <c r="V159" s="48"/>
      <c r="W159" s="1"/>
    </row>
    <row r="160" spans="3:23">
      <c r="C160" s="3"/>
      <c r="D160" s="3"/>
      <c r="E160" s="3"/>
      <c r="F160" s="3"/>
      <c r="G160" s="3"/>
      <c r="H160" s="3"/>
      <c r="I160" s="4"/>
      <c r="J160" s="4"/>
      <c r="K160" s="4"/>
      <c r="L160" s="3"/>
      <c r="M160" s="3"/>
      <c r="N160" s="3"/>
      <c r="U160" s="1"/>
      <c r="V160" s="48"/>
      <c r="W160" s="1"/>
    </row>
    <row r="161" spans="3:23">
      <c r="C161" s="3"/>
      <c r="D161" s="3"/>
      <c r="E161" s="3"/>
      <c r="F161" s="3"/>
      <c r="G161" s="3"/>
      <c r="H161" s="3"/>
      <c r="I161" s="4"/>
      <c r="J161" s="4"/>
      <c r="K161" s="4"/>
      <c r="L161" s="3"/>
      <c r="M161" s="3"/>
      <c r="N161" s="3"/>
      <c r="U161" s="1"/>
      <c r="V161" s="48"/>
      <c r="W161" s="1"/>
    </row>
    <row r="162" spans="3:23">
      <c r="C162" s="3"/>
      <c r="D162" s="3"/>
      <c r="E162" s="3"/>
      <c r="F162" s="3"/>
      <c r="G162" s="3"/>
      <c r="H162" s="3"/>
      <c r="I162" s="4"/>
      <c r="J162" s="4"/>
      <c r="K162" s="4"/>
      <c r="L162" s="3"/>
      <c r="M162" s="3"/>
      <c r="N162" s="3"/>
      <c r="U162" s="1"/>
      <c r="V162" s="48"/>
      <c r="W162" s="1"/>
    </row>
    <row r="163" spans="3:23">
      <c r="C163" s="3"/>
      <c r="D163" s="3"/>
      <c r="E163" s="3"/>
      <c r="F163" s="3"/>
      <c r="G163" s="3"/>
      <c r="H163" s="3"/>
      <c r="I163" s="4"/>
      <c r="J163" s="4"/>
      <c r="K163" s="4"/>
      <c r="L163" s="3"/>
      <c r="M163" s="3"/>
      <c r="N163" s="3"/>
      <c r="U163" s="1"/>
      <c r="V163" s="48"/>
      <c r="W163" s="1"/>
    </row>
    <row r="164" spans="3:23">
      <c r="C164" s="3"/>
      <c r="D164" s="3"/>
      <c r="E164" s="3"/>
      <c r="F164" s="3"/>
      <c r="G164" s="3"/>
      <c r="H164" s="3"/>
      <c r="I164" s="4"/>
      <c r="J164" s="4"/>
      <c r="K164" s="4"/>
      <c r="L164" s="3"/>
      <c r="M164" s="3"/>
      <c r="N164" s="3"/>
      <c r="U164" s="1"/>
      <c r="V164" s="48"/>
      <c r="W164" s="1"/>
    </row>
    <row r="165" spans="3:23">
      <c r="C165" s="3"/>
      <c r="D165" s="3"/>
      <c r="E165" s="3"/>
      <c r="F165" s="3"/>
      <c r="G165" s="3"/>
      <c r="H165" s="3"/>
      <c r="I165" s="4"/>
      <c r="J165" s="4"/>
      <c r="K165" s="4"/>
      <c r="L165" s="3"/>
      <c r="M165" s="3"/>
      <c r="N165" s="3"/>
      <c r="U165" s="1"/>
      <c r="V165" s="48"/>
      <c r="W165" s="1"/>
    </row>
    <row r="166" spans="3:23">
      <c r="C166" s="3"/>
      <c r="D166" s="3"/>
      <c r="E166" s="3"/>
      <c r="F166" s="3"/>
      <c r="G166" s="3"/>
      <c r="H166" s="3"/>
      <c r="I166" s="4"/>
      <c r="J166" s="4"/>
      <c r="K166" s="4"/>
      <c r="L166" s="3"/>
      <c r="M166" s="3"/>
      <c r="N166" s="3"/>
      <c r="U166" s="1"/>
      <c r="V166" s="48"/>
      <c r="W166" s="1"/>
    </row>
    <row r="167" spans="3:23">
      <c r="C167" s="3"/>
      <c r="D167" s="3"/>
      <c r="E167" s="3"/>
      <c r="F167" s="3"/>
      <c r="G167" s="3"/>
      <c r="H167" s="3"/>
      <c r="I167" s="4"/>
      <c r="J167" s="4"/>
      <c r="K167" s="4"/>
      <c r="L167" s="3"/>
      <c r="M167" s="3"/>
      <c r="N167" s="3"/>
      <c r="U167" s="1"/>
      <c r="V167" s="48"/>
      <c r="W167" s="1"/>
    </row>
    <row r="168" spans="3:23">
      <c r="C168" s="3"/>
      <c r="D168" s="3"/>
      <c r="E168" s="3"/>
      <c r="F168" s="3"/>
      <c r="G168" s="3"/>
      <c r="H168" s="3"/>
      <c r="I168" s="4"/>
      <c r="J168" s="4"/>
      <c r="K168" s="4"/>
      <c r="L168" s="3"/>
      <c r="M168" s="3"/>
      <c r="N168" s="3"/>
      <c r="U168" s="1"/>
      <c r="V168" s="48"/>
      <c r="W168" s="1"/>
    </row>
    <row r="169" spans="3:23">
      <c r="C169" s="3"/>
      <c r="D169" s="3"/>
      <c r="E169" s="3"/>
      <c r="F169" s="3"/>
      <c r="G169" s="3"/>
      <c r="H169" s="3"/>
      <c r="I169" s="4"/>
      <c r="J169" s="4"/>
      <c r="K169" s="4"/>
      <c r="L169" s="3"/>
      <c r="M169" s="3"/>
      <c r="N169" s="3"/>
      <c r="U169" s="1"/>
      <c r="V169" s="48"/>
      <c r="W169" s="1"/>
    </row>
    <row r="170" spans="3:23">
      <c r="C170" s="3"/>
      <c r="D170" s="3"/>
      <c r="E170" s="3"/>
      <c r="F170" s="3"/>
      <c r="G170" s="3"/>
      <c r="H170" s="3"/>
      <c r="I170" s="4"/>
      <c r="J170" s="4"/>
      <c r="K170" s="4"/>
      <c r="L170" s="3"/>
      <c r="M170" s="3"/>
      <c r="N170" s="3"/>
      <c r="U170" s="1"/>
      <c r="V170" s="48"/>
      <c r="W170" s="1"/>
    </row>
    <row r="171" spans="3:23">
      <c r="C171" s="3"/>
      <c r="D171" s="3"/>
      <c r="E171" s="3"/>
      <c r="F171" s="3"/>
      <c r="G171" s="3"/>
      <c r="H171" s="3"/>
      <c r="I171" s="4"/>
      <c r="J171" s="4"/>
      <c r="K171" s="4"/>
      <c r="L171" s="3"/>
      <c r="M171" s="3"/>
      <c r="N171" s="3"/>
      <c r="U171" s="1"/>
      <c r="V171" s="48"/>
      <c r="W171" s="1"/>
    </row>
    <row r="172" spans="3:23">
      <c r="C172" s="3"/>
      <c r="D172" s="3"/>
      <c r="E172" s="3"/>
      <c r="F172" s="3"/>
      <c r="G172" s="3"/>
      <c r="H172" s="3"/>
      <c r="I172" s="4"/>
      <c r="J172" s="4"/>
      <c r="K172" s="4"/>
      <c r="L172" s="3"/>
      <c r="M172" s="3"/>
      <c r="N172" s="3"/>
      <c r="U172" s="1"/>
      <c r="V172" s="48"/>
      <c r="W172" s="1"/>
    </row>
    <row r="173" spans="3:23">
      <c r="C173" s="3"/>
      <c r="D173" s="3"/>
      <c r="E173" s="3"/>
      <c r="F173" s="3"/>
      <c r="G173" s="3"/>
      <c r="H173" s="3"/>
      <c r="I173" s="4"/>
      <c r="J173" s="4"/>
      <c r="K173" s="4"/>
      <c r="L173" s="3"/>
      <c r="M173" s="3"/>
      <c r="N173" s="3"/>
      <c r="U173" s="1"/>
      <c r="V173" s="48"/>
      <c r="W173" s="1"/>
    </row>
    <row r="174" spans="3:23">
      <c r="C174" s="3"/>
      <c r="D174" s="3"/>
      <c r="E174" s="3"/>
      <c r="F174" s="3"/>
      <c r="G174" s="3"/>
      <c r="H174" s="3"/>
      <c r="I174" s="4"/>
      <c r="J174" s="4"/>
      <c r="K174" s="4"/>
      <c r="L174" s="3"/>
      <c r="M174" s="3"/>
      <c r="N174" s="3"/>
      <c r="U174" s="1"/>
      <c r="V174" s="48"/>
      <c r="W174" s="1"/>
    </row>
    <row r="175" spans="3:23">
      <c r="C175" s="3"/>
      <c r="D175" s="3"/>
      <c r="E175" s="3"/>
      <c r="F175" s="3"/>
      <c r="G175" s="3"/>
      <c r="H175" s="3"/>
      <c r="I175" s="4"/>
      <c r="J175" s="4"/>
      <c r="K175" s="4"/>
      <c r="L175" s="3"/>
      <c r="M175" s="3"/>
      <c r="N175" s="3"/>
      <c r="U175" s="1"/>
      <c r="V175" s="48"/>
      <c r="W175" s="1"/>
    </row>
    <row r="176" spans="3:23">
      <c r="C176" s="3"/>
      <c r="D176" s="3"/>
      <c r="E176" s="3"/>
      <c r="F176" s="3"/>
      <c r="G176" s="3"/>
      <c r="H176" s="3"/>
      <c r="I176" s="4"/>
      <c r="J176" s="4"/>
      <c r="K176" s="4"/>
      <c r="L176" s="3"/>
      <c r="M176" s="3"/>
      <c r="N176" s="3"/>
      <c r="U176" s="1"/>
      <c r="V176" s="48"/>
      <c r="W176" s="1"/>
    </row>
    <row r="177" spans="3:23">
      <c r="C177" s="3"/>
      <c r="D177" s="3"/>
      <c r="E177" s="3"/>
      <c r="F177" s="3"/>
      <c r="G177" s="3"/>
      <c r="H177" s="3"/>
      <c r="I177" s="4"/>
      <c r="J177" s="4"/>
      <c r="K177" s="4"/>
      <c r="L177" s="3"/>
      <c r="M177" s="3"/>
      <c r="N177" s="3"/>
      <c r="U177" s="1"/>
      <c r="V177" s="48"/>
      <c r="W177" s="1"/>
    </row>
    <row r="178" spans="3:23">
      <c r="C178" s="3"/>
      <c r="D178" s="3"/>
      <c r="E178" s="3"/>
      <c r="F178" s="3"/>
      <c r="G178" s="3"/>
      <c r="H178" s="3"/>
      <c r="I178" s="4"/>
      <c r="J178" s="4"/>
      <c r="K178" s="4"/>
      <c r="L178" s="3"/>
      <c r="M178" s="3"/>
      <c r="N178" s="3"/>
      <c r="U178" s="1"/>
      <c r="V178" s="48"/>
      <c r="W178" s="1"/>
    </row>
    <row r="179" spans="3:23">
      <c r="C179" s="3"/>
      <c r="D179" s="3"/>
      <c r="E179" s="3"/>
      <c r="F179" s="3"/>
      <c r="G179" s="3"/>
      <c r="H179" s="3"/>
      <c r="I179" s="4"/>
      <c r="J179" s="4"/>
      <c r="K179" s="4"/>
      <c r="L179" s="3"/>
      <c r="M179" s="3"/>
      <c r="N179" s="3"/>
      <c r="U179" s="1"/>
      <c r="V179" s="48"/>
      <c r="W179" s="1"/>
    </row>
    <row r="180" spans="3:23">
      <c r="U180" s="1"/>
      <c r="V180" s="48"/>
      <c r="W180" s="1"/>
    </row>
    <row r="181" spans="3:23">
      <c r="U181" s="1"/>
      <c r="V181" s="48"/>
      <c r="W181" s="1"/>
    </row>
    <row r="182" spans="3:23">
      <c r="U182" s="1"/>
      <c r="V182" s="48"/>
      <c r="W182" s="1"/>
    </row>
    <row r="183" spans="3:23">
      <c r="U183" s="1"/>
      <c r="V183" s="48"/>
      <c r="W183" s="1"/>
    </row>
    <row r="184" spans="3:23">
      <c r="U184" s="1"/>
      <c r="V184" s="48"/>
      <c r="W184" s="1"/>
    </row>
    <row r="185" spans="3:23">
      <c r="U185" s="1"/>
      <c r="V185" s="48"/>
      <c r="W185" s="1"/>
    </row>
    <row r="186" spans="3:23">
      <c r="U186" s="1"/>
      <c r="V186" s="48"/>
      <c r="W186" s="1"/>
    </row>
    <row r="187" spans="3:23">
      <c r="U187" s="1"/>
      <c r="V187" s="48"/>
      <c r="W187" s="1"/>
    </row>
    <row r="188" spans="3:23">
      <c r="U188" s="1"/>
      <c r="V188" s="48"/>
      <c r="W188" s="1"/>
    </row>
    <row r="189" spans="3:23">
      <c r="U189" s="1"/>
      <c r="V189" s="48"/>
      <c r="W189" s="1"/>
    </row>
    <row r="190" spans="3:23">
      <c r="U190" s="1"/>
      <c r="V190" s="48"/>
      <c r="W190" s="1"/>
    </row>
    <row r="191" spans="3:23">
      <c r="U191" s="1"/>
      <c r="V191" s="48"/>
      <c r="W191" s="1"/>
    </row>
    <row r="192" spans="3:23">
      <c r="U192" s="1"/>
      <c r="V192" s="48"/>
      <c r="W192" s="1"/>
    </row>
    <row r="193" spans="21:23">
      <c r="U193" s="1"/>
      <c r="V193" s="48"/>
      <c r="W193" s="1"/>
    </row>
    <row r="194" spans="21:23">
      <c r="U194" s="1"/>
      <c r="V194" s="48"/>
      <c r="W194" s="1"/>
    </row>
    <row r="195" spans="21:23">
      <c r="U195" s="1"/>
      <c r="V195" s="48"/>
      <c r="W195" s="1"/>
    </row>
    <row r="196" spans="21:23">
      <c r="U196" s="1"/>
      <c r="V196" s="48"/>
      <c r="W196" s="1"/>
    </row>
    <row r="197" spans="21:23">
      <c r="U197" s="1"/>
      <c r="V197" s="48"/>
      <c r="W197" s="1"/>
    </row>
    <row r="198" spans="21:23">
      <c r="U198" s="1"/>
      <c r="V198" s="48"/>
      <c r="W198" s="1"/>
    </row>
    <row r="199" spans="21:23">
      <c r="U199" s="1"/>
      <c r="V199" s="48"/>
      <c r="W199" s="1"/>
    </row>
    <row r="200" spans="21:23">
      <c r="U200" s="1"/>
      <c r="V200" s="48"/>
      <c r="W200" s="1"/>
    </row>
  </sheetData>
  <mergeCells count="1">
    <mergeCell ref="O1:P1"/>
  </mergeCells>
  <phoneticPr fontId="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0"/>
  <sheetViews>
    <sheetView workbookViewId="0">
      <selection activeCell="F40" sqref="A1:F40"/>
    </sheetView>
  </sheetViews>
  <sheetFormatPr defaultColWidth="14" defaultRowHeight="12.75"/>
  <cols>
    <col min="1" max="2" width="19" style="17" customWidth="1"/>
    <col min="3" max="3" width="22.5703125" style="17" bestFit="1" customWidth="1"/>
  </cols>
  <sheetData>
    <row r="1" spans="1:6" ht="13.5" customHeight="1">
      <c r="A1" s="18" t="s">
        <v>54</v>
      </c>
      <c r="B1" s="18" t="s">
        <v>55</v>
      </c>
      <c r="C1" s="18" t="s">
        <v>56</v>
      </c>
      <c r="D1" s="19" t="s">
        <v>57</v>
      </c>
      <c r="E1" s="18" t="s">
        <v>19</v>
      </c>
      <c r="F1" s="18" t="s">
        <v>20</v>
      </c>
    </row>
    <row r="2" spans="1:6" ht="13.5" customHeight="1">
      <c r="A2" s="20" t="s">
        <v>37</v>
      </c>
      <c r="B2" s="20" t="s">
        <v>37</v>
      </c>
      <c r="C2" s="20" t="s">
        <v>58</v>
      </c>
      <c r="D2" s="20" t="s">
        <v>59</v>
      </c>
      <c r="E2" s="21">
        <v>1.24E-2</v>
      </c>
      <c r="F2" s="21">
        <v>3.11</v>
      </c>
    </row>
    <row r="3" spans="1:6" ht="13.5" customHeight="1">
      <c r="A3" s="20" t="s">
        <v>40</v>
      </c>
      <c r="B3" s="20" t="s">
        <v>60</v>
      </c>
      <c r="C3" s="20" t="s">
        <v>60</v>
      </c>
      <c r="D3" s="20" t="s">
        <v>61</v>
      </c>
      <c r="E3" s="21">
        <v>1.2800000000000001E-2</v>
      </c>
      <c r="F3" s="21">
        <v>3.05</v>
      </c>
    </row>
    <row r="4" spans="1:6" ht="13.5" customHeight="1">
      <c r="A4" s="20" t="s">
        <v>47</v>
      </c>
      <c r="B4" s="20" t="s">
        <v>47</v>
      </c>
      <c r="C4" s="20" t="s">
        <v>47</v>
      </c>
      <c r="D4" s="20" t="s">
        <v>62</v>
      </c>
      <c r="E4" s="21">
        <v>6.1000000000000004E-3</v>
      </c>
      <c r="F4" s="21">
        <v>3.28</v>
      </c>
    </row>
    <row r="5" spans="1:6" ht="13.5" customHeight="1">
      <c r="A5" s="20" t="s">
        <v>48</v>
      </c>
      <c r="B5" s="20" t="s">
        <v>48</v>
      </c>
      <c r="C5" s="20" t="s">
        <v>63</v>
      </c>
      <c r="D5" s="20" t="s">
        <v>64</v>
      </c>
      <c r="E5" s="21">
        <v>7.9000000000000008E-3</v>
      </c>
      <c r="F5" s="21">
        <v>3.24</v>
      </c>
    </row>
    <row r="6" spans="1:6" ht="13.5" customHeight="1">
      <c r="A6" s="20" t="s">
        <v>44</v>
      </c>
      <c r="B6" s="20" t="s">
        <v>44</v>
      </c>
      <c r="C6" s="20" t="s">
        <v>65</v>
      </c>
      <c r="D6" s="20" t="s">
        <v>66</v>
      </c>
      <c r="E6" s="21">
        <v>8.0999999999999996E-3</v>
      </c>
      <c r="F6" s="21">
        <v>3.11</v>
      </c>
    </row>
    <row r="7" spans="1:6" ht="13.5" customHeight="1">
      <c r="A7" s="20" t="s">
        <v>67</v>
      </c>
      <c r="B7" s="20" t="s">
        <v>67</v>
      </c>
      <c r="C7" s="20" t="s">
        <v>67</v>
      </c>
      <c r="D7" s="20" t="s">
        <v>68</v>
      </c>
      <c r="E7" s="21">
        <v>5.5999999999999999E-3</v>
      </c>
      <c r="F7" s="21">
        <v>3.29</v>
      </c>
    </row>
    <row r="8" spans="1:6" ht="13.5" customHeight="1">
      <c r="A8" s="20" t="s">
        <v>29</v>
      </c>
      <c r="B8" s="20" t="s">
        <v>29</v>
      </c>
      <c r="C8" s="20" t="s">
        <v>29</v>
      </c>
      <c r="D8" s="20" t="s">
        <v>69</v>
      </c>
      <c r="E8" s="21">
        <v>5.4000000000000003E-3</v>
      </c>
      <c r="F8" s="21">
        <v>3.14</v>
      </c>
    </row>
    <row r="9" spans="1:6" ht="13.5" customHeight="1">
      <c r="A9" s="20" t="s">
        <v>70</v>
      </c>
      <c r="B9" s="20" t="s">
        <v>70</v>
      </c>
      <c r="C9" s="20" t="s">
        <v>71</v>
      </c>
      <c r="D9" s="20" t="s">
        <v>72</v>
      </c>
      <c r="E9" s="21">
        <v>7.7000000000000002E-3</v>
      </c>
      <c r="F9" s="21">
        <v>3.28</v>
      </c>
    </row>
    <row r="10" spans="1:6" ht="13.5" customHeight="1">
      <c r="A10" s="20" t="s">
        <v>73</v>
      </c>
      <c r="B10" s="20" t="s">
        <v>73</v>
      </c>
      <c r="C10" s="20" t="s">
        <v>74</v>
      </c>
      <c r="D10" s="20" t="s">
        <v>75</v>
      </c>
      <c r="E10" s="21">
        <v>7.1999999999999998E-3</v>
      </c>
      <c r="F10" s="21">
        <v>3.2</v>
      </c>
    </row>
    <row r="11" spans="1:6" ht="13.5" customHeight="1">
      <c r="A11" s="20" t="s">
        <v>76</v>
      </c>
      <c r="B11" s="20" t="s">
        <v>76</v>
      </c>
      <c r="C11" s="20" t="s">
        <v>77</v>
      </c>
      <c r="D11" s="20" t="s">
        <v>78</v>
      </c>
      <c r="E11" s="21">
        <v>1.01E-2</v>
      </c>
      <c r="F11" s="21">
        <v>3.01</v>
      </c>
    </row>
    <row r="12" spans="1:6" ht="13.5" customHeight="1">
      <c r="A12" s="20" t="s">
        <v>42</v>
      </c>
      <c r="B12" s="20" t="s">
        <v>42</v>
      </c>
      <c r="C12" s="20" t="s">
        <v>42</v>
      </c>
      <c r="D12" s="20" t="s">
        <v>79</v>
      </c>
      <c r="E12" s="21">
        <v>1.23E-2</v>
      </c>
      <c r="F12" s="21">
        <v>3</v>
      </c>
    </row>
    <row r="13" spans="1:6" ht="13.5" customHeight="1">
      <c r="A13" s="20" t="s">
        <v>80</v>
      </c>
      <c r="B13" s="20" t="s">
        <v>80</v>
      </c>
      <c r="C13" s="20" t="s">
        <v>81</v>
      </c>
      <c r="D13" s="20" t="s">
        <v>82</v>
      </c>
      <c r="E13" s="21">
        <v>8.5000000000000006E-3</v>
      </c>
      <c r="F13" s="21">
        <v>3.12</v>
      </c>
    </row>
    <row r="14" spans="1:6" ht="13.5" customHeight="1">
      <c r="A14" s="20" t="s">
        <v>51</v>
      </c>
      <c r="B14" s="20" t="s">
        <v>51</v>
      </c>
      <c r="C14" s="22" t="s">
        <v>83</v>
      </c>
      <c r="D14" s="23" t="s">
        <v>84</v>
      </c>
      <c r="E14" s="21">
        <v>5.4000000000000003E-3</v>
      </c>
      <c r="F14" s="21">
        <v>3.23</v>
      </c>
    </row>
    <row r="15" spans="1:6" ht="13.5" customHeight="1">
      <c r="A15" s="20" t="s">
        <v>50</v>
      </c>
      <c r="B15" s="20" t="s">
        <v>50</v>
      </c>
      <c r="C15" s="22" t="s">
        <v>85</v>
      </c>
      <c r="D15" s="23" t="s">
        <v>86</v>
      </c>
      <c r="E15" s="21">
        <v>6.0000000000000001E-3</v>
      </c>
      <c r="F15" s="21">
        <v>3.22</v>
      </c>
    </row>
    <row r="16" spans="1:6" ht="13.5" customHeight="1">
      <c r="A16" s="20" t="s">
        <v>87</v>
      </c>
      <c r="B16" s="20" t="s">
        <v>87</v>
      </c>
      <c r="C16" s="22" t="s">
        <v>88</v>
      </c>
      <c r="D16" s="23" t="s">
        <v>89</v>
      </c>
      <c r="E16" s="21">
        <v>1.2999999999999999E-2</v>
      </c>
      <c r="F16" s="21">
        <v>2.96</v>
      </c>
    </row>
    <row r="17" spans="1:6" ht="13.5" customHeight="1">
      <c r="A17" s="20" t="s">
        <v>46</v>
      </c>
      <c r="B17" s="20" t="s">
        <v>46</v>
      </c>
      <c r="C17" s="22" t="s">
        <v>90</v>
      </c>
      <c r="D17" s="23" t="s">
        <v>91</v>
      </c>
      <c r="E17" s="21">
        <v>1.2500000000000001E-2</v>
      </c>
      <c r="F17" s="21">
        <v>3</v>
      </c>
    </row>
    <row r="18" spans="1:6" ht="13.5" customHeight="1">
      <c r="A18" s="20" t="s">
        <v>92</v>
      </c>
      <c r="B18" s="20" t="s">
        <v>92</v>
      </c>
      <c r="C18" s="24" t="s">
        <v>93</v>
      </c>
      <c r="D18" s="24" t="s">
        <v>94</v>
      </c>
      <c r="E18" s="21">
        <v>5.1999999999999998E-3</v>
      </c>
      <c r="F18" s="21">
        <v>3.23</v>
      </c>
    </row>
    <row r="19" spans="1:6" ht="13.5" customHeight="1">
      <c r="A19" s="20" t="s">
        <v>95</v>
      </c>
      <c r="B19" s="20" t="s">
        <v>95</v>
      </c>
      <c r="C19" s="24" t="s">
        <v>96</v>
      </c>
      <c r="D19" s="25" t="s">
        <v>97</v>
      </c>
      <c r="E19" s="21">
        <v>9.5999999999999992E-3</v>
      </c>
      <c r="F19" s="21">
        <v>3.1</v>
      </c>
    </row>
    <row r="20" spans="1:6" ht="13.5" customHeight="1">
      <c r="A20" s="20" t="s">
        <v>34</v>
      </c>
      <c r="B20" s="20" t="s">
        <v>34</v>
      </c>
      <c r="C20" s="22" t="s">
        <v>98</v>
      </c>
      <c r="D20" s="23" t="s">
        <v>99</v>
      </c>
      <c r="E20" s="21">
        <v>1.35E-2</v>
      </c>
      <c r="F20" s="21">
        <v>2.94</v>
      </c>
    </row>
    <row r="21" spans="1:6" ht="13.5" customHeight="1">
      <c r="A21" s="20" t="s">
        <v>33</v>
      </c>
      <c r="B21" s="20" t="s">
        <v>33</v>
      </c>
      <c r="C21" s="22" t="s">
        <v>100</v>
      </c>
      <c r="D21" s="23" t="s">
        <v>101</v>
      </c>
      <c r="E21" s="21">
        <v>1.2E-2</v>
      </c>
      <c r="F21" s="21">
        <v>3</v>
      </c>
    </row>
    <row r="22" spans="1:6" ht="13.5" customHeight="1">
      <c r="A22" s="20" t="s">
        <v>102</v>
      </c>
      <c r="B22" s="20" t="s">
        <v>102</v>
      </c>
      <c r="C22" s="22" t="s">
        <v>103</v>
      </c>
      <c r="D22" s="23" t="s">
        <v>104</v>
      </c>
      <c r="E22" s="21">
        <v>1.18E-2</v>
      </c>
      <c r="F22" s="21">
        <v>3.02</v>
      </c>
    </row>
    <row r="23" spans="1:6" ht="13.5" customHeight="1">
      <c r="A23" s="20" t="s">
        <v>105</v>
      </c>
      <c r="B23" s="20" t="s">
        <v>105</v>
      </c>
      <c r="C23" s="20" t="s">
        <v>106</v>
      </c>
      <c r="D23" s="20" t="s">
        <v>107</v>
      </c>
      <c r="E23" s="21">
        <v>5.7000000000000002E-3</v>
      </c>
      <c r="F23" s="21">
        <v>3.27</v>
      </c>
    </row>
    <row r="24" spans="1:6" ht="13.5" customHeight="1">
      <c r="A24" s="20" t="s">
        <v>108</v>
      </c>
      <c r="B24" s="20" t="s">
        <v>108</v>
      </c>
      <c r="C24" s="20" t="s">
        <v>108</v>
      </c>
      <c r="D24" s="20" t="s">
        <v>109</v>
      </c>
      <c r="E24" s="21">
        <v>4.7999999999999996E-3</v>
      </c>
      <c r="F24" s="21">
        <v>3.32</v>
      </c>
    </row>
    <row r="25" spans="1:6" ht="13.5" customHeight="1">
      <c r="A25" s="20" t="s">
        <v>53</v>
      </c>
      <c r="B25" s="20" t="s">
        <v>53</v>
      </c>
      <c r="C25" s="20" t="s">
        <v>53</v>
      </c>
      <c r="D25" s="20" t="s">
        <v>110</v>
      </c>
      <c r="E25" s="21">
        <v>5.1000000000000004E-3</v>
      </c>
      <c r="F25" s="21">
        <v>3.27</v>
      </c>
    </row>
    <row r="26" spans="1:6" ht="13.5" customHeight="1">
      <c r="A26" s="20" t="s">
        <v>111</v>
      </c>
      <c r="B26" s="20" t="s">
        <v>111</v>
      </c>
      <c r="C26" s="20" t="s">
        <v>112</v>
      </c>
      <c r="D26" s="20" t="s">
        <v>113</v>
      </c>
      <c r="E26" s="21">
        <v>0.01</v>
      </c>
      <c r="F26" s="21">
        <v>3</v>
      </c>
    </row>
    <row r="27" spans="1:6" ht="13.5" customHeight="1">
      <c r="A27" s="20" t="s">
        <v>114</v>
      </c>
      <c r="B27" s="20" t="s">
        <v>114</v>
      </c>
      <c r="C27" s="20" t="s">
        <v>115</v>
      </c>
      <c r="D27" s="20" t="s">
        <v>116</v>
      </c>
      <c r="E27" s="21">
        <v>9.7999999999999997E-3</v>
      </c>
      <c r="F27" s="21">
        <v>3.02</v>
      </c>
    </row>
    <row r="28" spans="1:6" ht="13.5" customHeight="1">
      <c r="A28" s="20" t="s">
        <v>35</v>
      </c>
      <c r="B28" s="20" t="s">
        <v>35</v>
      </c>
      <c r="C28" s="20" t="s">
        <v>117</v>
      </c>
      <c r="D28" s="20" t="s">
        <v>118</v>
      </c>
      <c r="E28" s="21">
        <v>1.0200000000000001E-2</v>
      </c>
      <c r="F28" s="21">
        <v>3.16</v>
      </c>
    </row>
    <row r="29" spans="1:6" ht="13.5" customHeight="1">
      <c r="A29" s="20" t="s">
        <v>52</v>
      </c>
      <c r="B29" s="20" t="s">
        <v>52</v>
      </c>
      <c r="C29" s="20" t="s">
        <v>119</v>
      </c>
      <c r="D29" s="20" t="s">
        <v>120</v>
      </c>
      <c r="E29" s="21">
        <v>8.9999999999999998E-4</v>
      </c>
      <c r="F29" s="21">
        <v>3.49</v>
      </c>
    </row>
    <row r="30" spans="1:6" ht="13.5" customHeight="1">
      <c r="A30" s="20" t="s">
        <v>32</v>
      </c>
      <c r="B30" s="20" t="s">
        <v>32</v>
      </c>
      <c r="C30" s="20" t="s">
        <v>121</v>
      </c>
      <c r="D30" s="20" t="s">
        <v>122</v>
      </c>
      <c r="E30" s="21">
        <v>1.2800000000000001E-2</v>
      </c>
      <c r="F30" s="21">
        <v>3.11</v>
      </c>
    </row>
    <row r="31" spans="1:6" ht="13.5" customHeight="1">
      <c r="A31" s="20" t="s">
        <v>123</v>
      </c>
      <c r="B31" s="20" t="s">
        <v>123</v>
      </c>
      <c r="C31" s="20" t="s">
        <v>124</v>
      </c>
      <c r="D31" s="20" t="s">
        <v>125</v>
      </c>
      <c r="E31" s="21">
        <v>1.32E-2</v>
      </c>
      <c r="F31" s="21">
        <v>3.09</v>
      </c>
    </row>
    <row r="32" spans="1:6" ht="13.5" customHeight="1">
      <c r="A32" s="20" t="s">
        <v>126</v>
      </c>
      <c r="B32" s="20" t="s">
        <v>126</v>
      </c>
      <c r="C32" s="20" t="s">
        <v>127</v>
      </c>
      <c r="D32" s="20" t="s">
        <v>128</v>
      </c>
      <c r="E32" s="21">
        <v>8.0000000000000002E-3</v>
      </c>
      <c r="F32" s="21">
        <v>3.2</v>
      </c>
    </row>
    <row r="33" spans="1:6" ht="13.5" customHeight="1">
      <c r="A33" s="26" t="s">
        <v>42</v>
      </c>
      <c r="B33" s="26" t="str">
        <f t="shared" ref="B33:B40" si="0">SUBSTITUTE(C33," ","_")</f>
        <v>Tench</v>
      </c>
      <c r="C33" s="26" t="s">
        <v>42</v>
      </c>
      <c r="D33" s="20" t="s">
        <v>79</v>
      </c>
      <c r="E33" s="26">
        <v>1.23E-2</v>
      </c>
      <c r="F33" s="26">
        <v>3</v>
      </c>
    </row>
    <row r="34" spans="1:6" ht="14.25" customHeight="1">
      <c r="A34" s="27" t="s">
        <v>95</v>
      </c>
      <c r="B34" s="26" t="str">
        <f t="shared" si="0"/>
        <v>Black_Crappie</v>
      </c>
      <c r="C34" s="27" t="s">
        <v>96</v>
      </c>
      <c r="D34" s="28" t="s">
        <v>129</v>
      </c>
      <c r="E34" s="26">
        <v>9.5999999999999992E-3</v>
      </c>
      <c r="F34" s="26">
        <v>3.1</v>
      </c>
    </row>
    <row r="35" spans="1:6" ht="14.25" customHeight="1">
      <c r="A35" s="29" t="s">
        <v>87</v>
      </c>
      <c r="B35" s="26" t="str">
        <f t="shared" si="0"/>
        <v>White_Crappie</v>
      </c>
      <c r="C35" s="29" t="s">
        <v>88</v>
      </c>
      <c r="D35" s="30" t="s">
        <v>130</v>
      </c>
      <c r="E35" s="26">
        <v>1.2999999999999999E-2</v>
      </c>
      <c r="F35" s="26">
        <v>2.96</v>
      </c>
    </row>
    <row r="36" spans="1:6" ht="14.25" customHeight="1">
      <c r="A36" s="26" t="s">
        <v>131</v>
      </c>
      <c r="B36" s="26" t="str">
        <f t="shared" si="0"/>
        <v>White_Channel_Catfish</v>
      </c>
      <c r="C36" s="31" t="s">
        <v>132</v>
      </c>
      <c r="D36" s="32" t="s">
        <v>133</v>
      </c>
      <c r="E36" s="33">
        <v>8.0999999999999996E-3</v>
      </c>
      <c r="F36" s="33">
        <v>3.11</v>
      </c>
    </row>
    <row r="37" spans="1:6" ht="14.25" customHeight="1">
      <c r="A37" s="26" t="s">
        <v>38</v>
      </c>
      <c r="B37" s="26" t="str">
        <f t="shared" si="0"/>
        <v>Yaqui_Sucker</v>
      </c>
      <c r="C37" s="34" t="s">
        <v>134</v>
      </c>
      <c r="D37" s="30" t="s">
        <v>135</v>
      </c>
      <c r="E37" s="26">
        <v>5.2500000000000003E-3</v>
      </c>
      <c r="F37" s="26">
        <v>3.09</v>
      </c>
    </row>
    <row r="38" spans="1:6" ht="14.25" customHeight="1">
      <c r="A38" s="26" t="s">
        <v>41</v>
      </c>
      <c r="B38" s="26" t="str">
        <f t="shared" si="0"/>
        <v>Bigmouth_Buffalo</v>
      </c>
      <c r="C38" s="34" t="s">
        <v>136</v>
      </c>
      <c r="D38" s="30" t="s">
        <v>137</v>
      </c>
      <c r="E38" s="26">
        <v>1.6199999999999999E-2</v>
      </c>
      <c r="F38" s="26">
        <v>3</v>
      </c>
    </row>
    <row r="39" spans="1:6" ht="14.25" customHeight="1">
      <c r="A39" s="26" t="s">
        <v>45</v>
      </c>
      <c r="B39" s="26" t="str">
        <f t="shared" si="0"/>
        <v>American_Shad</v>
      </c>
      <c r="C39" s="34" t="s">
        <v>138</v>
      </c>
      <c r="D39" s="28" t="s">
        <v>139</v>
      </c>
      <c r="E39" s="26">
        <v>6.4599999999999996E-3</v>
      </c>
      <c r="F39" s="26">
        <v>3.08</v>
      </c>
    </row>
    <row r="40" spans="1:6" ht="14.25" customHeight="1">
      <c r="A40" s="26" t="s">
        <v>49</v>
      </c>
      <c r="B40" s="26" t="str">
        <f t="shared" si="0"/>
        <v>Redfin_Pickerel</v>
      </c>
      <c r="C40" s="34" t="s">
        <v>140</v>
      </c>
      <c r="D40" s="30" t="s">
        <v>141</v>
      </c>
      <c r="E40" s="26">
        <v>4.79E-3</v>
      </c>
      <c r="F40" s="26">
        <v>3.06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39"/>
  <sheetViews>
    <sheetView workbookViewId="0">
      <selection activeCell="B4" sqref="B4"/>
    </sheetView>
  </sheetViews>
  <sheetFormatPr defaultColWidth="14" defaultRowHeight="12.75"/>
  <cols>
    <col min="3" max="3" width="22.5703125" style="17" bestFit="1" customWidth="1"/>
  </cols>
  <sheetData>
    <row r="1" spans="1:11">
      <c r="A1" s="7" t="s">
        <v>3</v>
      </c>
      <c r="B1" s="5"/>
      <c r="C1" s="5"/>
      <c r="D1" s="5"/>
      <c r="E1" s="5" t="s">
        <v>4</v>
      </c>
      <c r="F1" s="5" t="s">
        <v>4</v>
      </c>
    </row>
    <row r="2" spans="1:11">
      <c r="A2" s="5" t="s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</row>
    <row r="3" spans="1:11">
      <c r="A3" s="13"/>
      <c r="B3" s="13"/>
      <c r="C3" s="13"/>
      <c r="D3" s="13"/>
      <c r="E3" s="13"/>
      <c r="F3" s="13"/>
    </row>
    <row r="4" spans="1:11" ht="13.5" customHeight="1">
      <c r="A4" s="1">
        <f>鱼单价工具!A4</f>
        <v>1</v>
      </c>
      <c r="B4" s="2" t="str">
        <f>鱼单价工具!C4</f>
        <v>灰西鲱</v>
      </c>
      <c r="C4" s="8" t="str">
        <f>鱼单价工具!D4</f>
        <v>Alewife</v>
      </c>
      <c r="D4" s="8" t="str">
        <f>鱼单价工具!E4</f>
        <v>_Young</v>
      </c>
      <c r="E4" s="15">
        <f>鱼单价工具!G4</f>
        <v>10</v>
      </c>
      <c r="F4" s="15">
        <f>鱼单价工具!H4</f>
        <v>28</v>
      </c>
      <c r="G4" s="8"/>
      <c r="H4" s="8"/>
      <c r="I4" s="8"/>
      <c r="J4" s="8"/>
      <c r="K4" s="8"/>
    </row>
    <row r="5" spans="1:11" ht="13.5" customHeight="1">
      <c r="A5" s="1">
        <f>鱼单价工具!A5</f>
        <v>1</v>
      </c>
      <c r="B5" s="2" t="str">
        <f>鱼单价工具!C5</f>
        <v>灰西鲱</v>
      </c>
      <c r="C5" s="8" t="str">
        <f>鱼单价工具!D5</f>
        <v>Alewife</v>
      </c>
      <c r="D5" s="8" t="str">
        <f>鱼单价工具!E5</f>
        <v>_Common</v>
      </c>
      <c r="E5" s="15">
        <f>鱼单价工具!G5</f>
        <v>28</v>
      </c>
      <c r="F5" s="15">
        <f>鱼单价工具!H5</f>
        <v>40</v>
      </c>
      <c r="G5" s="8"/>
      <c r="H5" s="8"/>
      <c r="I5" s="8"/>
      <c r="J5" s="8"/>
      <c r="K5" s="8"/>
    </row>
    <row r="6" spans="1:11" ht="13.5" customHeight="1">
      <c r="A6" s="1">
        <f>鱼单价工具!A6</f>
        <v>1.2</v>
      </c>
      <c r="B6" s="2" t="str">
        <f>鱼单价工具!C6</f>
        <v>美鳊</v>
      </c>
      <c r="C6" s="8" t="str">
        <f>鱼单价工具!D6</f>
        <v>Common_Shiner</v>
      </c>
      <c r="D6" s="8" t="str">
        <f>鱼单价工具!E6</f>
        <v>_Young</v>
      </c>
      <c r="E6" s="15">
        <f>鱼单价工具!G6</f>
        <v>10</v>
      </c>
      <c r="F6" s="15">
        <f>鱼单价工具!H6</f>
        <v>16</v>
      </c>
      <c r="G6" s="8"/>
      <c r="H6" s="8"/>
      <c r="I6" s="8"/>
      <c r="J6" s="8"/>
      <c r="K6" s="8"/>
    </row>
    <row r="7" spans="1:11" ht="13.5" customHeight="1">
      <c r="A7" s="1">
        <f>鱼单价工具!A7</f>
        <v>1.2</v>
      </c>
      <c r="B7" s="2" t="str">
        <f>鱼单价工具!C7</f>
        <v>美鳊</v>
      </c>
      <c r="C7" s="8" t="str">
        <f>鱼单价工具!D7</f>
        <v>Common_Shiner</v>
      </c>
      <c r="D7" s="8" t="str">
        <f>鱼单价工具!E7</f>
        <v>_Common</v>
      </c>
      <c r="E7" s="15">
        <f>鱼单价工具!G7</f>
        <v>16</v>
      </c>
      <c r="F7" s="15">
        <f>鱼单价工具!H7</f>
        <v>20</v>
      </c>
      <c r="G7" s="8"/>
      <c r="H7" s="8"/>
      <c r="I7" s="8"/>
      <c r="J7" s="8"/>
      <c r="K7" s="8"/>
    </row>
    <row r="8" spans="1:11" ht="13.5" customHeight="1">
      <c r="A8" s="1">
        <f>鱼单价工具!A8</f>
        <v>1.7</v>
      </c>
      <c r="B8" s="2" t="str">
        <f>鱼单价工具!C8</f>
        <v>绿太阳鱼</v>
      </c>
      <c r="C8" s="8" t="str">
        <f>鱼单价工具!D8</f>
        <v>Green_Sunfish</v>
      </c>
      <c r="D8" s="8" t="str">
        <f>鱼单价工具!E8</f>
        <v>_Young</v>
      </c>
      <c r="E8" s="15">
        <f>鱼单价工具!G8</f>
        <v>10</v>
      </c>
      <c r="F8" s="15">
        <f>鱼单价工具!H8</f>
        <v>23</v>
      </c>
      <c r="G8" s="8"/>
      <c r="H8" s="8"/>
      <c r="I8" s="8"/>
      <c r="J8" s="8"/>
      <c r="K8" s="8"/>
    </row>
    <row r="9" spans="1:11" ht="13.5" customHeight="1">
      <c r="A9" s="1">
        <f>鱼单价工具!A9</f>
        <v>1.7</v>
      </c>
      <c r="B9" s="2" t="str">
        <f>鱼单价工具!C9</f>
        <v>绿太阳鱼</v>
      </c>
      <c r="C9" s="8" t="str">
        <f>鱼单价工具!D9</f>
        <v>Green_Sunfish</v>
      </c>
      <c r="D9" s="8" t="str">
        <f>鱼单价工具!E9</f>
        <v>_Common</v>
      </c>
      <c r="E9" s="15">
        <f>鱼单价工具!G9</f>
        <v>23</v>
      </c>
      <c r="F9" s="15">
        <f>鱼单价工具!H9</f>
        <v>31</v>
      </c>
      <c r="G9" s="8"/>
      <c r="H9" s="8"/>
      <c r="I9" s="8"/>
      <c r="J9" s="8"/>
      <c r="K9" s="8"/>
    </row>
    <row r="10" spans="1:11" ht="13.5" customHeight="1">
      <c r="A10" s="1">
        <f>鱼单价工具!A10</f>
        <v>1.5</v>
      </c>
      <c r="B10" s="2" t="str">
        <f>鱼单价工具!C10</f>
        <v>驼背太阳鱼</v>
      </c>
      <c r="C10" s="8" t="str">
        <f>鱼单价工具!D10</f>
        <v>Pumpkinseed_Sunfish</v>
      </c>
      <c r="D10" s="8" t="str">
        <f>鱼单价工具!E10</f>
        <v>_Young</v>
      </c>
      <c r="E10" s="15">
        <f>鱼单价工具!G10</f>
        <v>10</v>
      </c>
      <c r="F10" s="15">
        <f>鱼单价工具!H10</f>
        <v>28</v>
      </c>
      <c r="G10" s="8"/>
      <c r="H10" s="8"/>
      <c r="I10" s="8"/>
      <c r="J10" s="8"/>
      <c r="K10" s="8"/>
    </row>
    <row r="11" spans="1:11" ht="13.5" customHeight="1">
      <c r="A11" s="1">
        <f>鱼单价工具!A11</f>
        <v>1.5</v>
      </c>
      <c r="B11" s="2" t="str">
        <f>鱼单价工具!C11</f>
        <v>驼背太阳鱼</v>
      </c>
      <c r="C11" s="8" t="str">
        <f>鱼单价工具!D11</f>
        <v>Pumpkinseed_Sunfish</v>
      </c>
      <c r="D11" s="8" t="str">
        <f>鱼单价工具!E11</f>
        <v>_Common</v>
      </c>
      <c r="E11" s="15">
        <f>鱼单价工具!G11</f>
        <v>28</v>
      </c>
      <c r="F11" s="15">
        <f>鱼单价工具!H11</f>
        <v>40</v>
      </c>
      <c r="G11" s="8"/>
      <c r="H11" s="8"/>
      <c r="I11" s="8"/>
      <c r="J11" s="8"/>
      <c r="K11" s="8"/>
    </row>
    <row r="12" spans="1:11" ht="13.5" customHeight="1">
      <c r="A12" s="1">
        <f>鱼单价工具!A12</f>
        <v>2</v>
      </c>
      <c r="B12" s="2" t="str">
        <f>鱼单价工具!C12</f>
        <v>蓝鳃太阳鱼</v>
      </c>
      <c r="C12" s="8" t="str">
        <f>鱼单价工具!D12</f>
        <v>Bluegill_Sunfish</v>
      </c>
      <c r="D12" s="8" t="str">
        <f>鱼单价工具!E12</f>
        <v>_Young</v>
      </c>
      <c r="E12" s="15">
        <f>鱼单价工具!G12</f>
        <v>10</v>
      </c>
      <c r="F12" s="15">
        <f>鱼单价工具!H12</f>
        <v>22</v>
      </c>
      <c r="G12" s="8"/>
      <c r="H12" s="8"/>
      <c r="I12" s="8"/>
      <c r="J12" s="8"/>
      <c r="K12" s="8"/>
    </row>
    <row r="13" spans="1:11" ht="13.5" customHeight="1">
      <c r="A13" s="1">
        <f>鱼单价工具!A13</f>
        <v>2</v>
      </c>
      <c r="B13" s="2" t="str">
        <f>鱼单价工具!C13</f>
        <v>蓝鳃太阳鱼</v>
      </c>
      <c r="C13" s="8" t="str">
        <f>鱼单价工具!D13</f>
        <v>Bluegill_Sunfish</v>
      </c>
      <c r="D13" s="8" t="str">
        <f>鱼单价工具!E13</f>
        <v>_Common</v>
      </c>
      <c r="E13" s="15">
        <f>鱼单价工具!G13</f>
        <v>22</v>
      </c>
      <c r="F13" s="15">
        <f>鱼单价工具!H13</f>
        <v>33</v>
      </c>
      <c r="G13" s="8"/>
      <c r="H13" s="8"/>
      <c r="I13" s="8"/>
      <c r="J13" s="8"/>
      <c r="K13" s="8"/>
    </row>
    <row r="14" spans="1:11" ht="13.5" customHeight="1">
      <c r="A14" s="1">
        <f>鱼单价工具!A14</f>
        <v>2</v>
      </c>
      <c r="B14" s="2" t="str">
        <f>鱼单价工具!C14</f>
        <v>蓝鳃太阳鱼</v>
      </c>
      <c r="C14" s="8" t="str">
        <f>鱼单价工具!D14</f>
        <v>Bluegill_Sunfish</v>
      </c>
      <c r="D14" s="8" t="str">
        <f>鱼单价工具!E14</f>
        <v>_Trophy</v>
      </c>
      <c r="E14" s="15">
        <f>鱼单价工具!G14</f>
        <v>33</v>
      </c>
      <c r="F14" s="15">
        <f>鱼单价工具!H14</f>
        <v>41</v>
      </c>
      <c r="G14" s="8"/>
      <c r="H14" s="8"/>
      <c r="I14" s="8"/>
      <c r="J14" s="8"/>
      <c r="K14" s="8"/>
    </row>
    <row r="15" spans="1:11" ht="13.5" customHeight="1">
      <c r="A15" s="1">
        <f>鱼单价工具!A15</f>
        <v>2.2999999999999998</v>
      </c>
      <c r="B15" s="2" t="str">
        <f>鱼单价工具!C15</f>
        <v>小冠太阳鱼</v>
      </c>
      <c r="C15" s="8" t="str">
        <f>鱼单价工具!D15</f>
        <v>Redear_Sunfish</v>
      </c>
      <c r="D15" s="8" t="str">
        <f>鱼单价工具!E15</f>
        <v>_Young</v>
      </c>
      <c r="E15" s="15">
        <f>鱼单价工具!G15</f>
        <v>10</v>
      </c>
      <c r="F15" s="15">
        <f>鱼单价工具!H15</f>
        <v>25</v>
      </c>
      <c r="G15" s="8"/>
      <c r="H15" s="8"/>
      <c r="I15" s="8"/>
      <c r="J15" s="8"/>
      <c r="K15" s="8"/>
    </row>
    <row r="16" spans="1:11" ht="13.5" customHeight="1">
      <c r="A16" s="1">
        <f>鱼单价工具!A16</f>
        <v>2.2999999999999998</v>
      </c>
      <c r="B16" s="2" t="str">
        <f>鱼单价工具!C16</f>
        <v>小冠太阳鱼</v>
      </c>
      <c r="C16" s="8" t="str">
        <f>鱼单价工具!D16</f>
        <v>Redear_Sunfish</v>
      </c>
      <c r="D16" s="8" t="str">
        <f>鱼单价工具!E16</f>
        <v>_Common</v>
      </c>
      <c r="E16" s="15">
        <f>鱼单价工具!G16</f>
        <v>25</v>
      </c>
      <c r="F16" s="15">
        <f>鱼单价工具!H16</f>
        <v>38</v>
      </c>
      <c r="G16" s="8"/>
      <c r="H16" s="8"/>
      <c r="I16" s="8"/>
      <c r="J16" s="8"/>
      <c r="K16" s="8"/>
    </row>
    <row r="17" spans="1:11" ht="13.5" customHeight="1">
      <c r="A17" s="1">
        <f>鱼单价工具!A17</f>
        <v>2.2999999999999998</v>
      </c>
      <c r="B17" s="2" t="str">
        <f>鱼单价工具!C17</f>
        <v>小冠太阳鱼</v>
      </c>
      <c r="C17" s="8" t="str">
        <f>鱼单价工具!D17</f>
        <v>Redear_Sunfish</v>
      </c>
      <c r="D17" s="8" t="str">
        <f>鱼单价工具!E17</f>
        <v>_Trophy</v>
      </c>
      <c r="E17" s="15">
        <f>鱼单价工具!G17</f>
        <v>38</v>
      </c>
      <c r="F17" s="15">
        <f>鱼单价工具!H17</f>
        <v>48</v>
      </c>
      <c r="G17" s="8"/>
      <c r="H17" s="8"/>
      <c r="I17" s="8"/>
      <c r="J17" s="8"/>
      <c r="K17" s="8"/>
    </row>
    <row r="18" spans="1:11" ht="13.5" customHeight="1">
      <c r="A18" s="1">
        <f>鱼单价工具!A18</f>
        <v>3</v>
      </c>
      <c r="B18" s="2" t="str">
        <f>鱼单价工具!C18</f>
        <v>白亚口鱼</v>
      </c>
      <c r="C18" s="8" t="str">
        <f>鱼单价工具!D18</f>
        <v>Yaqui_Sucker</v>
      </c>
      <c r="D18" s="8" t="str">
        <f>鱼单价工具!E18</f>
        <v>_Young</v>
      </c>
      <c r="E18" s="15">
        <f>鱼单价工具!G18</f>
        <v>10</v>
      </c>
      <c r="F18" s="15">
        <f>鱼单价工具!H18</f>
        <v>26</v>
      </c>
      <c r="G18" s="8"/>
      <c r="H18" s="8"/>
      <c r="I18" s="8"/>
      <c r="J18" s="8"/>
      <c r="K18" s="8"/>
    </row>
    <row r="19" spans="1:11" ht="13.5" customHeight="1">
      <c r="A19" s="1">
        <f>鱼单价工具!A19</f>
        <v>3</v>
      </c>
      <c r="B19" s="2" t="str">
        <f>鱼单价工具!C19</f>
        <v>白亚口鱼</v>
      </c>
      <c r="C19" s="8" t="str">
        <f>鱼单价工具!D19</f>
        <v>Yaqui_Sucker</v>
      </c>
      <c r="D19" s="8" t="str">
        <f>鱼单价工具!E19</f>
        <v>_Common</v>
      </c>
      <c r="E19" s="15">
        <f>鱼单价工具!G19</f>
        <v>26</v>
      </c>
      <c r="F19" s="15">
        <f>鱼单价工具!H19</f>
        <v>40</v>
      </c>
      <c r="G19" s="8"/>
      <c r="H19" s="8"/>
      <c r="I19" s="8"/>
      <c r="J19" s="8"/>
      <c r="K19" s="8"/>
    </row>
    <row r="20" spans="1:11" ht="13.5" customHeight="1">
      <c r="A20" s="1">
        <f>鱼单价工具!A20</f>
        <v>3</v>
      </c>
      <c r="B20" s="2" t="str">
        <f>鱼单价工具!C20</f>
        <v>白亚口鱼</v>
      </c>
      <c r="C20" s="8" t="str">
        <f>鱼单价工具!D20</f>
        <v>Yaqui_Sucker</v>
      </c>
      <c r="D20" s="8" t="str">
        <f>鱼单价工具!E20</f>
        <v>_Trophy</v>
      </c>
      <c r="E20" s="15">
        <f>鱼单价工具!G20</f>
        <v>40</v>
      </c>
      <c r="F20" s="15">
        <f>鱼单价工具!H20</f>
        <v>49</v>
      </c>
      <c r="G20" s="8"/>
      <c r="H20" s="8"/>
      <c r="I20" s="8"/>
      <c r="J20" s="8"/>
      <c r="K20" s="8"/>
    </row>
    <row r="21" spans="1:11" ht="13.5" customHeight="1">
      <c r="A21" s="1">
        <f>鱼单价工具!A21</f>
        <v>3</v>
      </c>
      <c r="B21" s="2" t="str">
        <f>鱼单价工具!C21</f>
        <v>白亚口鱼</v>
      </c>
      <c r="C21" s="8" t="str">
        <f>鱼单价工具!D21</f>
        <v>Yaqui_Sucker</v>
      </c>
      <c r="D21" s="8" t="str">
        <f>鱼单价工具!E21</f>
        <v>_Unique</v>
      </c>
      <c r="E21" s="15">
        <f>鱼单价工具!G21</f>
        <v>49</v>
      </c>
      <c r="F21" s="15">
        <f>鱼单价工具!H21</f>
        <v>56</v>
      </c>
      <c r="G21" s="8"/>
      <c r="H21" s="8"/>
      <c r="I21" s="8"/>
      <c r="J21" s="8"/>
      <c r="K21" s="8"/>
    </row>
    <row r="22" spans="1:11" ht="13.5" customHeight="1">
      <c r="A22" s="1">
        <f>鱼单价工具!A22</f>
        <v>3</v>
      </c>
      <c r="B22" s="2" t="str">
        <f>鱼单价工具!C22</f>
        <v>水牛鱼</v>
      </c>
      <c r="C22" s="8" t="str">
        <f>鱼单价工具!D22</f>
        <v>Buffalofish</v>
      </c>
      <c r="D22" s="8" t="str">
        <f>鱼单价工具!E22</f>
        <v>_Young</v>
      </c>
      <c r="E22" s="15">
        <f>鱼单价工具!G22</f>
        <v>20</v>
      </c>
      <c r="F22" s="15">
        <f>鱼单价工具!H22</f>
        <v>53</v>
      </c>
      <c r="G22" s="8"/>
      <c r="H22" s="8"/>
      <c r="I22" s="8"/>
      <c r="J22" s="8"/>
      <c r="K22" s="8"/>
    </row>
    <row r="23" spans="1:11" ht="13.5" customHeight="1">
      <c r="A23" s="1">
        <f>鱼单价工具!A23</f>
        <v>3</v>
      </c>
      <c r="B23" s="2" t="str">
        <f>鱼单价工具!C23</f>
        <v>水牛鱼</v>
      </c>
      <c r="C23" s="8" t="str">
        <f>鱼单价工具!D23</f>
        <v>Buffalofish</v>
      </c>
      <c r="D23" s="8" t="str">
        <f>鱼单价工具!E23</f>
        <v>_Common</v>
      </c>
      <c r="E23" s="15">
        <f>鱼单价工具!G23</f>
        <v>53</v>
      </c>
      <c r="F23" s="15">
        <f>鱼单价工具!H23</f>
        <v>81</v>
      </c>
      <c r="G23" s="8"/>
      <c r="H23" s="8"/>
      <c r="I23" s="8"/>
      <c r="J23" s="8"/>
      <c r="K23" s="8"/>
    </row>
    <row r="24" spans="1:11" ht="13.5" customHeight="1">
      <c r="A24" s="1">
        <f>鱼单价工具!A24</f>
        <v>3</v>
      </c>
      <c r="B24" s="2" t="str">
        <f>鱼单价工具!C24</f>
        <v>水牛鱼</v>
      </c>
      <c r="C24" s="8" t="str">
        <f>鱼单价工具!D24</f>
        <v>Buffalofish</v>
      </c>
      <c r="D24" s="8" t="str">
        <f>鱼单价工具!E24</f>
        <v>_Trophy</v>
      </c>
      <c r="E24" s="15">
        <f>鱼单价工具!G24</f>
        <v>81</v>
      </c>
      <c r="F24" s="15">
        <f>鱼单价工具!H24</f>
        <v>100</v>
      </c>
      <c r="G24" s="8"/>
      <c r="H24" s="8"/>
      <c r="I24" s="8"/>
      <c r="J24" s="8"/>
      <c r="K24" s="8"/>
    </row>
    <row r="25" spans="1:11" ht="13.5" customHeight="1">
      <c r="A25" s="1">
        <f>鱼单价工具!A25</f>
        <v>3</v>
      </c>
      <c r="B25" s="2" t="str">
        <f>鱼单价工具!C25</f>
        <v>水牛鱼</v>
      </c>
      <c r="C25" s="8" t="str">
        <f>鱼单价工具!D25</f>
        <v>Buffalofish</v>
      </c>
      <c r="D25" s="8" t="str">
        <f>鱼单价工具!E25</f>
        <v>_Unique</v>
      </c>
      <c r="E25" s="15">
        <f>鱼单价工具!G25</f>
        <v>100</v>
      </c>
      <c r="F25" s="15">
        <f>鱼单价工具!H25</f>
        <v>113</v>
      </c>
      <c r="G25" s="8"/>
      <c r="H25" s="8"/>
      <c r="I25" s="8"/>
      <c r="J25" s="8"/>
      <c r="K25" s="8"/>
    </row>
    <row r="26" spans="1:11" ht="13.5" customHeight="1">
      <c r="A26" s="1">
        <f>鱼单价工具!A26</f>
        <v>3.5</v>
      </c>
      <c r="B26" s="2" t="str">
        <f>鱼单价工具!C26</f>
        <v>大口牛胭脂鱼</v>
      </c>
      <c r="C26" s="8" t="str">
        <f>鱼单价工具!D26</f>
        <v>Bigmouth_Buffalo</v>
      </c>
      <c r="D26" s="8" t="str">
        <f>鱼单价工具!E26</f>
        <v>_Young</v>
      </c>
      <c r="E26" s="15">
        <f>鱼单价工具!G26</f>
        <v>25</v>
      </c>
      <c r="F26" s="15">
        <f>鱼单价工具!H26</f>
        <v>61</v>
      </c>
      <c r="G26" s="8"/>
      <c r="H26" s="8"/>
      <c r="I26" s="8"/>
      <c r="J26" s="8"/>
      <c r="K26" s="8"/>
    </row>
    <row r="27" spans="1:11" ht="13.5" customHeight="1">
      <c r="A27" s="1">
        <f>鱼单价工具!A27</f>
        <v>3.5</v>
      </c>
      <c r="B27" s="2" t="str">
        <f>鱼单价工具!C27</f>
        <v>大口牛胭脂鱼</v>
      </c>
      <c r="C27" s="8" t="str">
        <f>鱼单价工具!D27</f>
        <v>Bigmouth_Buffalo</v>
      </c>
      <c r="D27" s="8" t="str">
        <f>鱼单价工具!E27</f>
        <v>_Common</v>
      </c>
      <c r="E27" s="15">
        <f>鱼单价工具!G27</f>
        <v>61</v>
      </c>
      <c r="F27" s="15">
        <f>鱼单价工具!H27</f>
        <v>92</v>
      </c>
      <c r="G27" s="8"/>
      <c r="H27" s="8"/>
      <c r="I27" s="8"/>
      <c r="J27" s="8"/>
      <c r="K27" s="8"/>
    </row>
    <row r="28" spans="1:11" ht="13.5" customHeight="1">
      <c r="A28" s="1">
        <f>鱼单价工具!A28</f>
        <v>3.5</v>
      </c>
      <c r="B28" s="2" t="str">
        <f>鱼单价工具!C28</f>
        <v>大口牛胭脂鱼</v>
      </c>
      <c r="C28" s="8" t="str">
        <f>鱼单价工具!D28</f>
        <v>Bigmouth_Buffalo</v>
      </c>
      <c r="D28" s="8" t="str">
        <f>鱼单价工具!E28</f>
        <v>_Trophy</v>
      </c>
      <c r="E28" s="15">
        <f>鱼单价工具!G28</f>
        <v>92</v>
      </c>
      <c r="F28" s="15">
        <f>鱼单价工具!H28</f>
        <v>112</v>
      </c>
      <c r="G28" s="8"/>
      <c r="H28" s="8"/>
      <c r="I28" s="8"/>
      <c r="J28" s="8"/>
      <c r="K28" s="8"/>
    </row>
    <row r="29" spans="1:11" ht="13.5" customHeight="1">
      <c r="A29" s="1">
        <f>鱼单价工具!A29</f>
        <v>3.5</v>
      </c>
      <c r="B29" s="2" t="str">
        <f>鱼单价工具!C29</f>
        <v>大口牛胭脂鱼</v>
      </c>
      <c r="C29" s="8" t="str">
        <f>鱼单价工具!D29</f>
        <v>Bigmouth_Buffalo</v>
      </c>
      <c r="D29" s="8" t="str">
        <f>鱼单价工具!E29</f>
        <v>_Unique</v>
      </c>
      <c r="E29" s="15">
        <f>鱼单价工具!G29</f>
        <v>112</v>
      </c>
      <c r="F29" s="15">
        <f>鱼单价工具!H29</f>
        <v>127</v>
      </c>
      <c r="G29" s="8"/>
      <c r="H29" s="8"/>
      <c r="I29" s="8"/>
      <c r="J29" s="8"/>
      <c r="K29" s="8"/>
    </row>
    <row r="30" spans="1:11" ht="13.5" customHeight="1">
      <c r="A30" s="1">
        <f>鱼单价工具!A30</f>
        <v>4</v>
      </c>
      <c r="B30" s="2" t="str">
        <f>鱼单价工具!C30</f>
        <v>丁鱥</v>
      </c>
      <c r="C30" s="8" t="str">
        <f>鱼单价工具!D30</f>
        <v>Tench</v>
      </c>
      <c r="D30" s="8" t="str">
        <f>鱼单价工具!E30</f>
        <v>_Young</v>
      </c>
      <c r="E30" s="15">
        <f>鱼单价工具!G30</f>
        <v>10</v>
      </c>
      <c r="F30" s="15">
        <f>鱼单价工具!H30</f>
        <v>28</v>
      </c>
      <c r="G30" s="8"/>
      <c r="H30" s="8"/>
      <c r="I30" s="8"/>
      <c r="J30" s="8"/>
      <c r="K30" s="8"/>
    </row>
    <row r="31" spans="1:11" ht="13.5" customHeight="1">
      <c r="A31" s="1">
        <f>鱼单价工具!A31</f>
        <v>4</v>
      </c>
      <c r="B31" s="2" t="str">
        <f>鱼单价工具!C31</f>
        <v>丁鱥</v>
      </c>
      <c r="C31" s="8" t="str">
        <f>鱼单价工具!D31</f>
        <v>Tench</v>
      </c>
      <c r="D31" s="8" t="str">
        <f>鱼单价工具!E31</f>
        <v>_Common</v>
      </c>
      <c r="E31" s="15">
        <f>鱼单价工具!G31</f>
        <v>28</v>
      </c>
      <c r="F31" s="15">
        <f>鱼单价工具!H31</f>
        <v>43</v>
      </c>
      <c r="G31" s="8"/>
      <c r="H31" s="8"/>
      <c r="I31" s="8"/>
      <c r="J31" s="8"/>
      <c r="K31" s="8"/>
    </row>
    <row r="32" spans="1:11" ht="13.5" customHeight="1">
      <c r="A32" s="1">
        <f>鱼单价工具!A32</f>
        <v>4</v>
      </c>
      <c r="B32" s="2" t="str">
        <f>鱼单价工具!C32</f>
        <v>丁鱥</v>
      </c>
      <c r="C32" s="8" t="str">
        <f>鱼单价工具!D32</f>
        <v>Tench</v>
      </c>
      <c r="D32" s="8" t="str">
        <f>鱼单价工具!E32</f>
        <v>_Trophy</v>
      </c>
      <c r="E32" s="15">
        <f>鱼单价工具!G32</f>
        <v>43</v>
      </c>
      <c r="F32" s="15">
        <f>鱼单价工具!H32</f>
        <v>55</v>
      </c>
      <c r="G32" s="8"/>
      <c r="H32" s="8"/>
      <c r="I32" s="8"/>
      <c r="J32" s="8"/>
      <c r="K32" s="8"/>
    </row>
    <row r="33" spans="1:11" ht="13.5" customHeight="1">
      <c r="A33" s="1">
        <f>鱼单价工具!A33</f>
        <v>4</v>
      </c>
      <c r="B33" s="2" t="str">
        <f>鱼单价工具!C33</f>
        <v>丁鱥</v>
      </c>
      <c r="C33" s="8" t="str">
        <f>鱼单价工具!D33</f>
        <v>Tench</v>
      </c>
      <c r="D33" s="8" t="str">
        <f>鱼单价工具!E33</f>
        <v>_Unique</v>
      </c>
      <c r="E33" s="15">
        <f>鱼单价工具!G33</f>
        <v>55</v>
      </c>
      <c r="F33" s="15">
        <f>鱼单价工具!H33</f>
        <v>64</v>
      </c>
      <c r="G33" s="8"/>
      <c r="H33" s="8"/>
      <c r="I33" s="8"/>
      <c r="J33" s="8"/>
      <c r="K33" s="8"/>
    </row>
    <row r="34" spans="1:11" ht="13.5" customHeight="1">
      <c r="A34" s="1">
        <f>鱼单价工具!A34</f>
        <v>4</v>
      </c>
      <c r="B34" s="2" t="str">
        <f>鱼单价工具!C34</f>
        <v>丁鱥</v>
      </c>
      <c r="C34" s="8" t="str">
        <f>鱼单价工具!D34</f>
        <v>Tench</v>
      </c>
      <c r="D34" s="8" t="str">
        <f>鱼单价工具!E34</f>
        <v>_Apex</v>
      </c>
      <c r="E34" s="15">
        <f>鱼单价工具!G34</f>
        <v>64</v>
      </c>
      <c r="F34" s="15">
        <f>鱼单价工具!H34</f>
        <v>70</v>
      </c>
      <c r="G34" s="8"/>
      <c r="H34" s="8"/>
      <c r="I34" s="8"/>
      <c r="J34" s="8"/>
      <c r="K34" s="8"/>
    </row>
    <row r="35" spans="1:11" ht="13.5" customHeight="1">
      <c r="A35" s="1">
        <f>鱼单价工具!A35</f>
        <v>4.3</v>
      </c>
      <c r="B35" s="2" t="str">
        <f>鱼单价工具!C35</f>
        <v>斑点叉尾鮰</v>
      </c>
      <c r="C35" s="8" t="str">
        <f>鱼单价工具!D35</f>
        <v>Channel_Catfish</v>
      </c>
      <c r="D35" s="8" t="str">
        <f>鱼单价工具!E35</f>
        <v>_Young</v>
      </c>
      <c r="E35" s="15">
        <f>鱼单价工具!G35</f>
        <v>10</v>
      </c>
      <c r="F35" s="15">
        <f>鱼单价工具!H35</f>
        <v>47</v>
      </c>
      <c r="G35" s="8"/>
      <c r="H35" s="8"/>
      <c r="I35" s="8"/>
      <c r="J35" s="8"/>
      <c r="K35" s="8"/>
    </row>
    <row r="36" spans="1:11" ht="13.5" customHeight="1">
      <c r="A36" s="1">
        <f>鱼单价工具!A36</f>
        <v>4.3</v>
      </c>
      <c r="B36" s="2" t="str">
        <f>鱼单价工具!C36</f>
        <v>斑点叉尾鮰</v>
      </c>
      <c r="C36" s="8" t="str">
        <f>鱼单价工具!D36</f>
        <v>Channel_Catfish</v>
      </c>
      <c r="D36" s="8" t="str">
        <f>鱼单价工具!E36</f>
        <v>_Common</v>
      </c>
      <c r="E36" s="15">
        <f>鱼单价工具!G36</f>
        <v>47</v>
      </c>
      <c r="F36" s="15">
        <f>鱼单价工具!H36</f>
        <v>78</v>
      </c>
      <c r="G36" s="8"/>
      <c r="H36" s="8"/>
      <c r="I36" s="8"/>
      <c r="J36" s="8"/>
      <c r="K36" s="8"/>
    </row>
    <row r="37" spans="1:11" ht="13.5" customHeight="1">
      <c r="A37" s="1">
        <f>鱼单价工具!A37</f>
        <v>4.3</v>
      </c>
      <c r="B37" s="2" t="str">
        <f>鱼单价工具!C37</f>
        <v>斑点叉尾鮰</v>
      </c>
      <c r="C37" s="8" t="str">
        <f>鱼单价工具!D37</f>
        <v>Channel_Catfish</v>
      </c>
      <c r="D37" s="8" t="str">
        <f>鱼单价工具!E37</f>
        <v>_Trophy</v>
      </c>
      <c r="E37" s="15">
        <f>鱼单价工具!G37</f>
        <v>78</v>
      </c>
      <c r="F37" s="15">
        <f>鱼单价工具!H37</f>
        <v>102</v>
      </c>
      <c r="G37" s="8"/>
      <c r="H37" s="8"/>
      <c r="I37" s="8"/>
      <c r="J37" s="8"/>
      <c r="K37" s="8"/>
    </row>
    <row r="38" spans="1:11" ht="13.5" customHeight="1">
      <c r="A38" s="1">
        <f>鱼单价工具!A38</f>
        <v>4.3</v>
      </c>
      <c r="B38" s="2" t="str">
        <f>鱼单价工具!C38</f>
        <v>斑点叉尾鮰</v>
      </c>
      <c r="C38" s="8" t="str">
        <f>鱼单价工具!D38</f>
        <v>Channel_Catfish</v>
      </c>
      <c r="D38" s="8" t="str">
        <f>鱼单价工具!E38</f>
        <v>_Unique</v>
      </c>
      <c r="E38" s="15">
        <f>鱼单价工具!G38</f>
        <v>102</v>
      </c>
      <c r="F38" s="15">
        <f>鱼单价工具!H38</f>
        <v>120</v>
      </c>
      <c r="G38" s="8"/>
      <c r="H38" s="8"/>
      <c r="I38" s="8"/>
      <c r="J38" s="8"/>
      <c r="K38" s="8"/>
    </row>
    <row r="39" spans="1:11" ht="13.5" customHeight="1">
      <c r="A39" s="1">
        <f>鱼单价工具!A39</f>
        <v>4.3</v>
      </c>
      <c r="B39" s="2" t="str">
        <f>鱼单价工具!C39</f>
        <v>斑点叉尾鮰</v>
      </c>
      <c r="C39" s="8" t="str">
        <f>鱼单价工具!D39</f>
        <v>Channel_Catfish</v>
      </c>
      <c r="D39" s="8" t="str">
        <f>鱼单价工具!E39</f>
        <v>_Apex</v>
      </c>
      <c r="E39" s="15">
        <f>鱼单价工具!G39</f>
        <v>120</v>
      </c>
      <c r="F39" s="15">
        <f>鱼单价工具!H39</f>
        <v>132</v>
      </c>
      <c r="G39" s="8"/>
      <c r="H39" s="8"/>
      <c r="I39" s="8"/>
      <c r="J39" s="8"/>
      <c r="K39" s="8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9"/>
  <sheetViews>
    <sheetView workbookViewId="0"/>
  </sheetViews>
  <sheetFormatPr defaultColWidth="14" defaultRowHeight="12.75"/>
  <cols>
    <col min="1" max="4" width="14" style="17" customWidth="1"/>
  </cols>
  <sheetData>
    <row r="1" spans="1:4">
      <c r="A1"/>
      <c r="B1" s="16" t="s">
        <v>142</v>
      </c>
      <c r="C1"/>
      <c r="D1"/>
    </row>
    <row r="2" spans="1:4">
      <c r="A2" s="16" t="s">
        <v>1</v>
      </c>
      <c r="B2" t="s">
        <v>143</v>
      </c>
      <c r="C2" t="s">
        <v>144</v>
      </c>
      <c r="D2" t="s">
        <v>145</v>
      </c>
    </row>
    <row r="3" spans="1:4">
      <c r="A3" t="s">
        <v>2</v>
      </c>
      <c r="B3" s="44"/>
      <c r="C3" s="44">
        <v>0.3</v>
      </c>
      <c r="D3" s="44">
        <v>1.3</v>
      </c>
    </row>
    <row r="4" spans="1:4">
      <c r="A4">
        <v>1</v>
      </c>
      <c r="B4" s="44">
        <v>74880</v>
      </c>
      <c r="C4" s="44">
        <v>28800</v>
      </c>
      <c r="D4" s="44">
        <v>124800</v>
      </c>
    </row>
    <row r="5" spans="1:4">
      <c r="A5">
        <v>2</v>
      </c>
      <c r="B5" s="44">
        <v>299520</v>
      </c>
      <c r="C5" s="44">
        <v>115200</v>
      </c>
      <c r="D5" s="44">
        <v>499200</v>
      </c>
    </row>
    <row r="6" spans="1:4">
      <c r="A6">
        <v>3</v>
      </c>
      <c r="B6" s="44">
        <v>898560</v>
      </c>
      <c r="C6" s="44">
        <v>345600</v>
      </c>
      <c r="D6" s="44">
        <v>1497600</v>
      </c>
    </row>
    <row r="7" spans="1:4">
      <c r="A7">
        <v>4</v>
      </c>
      <c r="B7" s="44">
        <v>3369600</v>
      </c>
      <c r="C7" s="44">
        <v>1296000</v>
      </c>
      <c r="D7" s="44">
        <v>5616000</v>
      </c>
    </row>
    <row r="8" spans="1:4">
      <c r="A8">
        <v>5</v>
      </c>
      <c r="B8" s="44">
        <v>6065280</v>
      </c>
      <c r="C8" s="44">
        <v>2332800</v>
      </c>
      <c r="D8" s="44">
        <v>10108800</v>
      </c>
    </row>
    <row r="9" spans="1:4">
      <c r="A9" t="s">
        <v>146</v>
      </c>
      <c r="B9" s="44">
        <v>10707840</v>
      </c>
      <c r="C9" s="44">
        <v>4118400.3</v>
      </c>
      <c r="D9" s="44">
        <v>17846401.300000001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76"/>
  <sheetViews>
    <sheetView tabSelected="1" workbookViewId="0">
      <selection activeCell="G22" sqref="G22"/>
    </sheetView>
  </sheetViews>
  <sheetFormatPr defaultColWidth="14" defaultRowHeight="12.75"/>
  <sheetData>
    <row r="1" spans="1:7">
      <c r="A1" s="40" t="s">
        <v>12</v>
      </c>
      <c r="B1" s="40" t="s">
        <v>147</v>
      </c>
      <c r="C1" s="40" t="s">
        <v>0</v>
      </c>
      <c r="D1" s="40" t="s">
        <v>9</v>
      </c>
      <c r="E1" s="40" t="s">
        <v>148</v>
      </c>
      <c r="F1" s="40" t="s">
        <v>14</v>
      </c>
      <c r="G1" s="40" t="s">
        <v>15</v>
      </c>
    </row>
    <row r="2" spans="1:7">
      <c r="A2" s="41" t="s">
        <v>29</v>
      </c>
      <c r="B2" s="41" t="s">
        <v>30</v>
      </c>
      <c r="C2" s="41">
        <v>1</v>
      </c>
      <c r="D2" s="41">
        <v>1</v>
      </c>
      <c r="E2" s="41">
        <v>500</v>
      </c>
    </row>
    <row r="3" spans="1:7">
      <c r="A3" s="41" t="s">
        <v>29</v>
      </c>
      <c r="B3" s="41" t="s">
        <v>31</v>
      </c>
      <c r="C3" s="41">
        <v>1</v>
      </c>
      <c r="D3" s="41">
        <v>1</v>
      </c>
      <c r="E3" s="41">
        <v>500</v>
      </c>
    </row>
    <row r="4" spans="1:7">
      <c r="A4" s="41" t="s">
        <v>32</v>
      </c>
      <c r="B4" s="41" t="s">
        <v>30</v>
      </c>
      <c r="C4" s="41">
        <v>1</v>
      </c>
      <c r="D4" s="41">
        <v>1</v>
      </c>
      <c r="E4" s="41">
        <v>500</v>
      </c>
    </row>
    <row r="5" spans="1:7">
      <c r="A5" s="41" t="s">
        <v>32</v>
      </c>
      <c r="B5" s="41" t="s">
        <v>31</v>
      </c>
      <c r="C5" s="41">
        <v>1</v>
      </c>
      <c r="D5" s="41">
        <v>1</v>
      </c>
      <c r="E5" s="41">
        <v>500</v>
      </c>
    </row>
    <row r="6" spans="1:7">
      <c r="A6" s="41" t="s">
        <v>33</v>
      </c>
      <c r="B6" s="41" t="s">
        <v>30</v>
      </c>
      <c r="C6" s="41">
        <v>1</v>
      </c>
      <c r="D6" s="41">
        <v>1</v>
      </c>
      <c r="E6" s="41">
        <v>600</v>
      </c>
    </row>
    <row r="7" spans="1:7">
      <c r="A7" s="41" t="s">
        <v>33</v>
      </c>
      <c r="B7" s="41" t="s">
        <v>31</v>
      </c>
      <c r="C7" s="41">
        <v>1</v>
      </c>
      <c r="D7" s="41">
        <v>1</v>
      </c>
      <c r="E7" s="41">
        <v>600</v>
      </c>
    </row>
    <row r="8" spans="1:7">
      <c r="A8" s="41" t="s">
        <v>34</v>
      </c>
      <c r="B8" s="41" t="s">
        <v>30</v>
      </c>
      <c r="C8" s="41">
        <v>1</v>
      </c>
      <c r="D8" s="41">
        <v>2</v>
      </c>
      <c r="E8" s="41">
        <v>500</v>
      </c>
    </row>
    <row r="9" spans="1:7">
      <c r="A9" s="41" t="s">
        <v>34</v>
      </c>
      <c r="B9" s="41" t="s">
        <v>31</v>
      </c>
      <c r="C9" s="41">
        <v>1</v>
      </c>
      <c r="D9" s="41">
        <v>2</v>
      </c>
      <c r="E9" s="41">
        <v>500</v>
      </c>
    </row>
    <row r="10" spans="1:7">
      <c r="A10" s="41" t="s">
        <v>35</v>
      </c>
      <c r="B10" s="41" t="s">
        <v>30</v>
      </c>
      <c r="C10" s="41">
        <v>1</v>
      </c>
      <c r="D10" s="41">
        <v>2</v>
      </c>
      <c r="E10" s="41">
        <v>400</v>
      </c>
    </row>
    <row r="11" spans="1:7">
      <c r="A11" s="41" t="s">
        <v>35</v>
      </c>
      <c r="B11" s="41" t="s">
        <v>31</v>
      </c>
      <c r="C11" s="41">
        <v>1</v>
      </c>
      <c r="D11" s="41">
        <v>2</v>
      </c>
      <c r="E11" s="41">
        <v>400</v>
      </c>
    </row>
    <row r="12" spans="1:7">
      <c r="A12" s="41" t="s">
        <v>35</v>
      </c>
      <c r="B12" s="41" t="s">
        <v>36</v>
      </c>
      <c r="C12" s="41">
        <v>1</v>
      </c>
      <c r="D12" s="41">
        <v>2</v>
      </c>
      <c r="E12" s="41">
        <v>200</v>
      </c>
    </row>
    <row r="13" spans="1:7">
      <c r="A13" s="41" t="s">
        <v>37</v>
      </c>
      <c r="B13" s="41" t="s">
        <v>30</v>
      </c>
      <c r="C13" s="41">
        <v>1</v>
      </c>
      <c r="D13" s="41">
        <v>2</v>
      </c>
      <c r="E13" s="41">
        <v>400</v>
      </c>
    </row>
    <row r="14" spans="1:7">
      <c r="A14" s="41" t="s">
        <v>37</v>
      </c>
      <c r="B14" s="41" t="s">
        <v>31</v>
      </c>
      <c r="C14" s="41">
        <v>1</v>
      </c>
      <c r="D14" s="41">
        <v>2</v>
      </c>
      <c r="E14" s="41">
        <v>400</v>
      </c>
    </row>
    <row r="15" spans="1:7">
      <c r="A15" s="41" t="s">
        <v>37</v>
      </c>
      <c r="B15" s="41" t="s">
        <v>36</v>
      </c>
      <c r="C15" s="41">
        <v>1</v>
      </c>
      <c r="D15" s="41">
        <v>2</v>
      </c>
      <c r="E15" s="41">
        <v>200</v>
      </c>
    </row>
    <row r="16" spans="1:7">
      <c r="A16" s="41" t="s">
        <v>38</v>
      </c>
      <c r="B16" s="41" t="s">
        <v>30</v>
      </c>
      <c r="C16" s="41">
        <v>1</v>
      </c>
      <c r="D16" s="41">
        <v>3</v>
      </c>
      <c r="E16" s="41">
        <v>363</v>
      </c>
    </row>
    <row r="17" spans="1:5">
      <c r="A17" s="41" t="s">
        <v>38</v>
      </c>
      <c r="B17" s="41" t="s">
        <v>31</v>
      </c>
      <c r="C17" s="41">
        <v>1</v>
      </c>
      <c r="D17" s="41">
        <v>3</v>
      </c>
      <c r="E17" s="41">
        <v>363</v>
      </c>
    </row>
    <row r="18" spans="1:5">
      <c r="A18" s="41" t="s">
        <v>38</v>
      </c>
      <c r="B18" s="41" t="s">
        <v>36</v>
      </c>
      <c r="C18" s="41">
        <v>1</v>
      </c>
      <c r="D18" s="41">
        <v>3</v>
      </c>
      <c r="E18" s="41">
        <v>181</v>
      </c>
    </row>
    <row r="19" spans="1:5">
      <c r="A19" s="41" t="s">
        <v>38</v>
      </c>
      <c r="B19" s="41" t="s">
        <v>39</v>
      </c>
      <c r="C19" s="41">
        <v>1</v>
      </c>
      <c r="D19" s="41">
        <v>3</v>
      </c>
      <c r="E19" s="41">
        <v>90</v>
      </c>
    </row>
    <row r="20" spans="1:5">
      <c r="A20" s="41" t="s">
        <v>40</v>
      </c>
      <c r="B20" s="41" t="s">
        <v>30</v>
      </c>
      <c r="C20" s="41">
        <v>1</v>
      </c>
      <c r="D20" s="41">
        <v>3</v>
      </c>
      <c r="E20" s="41">
        <v>363</v>
      </c>
    </row>
    <row r="21" spans="1:5">
      <c r="A21" s="41" t="s">
        <v>40</v>
      </c>
      <c r="B21" s="41" t="s">
        <v>31</v>
      </c>
      <c r="C21" s="41">
        <v>1</v>
      </c>
      <c r="D21" s="41">
        <v>3</v>
      </c>
      <c r="E21" s="41">
        <v>363</v>
      </c>
    </row>
    <row r="22" spans="1:5">
      <c r="A22" s="41" t="s">
        <v>40</v>
      </c>
      <c r="B22" s="41" t="s">
        <v>36</v>
      </c>
      <c r="C22" s="41">
        <v>1</v>
      </c>
      <c r="D22" s="41">
        <v>3</v>
      </c>
      <c r="E22" s="41">
        <v>181</v>
      </c>
    </row>
    <row r="23" spans="1:5">
      <c r="A23" s="41" t="s">
        <v>40</v>
      </c>
      <c r="B23" s="41" t="s">
        <v>39</v>
      </c>
      <c r="C23" s="41">
        <v>1</v>
      </c>
      <c r="D23" s="41">
        <v>3</v>
      </c>
      <c r="E23" s="41">
        <v>90</v>
      </c>
    </row>
    <row r="24" spans="1:5">
      <c r="A24" s="41" t="s">
        <v>41</v>
      </c>
      <c r="B24" s="41" t="s">
        <v>30</v>
      </c>
      <c r="C24" s="41">
        <v>1</v>
      </c>
      <c r="D24" s="41">
        <v>3</v>
      </c>
      <c r="E24" s="41">
        <v>363</v>
      </c>
    </row>
    <row r="25" spans="1:5">
      <c r="A25" s="41" t="s">
        <v>41</v>
      </c>
      <c r="B25" s="41" t="s">
        <v>31</v>
      </c>
      <c r="C25" s="41">
        <v>1</v>
      </c>
      <c r="D25" s="41">
        <v>3</v>
      </c>
      <c r="E25" s="41">
        <v>363</v>
      </c>
    </row>
    <row r="26" spans="1:5">
      <c r="A26" s="41" t="s">
        <v>41</v>
      </c>
      <c r="B26" s="41" t="s">
        <v>36</v>
      </c>
      <c r="C26" s="41">
        <v>1</v>
      </c>
      <c r="D26" s="41">
        <v>3</v>
      </c>
      <c r="E26" s="41">
        <v>181</v>
      </c>
    </row>
    <row r="27" spans="1:5">
      <c r="A27" s="41" t="s">
        <v>41</v>
      </c>
      <c r="B27" s="41" t="s">
        <v>39</v>
      </c>
      <c r="C27" s="41">
        <v>1</v>
      </c>
      <c r="D27" s="41">
        <v>3</v>
      </c>
      <c r="E27" s="41">
        <v>90</v>
      </c>
    </row>
    <row r="28" spans="1:5">
      <c r="A28" s="41" t="s">
        <v>42</v>
      </c>
      <c r="B28" s="41" t="s">
        <v>30</v>
      </c>
      <c r="C28" s="41">
        <v>1</v>
      </c>
      <c r="D28" s="41">
        <v>4</v>
      </c>
      <c r="E28" s="41">
        <v>350</v>
      </c>
    </row>
    <row r="29" spans="1:5">
      <c r="A29" s="41" t="s">
        <v>42</v>
      </c>
      <c r="B29" s="41" t="s">
        <v>31</v>
      </c>
      <c r="C29" s="41">
        <v>1</v>
      </c>
      <c r="D29" s="41">
        <v>4</v>
      </c>
      <c r="E29" s="41">
        <v>350</v>
      </c>
    </row>
    <row r="30" spans="1:5">
      <c r="A30" s="41" t="s">
        <v>42</v>
      </c>
      <c r="B30" s="41" t="s">
        <v>36</v>
      </c>
      <c r="C30" s="41">
        <v>1</v>
      </c>
      <c r="D30" s="41">
        <v>4</v>
      </c>
      <c r="E30" s="41">
        <v>175</v>
      </c>
    </row>
    <row r="31" spans="1:5">
      <c r="A31" s="41" t="s">
        <v>42</v>
      </c>
      <c r="B31" s="41" t="s">
        <v>39</v>
      </c>
      <c r="C31" s="41">
        <v>1</v>
      </c>
      <c r="D31" s="41">
        <v>4</v>
      </c>
      <c r="E31" s="41">
        <v>87</v>
      </c>
    </row>
    <row r="32" spans="1:5">
      <c r="A32" s="41" t="s">
        <v>42</v>
      </c>
      <c r="B32" s="41" t="s">
        <v>43</v>
      </c>
      <c r="C32" s="41">
        <v>1</v>
      </c>
      <c r="D32" s="41">
        <v>4</v>
      </c>
      <c r="E32" s="41">
        <v>35</v>
      </c>
    </row>
    <row r="33" spans="1:5">
      <c r="A33" s="41" t="s">
        <v>44</v>
      </c>
      <c r="B33" s="41" t="s">
        <v>30</v>
      </c>
      <c r="C33" s="41">
        <v>1</v>
      </c>
      <c r="D33" s="41">
        <v>4</v>
      </c>
      <c r="E33" s="41">
        <v>350</v>
      </c>
    </row>
    <row r="34" spans="1:5">
      <c r="A34" s="41" t="s">
        <v>44</v>
      </c>
      <c r="B34" s="41" t="s">
        <v>31</v>
      </c>
      <c r="C34" s="41">
        <v>1</v>
      </c>
      <c r="D34" s="41">
        <v>4</v>
      </c>
      <c r="E34" s="41">
        <v>350</v>
      </c>
    </row>
    <row r="35" spans="1:5">
      <c r="A35" s="41" t="s">
        <v>44</v>
      </c>
      <c r="B35" s="41" t="s">
        <v>36</v>
      </c>
      <c r="C35" s="41">
        <v>1</v>
      </c>
      <c r="D35" s="41">
        <v>4</v>
      </c>
      <c r="E35" s="41">
        <v>175</v>
      </c>
    </row>
    <row r="36" spans="1:5">
      <c r="A36" s="41" t="s">
        <v>44</v>
      </c>
      <c r="B36" s="41" t="s">
        <v>39</v>
      </c>
      <c r="C36" s="41">
        <v>1</v>
      </c>
      <c r="D36" s="41">
        <v>4</v>
      </c>
      <c r="E36" s="41">
        <v>87</v>
      </c>
    </row>
    <row r="37" spans="1:5">
      <c r="A37" s="41" t="s">
        <v>44</v>
      </c>
      <c r="B37" s="41" t="s">
        <v>43</v>
      </c>
      <c r="C37" s="41">
        <v>1</v>
      </c>
      <c r="D37" s="41">
        <v>4</v>
      </c>
      <c r="E37" s="41">
        <v>35</v>
      </c>
    </row>
    <row r="38" spans="1:5">
      <c r="A38" s="41" t="s">
        <v>32</v>
      </c>
      <c r="B38" s="41" t="s">
        <v>30</v>
      </c>
      <c r="C38" s="41">
        <v>2</v>
      </c>
      <c r="D38" s="41">
        <v>1</v>
      </c>
      <c r="E38" s="41">
        <v>500</v>
      </c>
    </row>
    <row r="39" spans="1:5">
      <c r="A39" s="41" t="s">
        <v>32</v>
      </c>
      <c r="B39" s="41" t="s">
        <v>31</v>
      </c>
      <c r="C39" s="41">
        <v>2</v>
      </c>
      <c r="D39" s="41">
        <v>1</v>
      </c>
      <c r="E39" s="41">
        <v>500</v>
      </c>
    </row>
    <row r="40" spans="1:5">
      <c r="A40" s="41" t="s">
        <v>35</v>
      </c>
      <c r="B40" s="41" t="s">
        <v>30</v>
      </c>
      <c r="C40" s="41">
        <v>2</v>
      </c>
      <c r="D40" s="41">
        <v>2</v>
      </c>
      <c r="E40" s="41">
        <v>400</v>
      </c>
    </row>
    <row r="41" spans="1:5">
      <c r="A41" s="41" t="s">
        <v>35</v>
      </c>
      <c r="B41" s="41" t="s">
        <v>31</v>
      </c>
      <c r="C41" s="41">
        <v>2</v>
      </c>
      <c r="D41" s="41">
        <v>2</v>
      </c>
      <c r="E41" s="41">
        <v>400</v>
      </c>
    </row>
    <row r="42" spans="1:5">
      <c r="A42" s="41" t="s">
        <v>35</v>
      </c>
      <c r="B42" s="41" t="s">
        <v>36</v>
      </c>
      <c r="C42" s="41">
        <v>2</v>
      </c>
      <c r="D42" s="41">
        <v>2</v>
      </c>
      <c r="E42" s="41">
        <v>200</v>
      </c>
    </row>
    <row r="43" spans="1:5">
      <c r="A43" s="41" t="s">
        <v>37</v>
      </c>
      <c r="B43" s="41" t="s">
        <v>30</v>
      </c>
      <c r="C43" s="41">
        <v>2</v>
      </c>
      <c r="D43" s="41">
        <v>2</v>
      </c>
      <c r="E43" s="41">
        <v>400</v>
      </c>
    </row>
    <row r="44" spans="1:5">
      <c r="A44" s="41" t="s">
        <v>37</v>
      </c>
      <c r="B44" s="41" t="s">
        <v>31</v>
      </c>
      <c r="C44" s="41">
        <v>2</v>
      </c>
      <c r="D44" s="41">
        <v>2</v>
      </c>
      <c r="E44" s="41">
        <v>400</v>
      </c>
    </row>
    <row r="45" spans="1:5">
      <c r="A45" s="41" t="s">
        <v>37</v>
      </c>
      <c r="B45" s="41" t="s">
        <v>36</v>
      </c>
      <c r="C45" s="41">
        <v>2</v>
      </c>
      <c r="D45" s="41">
        <v>2</v>
      </c>
      <c r="E45" s="41">
        <v>200</v>
      </c>
    </row>
    <row r="46" spans="1:5">
      <c r="A46" s="41" t="s">
        <v>45</v>
      </c>
      <c r="B46" s="41" t="s">
        <v>30</v>
      </c>
      <c r="C46" s="41">
        <v>2</v>
      </c>
      <c r="D46" s="41">
        <v>2</v>
      </c>
      <c r="E46" s="41">
        <v>500</v>
      </c>
    </row>
    <row r="47" spans="1:5">
      <c r="A47" s="41" t="s">
        <v>45</v>
      </c>
      <c r="B47" s="41" t="s">
        <v>31</v>
      </c>
      <c r="C47" s="41">
        <v>2</v>
      </c>
      <c r="D47" s="41">
        <v>2</v>
      </c>
      <c r="E47" s="41">
        <v>500</v>
      </c>
    </row>
    <row r="48" spans="1:5">
      <c r="A48" s="41" t="s">
        <v>46</v>
      </c>
      <c r="B48" s="41" t="s">
        <v>30</v>
      </c>
      <c r="C48" s="41">
        <v>2</v>
      </c>
      <c r="D48" s="41">
        <v>2</v>
      </c>
      <c r="E48" s="41">
        <v>500</v>
      </c>
    </row>
    <row r="49" spans="1:5">
      <c r="A49" s="41" t="s">
        <v>46</v>
      </c>
      <c r="B49" s="41" t="s">
        <v>31</v>
      </c>
      <c r="C49" s="41">
        <v>2</v>
      </c>
      <c r="D49" s="41">
        <v>2</v>
      </c>
      <c r="E49" s="41">
        <v>500</v>
      </c>
    </row>
    <row r="50" spans="1:5">
      <c r="A50" s="41" t="s">
        <v>47</v>
      </c>
      <c r="B50" s="41" t="s">
        <v>30</v>
      </c>
      <c r="C50" s="41">
        <v>2</v>
      </c>
      <c r="D50" s="41">
        <v>2</v>
      </c>
      <c r="E50" s="41">
        <v>500</v>
      </c>
    </row>
    <row r="51" spans="1:5">
      <c r="A51" s="41" t="s">
        <v>47</v>
      </c>
      <c r="B51" s="41" t="s">
        <v>31</v>
      </c>
      <c r="C51" s="41">
        <v>2</v>
      </c>
      <c r="D51" s="41">
        <v>2</v>
      </c>
      <c r="E51" s="41">
        <v>500</v>
      </c>
    </row>
    <row r="52" spans="1:5">
      <c r="A52" s="41" t="s">
        <v>48</v>
      </c>
      <c r="B52" s="41" t="s">
        <v>30</v>
      </c>
      <c r="C52" s="41">
        <v>2</v>
      </c>
      <c r="D52" s="41">
        <v>3</v>
      </c>
      <c r="E52" s="41">
        <v>400</v>
      </c>
    </row>
    <row r="53" spans="1:5">
      <c r="A53" s="41" t="s">
        <v>48</v>
      </c>
      <c r="B53" s="41" t="s">
        <v>31</v>
      </c>
      <c r="C53" s="41">
        <v>2</v>
      </c>
      <c r="D53" s="41">
        <v>3</v>
      </c>
      <c r="E53" s="41">
        <v>400</v>
      </c>
    </row>
    <row r="54" spans="1:5">
      <c r="A54" s="41" t="s">
        <v>48</v>
      </c>
      <c r="B54" s="41" t="s">
        <v>36</v>
      </c>
      <c r="C54" s="41">
        <v>2</v>
      </c>
      <c r="D54" s="41">
        <v>3</v>
      </c>
      <c r="E54" s="41">
        <v>200</v>
      </c>
    </row>
    <row r="55" spans="1:5">
      <c r="A55" s="41" t="s">
        <v>49</v>
      </c>
      <c r="B55" s="41" t="s">
        <v>30</v>
      </c>
      <c r="C55" s="41">
        <v>2</v>
      </c>
      <c r="D55" s="41">
        <v>3</v>
      </c>
      <c r="E55" s="41">
        <v>400</v>
      </c>
    </row>
    <row r="56" spans="1:5">
      <c r="A56" s="41" t="s">
        <v>49</v>
      </c>
      <c r="B56" s="41" t="s">
        <v>31</v>
      </c>
      <c r="C56" s="41">
        <v>2</v>
      </c>
      <c r="D56" s="41">
        <v>3</v>
      </c>
      <c r="E56" s="41">
        <v>400</v>
      </c>
    </row>
    <row r="57" spans="1:5">
      <c r="A57" s="41" t="s">
        <v>49</v>
      </c>
      <c r="B57" s="41" t="s">
        <v>36</v>
      </c>
      <c r="C57" s="41">
        <v>2</v>
      </c>
      <c r="D57" s="41">
        <v>3</v>
      </c>
      <c r="E57" s="41">
        <v>200</v>
      </c>
    </row>
    <row r="58" spans="1:5">
      <c r="A58" s="41" t="s">
        <v>50</v>
      </c>
      <c r="B58" s="41" t="s">
        <v>30</v>
      </c>
      <c r="C58" s="41">
        <v>2</v>
      </c>
      <c r="D58" s="41">
        <v>4</v>
      </c>
      <c r="E58" s="41">
        <v>363</v>
      </c>
    </row>
    <row r="59" spans="1:5">
      <c r="A59" s="41" t="s">
        <v>50</v>
      </c>
      <c r="B59" s="41" t="s">
        <v>31</v>
      </c>
      <c r="C59" s="41">
        <v>2</v>
      </c>
      <c r="D59" s="41">
        <v>4</v>
      </c>
      <c r="E59" s="41">
        <v>363</v>
      </c>
    </row>
    <row r="60" spans="1:5">
      <c r="A60" s="41" t="s">
        <v>50</v>
      </c>
      <c r="B60" s="41" t="s">
        <v>36</v>
      </c>
      <c r="C60" s="41">
        <v>2</v>
      </c>
      <c r="D60" s="41">
        <v>4</v>
      </c>
      <c r="E60" s="41">
        <v>181</v>
      </c>
    </row>
    <row r="61" spans="1:5">
      <c r="A61" s="41" t="s">
        <v>50</v>
      </c>
      <c r="B61" s="41" t="s">
        <v>39</v>
      </c>
      <c r="C61" s="41">
        <v>2</v>
      </c>
      <c r="D61" s="41">
        <v>4</v>
      </c>
      <c r="E61" s="41">
        <v>90</v>
      </c>
    </row>
    <row r="62" spans="1:5">
      <c r="A62" s="41" t="s">
        <v>51</v>
      </c>
      <c r="B62" s="41" t="s">
        <v>30</v>
      </c>
      <c r="C62" s="41">
        <v>2</v>
      </c>
      <c r="D62" s="41">
        <v>5</v>
      </c>
      <c r="E62" s="41">
        <v>350</v>
      </c>
    </row>
    <row r="63" spans="1:5">
      <c r="A63" s="41" t="s">
        <v>51</v>
      </c>
      <c r="B63" s="41" t="s">
        <v>31</v>
      </c>
      <c r="C63" s="41">
        <v>2</v>
      </c>
      <c r="D63" s="41">
        <v>5</v>
      </c>
      <c r="E63" s="41">
        <v>350</v>
      </c>
    </row>
    <row r="64" spans="1:5">
      <c r="A64" s="41" t="s">
        <v>51</v>
      </c>
      <c r="B64" s="41" t="s">
        <v>36</v>
      </c>
      <c r="C64" s="41">
        <v>2</v>
      </c>
      <c r="D64" s="41">
        <v>5</v>
      </c>
      <c r="E64" s="41">
        <v>175</v>
      </c>
    </row>
    <row r="65" spans="1:5">
      <c r="A65" s="41" t="s">
        <v>51</v>
      </c>
      <c r="B65" s="41" t="s">
        <v>39</v>
      </c>
      <c r="C65" s="41">
        <v>2</v>
      </c>
      <c r="D65" s="41">
        <v>5</v>
      </c>
      <c r="E65" s="41">
        <v>87</v>
      </c>
    </row>
    <row r="66" spans="1:5">
      <c r="A66" s="41" t="s">
        <v>51</v>
      </c>
      <c r="B66" s="41" t="s">
        <v>43</v>
      </c>
      <c r="C66" s="41">
        <v>2</v>
      </c>
      <c r="D66" s="41">
        <v>5</v>
      </c>
      <c r="E66" s="41">
        <v>35</v>
      </c>
    </row>
    <row r="67" spans="1:5">
      <c r="A67" s="41" t="s">
        <v>52</v>
      </c>
      <c r="B67" s="41" t="s">
        <v>30</v>
      </c>
      <c r="C67" s="41">
        <v>2</v>
      </c>
      <c r="D67" s="41">
        <v>5</v>
      </c>
      <c r="E67" s="41">
        <v>350</v>
      </c>
    </row>
    <row r="68" spans="1:5">
      <c r="A68" s="41" t="s">
        <v>52</v>
      </c>
      <c r="B68" s="41" t="s">
        <v>31</v>
      </c>
      <c r="C68" s="41">
        <v>2</v>
      </c>
      <c r="D68" s="41">
        <v>5</v>
      </c>
      <c r="E68" s="41">
        <v>350</v>
      </c>
    </row>
    <row r="69" spans="1:5">
      <c r="A69" s="41" t="s">
        <v>52</v>
      </c>
      <c r="B69" s="41" t="s">
        <v>36</v>
      </c>
      <c r="C69" s="41">
        <v>2</v>
      </c>
      <c r="D69" s="41">
        <v>5</v>
      </c>
      <c r="E69" s="41">
        <v>175</v>
      </c>
    </row>
    <row r="70" spans="1:5">
      <c r="A70" s="41" t="s">
        <v>52</v>
      </c>
      <c r="B70" s="41" t="s">
        <v>39</v>
      </c>
      <c r="C70" s="41">
        <v>2</v>
      </c>
      <c r="D70" s="41">
        <v>5</v>
      </c>
      <c r="E70" s="41">
        <v>87</v>
      </c>
    </row>
    <row r="71" spans="1:5">
      <c r="A71" s="41" t="s">
        <v>52</v>
      </c>
      <c r="B71" s="41" t="s">
        <v>43</v>
      </c>
      <c r="C71" s="41">
        <v>2</v>
      </c>
      <c r="D71" s="41">
        <v>5</v>
      </c>
      <c r="E71" s="41">
        <v>35</v>
      </c>
    </row>
    <row r="72" spans="1:5">
      <c r="A72" s="41" t="s">
        <v>53</v>
      </c>
      <c r="B72" s="41" t="s">
        <v>30</v>
      </c>
      <c r="C72" s="41">
        <v>2</v>
      </c>
      <c r="D72" s="41">
        <v>5</v>
      </c>
      <c r="E72" s="41">
        <v>350</v>
      </c>
    </row>
    <row r="73" spans="1:5">
      <c r="A73" s="41" t="s">
        <v>53</v>
      </c>
      <c r="B73" s="41" t="s">
        <v>31</v>
      </c>
      <c r="C73" s="41">
        <v>2</v>
      </c>
      <c r="D73" s="41">
        <v>5</v>
      </c>
      <c r="E73" s="41">
        <v>350</v>
      </c>
    </row>
    <row r="74" spans="1:5">
      <c r="A74" s="41" t="s">
        <v>53</v>
      </c>
      <c r="B74" s="41" t="s">
        <v>36</v>
      </c>
      <c r="C74" s="41">
        <v>2</v>
      </c>
      <c r="D74" s="41">
        <v>5</v>
      </c>
      <c r="E74" s="41">
        <v>175</v>
      </c>
    </row>
    <row r="75" spans="1:5">
      <c r="A75" s="41" t="s">
        <v>53</v>
      </c>
      <c r="B75" s="41" t="s">
        <v>39</v>
      </c>
      <c r="C75" s="41">
        <v>2</v>
      </c>
      <c r="D75" s="41">
        <v>5</v>
      </c>
      <c r="E75" s="41">
        <v>87</v>
      </c>
    </row>
    <row r="76" spans="1:5">
      <c r="A76" s="41" t="s">
        <v>53</v>
      </c>
      <c r="B76" s="41" t="s">
        <v>43</v>
      </c>
      <c r="C76" s="41">
        <v>2</v>
      </c>
      <c r="D76" s="41">
        <v>5</v>
      </c>
      <c r="E76" s="41">
        <v>35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鱼单价工具</vt:lpstr>
      <vt:lpstr>鱼种重量参数</vt:lpstr>
      <vt:lpstr>饵长-鱼长工具</vt:lpstr>
      <vt:lpstr>数据透视表</vt:lpstr>
      <vt:lpstr>钓场鱼品质列表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甫 宋</cp:lastModifiedBy>
  <dcterms:created xsi:type="dcterms:W3CDTF">2025-04-24T10:22:59Z</dcterms:created>
  <dcterms:modified xsi:type="dcterms:W3CDTF">2025-05-08T06:52:22Z</dcterms:modified>
</cp:coreProperties>
</file>